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Cigi\Projekty 2017\MŠ Slivova\PD 2017\!DPS\Rozpočty\"/>
    </mc:Choice>
  </mc:AlternateContent>
  <bookViews>
    <workbookView xWindow="0" yWindow="0" windowWidth="15732" windowHeight="20820"/>
  </bookViews>
  <sheets>
    <sheet name="Rekapitulace stavby" sheetId="1" r:id="rId1"/>
    <sheet name="SO 02 - Zpevněné plochy" sheetId="2" r:id="rId2"/>
    <sheet name="SO 03 - Dešťová kanalizace" sheetId="3" r:id="rId3"/>
    <sheet name="VRN - Vedlejší a ostatní ..." sheetId="4" r:id="rId4"/>
  </sheets>
  <definedNames>
    <definedName name="_xlnm._FilterDatabase" localSheetId="1" hidden="1">'SO 02 - Zpevněné plochy'!$C$81:$K$182</definedName>
    <definedName name="_xlnm._FilterDatabase" localSheetId="2" hidden="1">'SO 03 - Dešťová kanalizace'!$C$83:$K$326</definedName>
    <definedName name="_xlnm._FilterDatabase" localSheetId="3" hidden="1">'VRN - Vedlejší a ostatní ...'!$C$78:$K$133</definedName>
    <definedName name="_xlnm.Print_Titles" localSheetId="0">'Rekapitulace stavby'!$49:$49</definedName>
    <definedName name="_xlnm.Print_Titles" localSheetId="1">'SO 02 - Zpevněné plochy'!$81:$81</definedName>
    <definedName name="_xlnm.Print_Titles" localSheetId="2">'SO 03 - Dešťová kanalizace'!$83:$83</definedName>
    <definedName name="_xlnm.Print_Titles" localSheetId="3">'VRN - Vedlejší a ostatní ...'!$78:$78</definedName>
    <definedName name="_xlnm.Print_Area" localSheetId="0">'Rekapitulace stavby'!$D$4:$AO$33,'Rekapitulace stavby'!$C$39:$AQ$55</definedName>
    <definedName name="_xlnm.Print_Area" localSheetId="1">'SO 02 - Zpevněné plochy'!$C$4:$J$36,'SO 02 - Zpevněné plochy'!$C$42:$J$63,'SO 02 - Zpevněné plochy'!$C$69:$K$182</definedName>
    <definedName name="_xlnm.Print_Area" localSheetId="2">'SO 03 - Dešťová kanalizace'!$C$4:$J$36,'SO 03 - Dešťová kanalizace'!$C$42:$J$65,'SO 03 - Dešťová kanalizace'!$C$71:$K$326</definedName>
    <definedName name="_xlnm.Print_Area" localSheetId="3">'VRN - Vedlejší a ostatní ...'!$C$4:$J$36,'VRN - Vedlejší a ostatní ...'!$C$42:$J$60,'VRN - Vedlejší a ostatní ...'!$C$66:$K$133</definedName>
  </definedNames>
  <calcPr calcId="162913"/>
</workbook>
</file>

<file path=xl/calcChain.xml><?xml version="1.0" encoding="utf-8"?>
<calcChain xmlns="http://schemas.openxmlformats.org/spreadsheetml/2006/main">
  <c r="AY54" i="1" l="1"/>
  <c r="AX54" i="1"/>
  <c r="BI133" i="4"/>
  <c r="BH133" i="4"/>
  <c r="BG133" i="4"/>
  <c r="BF133" i="4"/>
  <c r="T133" i="4"/>
  <c r="R133" i="4"/>
  <c r="P133" i="4"/>
  <c r="BK133" i="4"/>
  <c r="J133" i="4"/>
  <c r="BE133" i="4" s="1"/>
  <c r="BI127" i="4"/>
  <c r="BH127" i="4"/>
  <c r="BG127" i="4"/>
  <c r="BF127" i="4"/>
  <c r="T127" i="4"/>
  <c r="R127" i="4"/>
  <c r="P127" i="4"/>
  <c r="BK127" i="4"/>
  <c r="J127" i="4"/>
  <c r="BE127" i="4" s="1"/>
  <c r="BI123" i="4"/>
  <c r="BH123" i="4"/>
  <c r="BG123" i="4"/>
  <c r="BF123" i="4"/>
  <c r="T123" i="4"/>
  <c r="R123" i="4"/>
  <c r="P123" i="4"/>
  <c r="BK123" i="4"/>
  <c r="J123" i="4"/>
  <c r="BE123" i="4" s="1"/>
  <c r="BI118" i="4"/>
  <c r="BH118" i="4"/>
  <c r="BG118" i="4"/>
  <c r="BF118" i="4"/>
  <c r="BE118" i="4"/>
  <c r="T118" i="4"/>
  <c r="R118" i="4"/>
  <c r="P118" i="4"/>
  <c r="BK118" i="4"/>
  <c r="J118" i="4"/>
  <c r="BI117" i="4"/>
  <c r="BH117" i="4"/>
  <c r="BG117" i="4"/>
  <c r="BF117" i="4"/>
  <c r="BE117" i="4"/>
  <c r="T117" i="4"/>
  <c r="R117" i="4"/>
  <c r="P117" i="4"/>
  <c r="BK117" i="4"/>
  <c r="J117" i="4"/>
  <c r="BI110" i="4"/>
  <c r="BH110" i="4"/>
  <c r="BG110" i="4"/>
  <c r="BF110" i="4"/>
  <c r="BE110" i="4"/>
  <c r="T110" i="4"/>
  <c r="T109" i="4" s="1"/>
  <c r="R110" i="4"/>
  <c r="R109" i="4" s="1"/>
  <c r="P110" i="4"/>
  <c r="P109" i="4" s="1"/>
  <c r="BK110" i="4"/>
  <c r="J110" i="4"/>
  <c r="BI97" i="4"/>
  <c r="BH97" i="4"/>
  <c r="BG97" i="4"/>
  <c r="BF97" i="4"/>
  <c r="T97" i="4"/>
  <c r="R97" i="4"/>
  <c r="P97" i="4"/>
  <c r="BK97" i="4"/>
  <c r="J97" i="4"/>
  <c r="BE97" i="4" s="1"/>
  <c r="BI92" i="4"/>
  <c r="BH92" i="4"/>
  <c r="BG92" i="4"/>
  <c r="BF92" i="4"/>
  <c r="T92" i="4"/>
  <c r="R92" i="4"/>
  <c r="P92" i="4"/>
  <c r="BK92" i="4"/>
  <c r="J92" i="4"/>
  <c r="BE92" i="4" s="1"/>
  <c r="BI88" i="4"/>
  <c r="BH88" i="4"/>
  <c r="BG88" i="4"/>
  <c r="BF88" i="4"/>
  <c r="T88" i="4"/>
  <c r="R88" i="4"/>
  <c r="P88" i="4"/>
  <c r="BK88" i="4"/>
  <c r="J88" i="4"/>
  <c r="BE88" i="4" s="1"/>
  <c r="BI82" i="4"/>
  <c r="BH82" i="4"/>
  <c r="F33" i="4" s="1"/>
  <c r="BC54" i="1" s="1"/>
  <c r="BG82" i="4"/>
  <c r="BF82" i="4"/>
  <c r="T82" i="4"/>
  <c r="T81" i="4" s="1"/>
  <c r="T80" i="4" s="1"/>
  <c r="T79" i="4" s="1"/>
  <c r="R82" i="4"/>
  <c r="R81" i="4" s="1"/>
  <c r="P82" i="4"/>
  <c r="P81" i="4" s="1"/>
  <c r="P80" i="4" s="1"/>
  <c r="P79" i="4" s="1"/>
  <c r="AU54" i="1" s="1"/>
  <c r="BK82" i="4"/>
  <c r="J82" i="4"/>
  <c r="BE82" i="4" s="1"/>
  <c r="F75" i="4"/>
  <c r="F73" i="4"/>
  <c r="E71" i="4"/>
  <c r="F51" i="4"/>
  <c r="F49" i="4"/>
  <c r="E47" i="4"/>
  <c r="J21" i="4"/>
  <c r="E21" i="4"/>
  <c r="J75" i="4" s="1"/>
  <c r="J20" i="4"/>
  <c r="J18" i="4"/>
  <c r="E18" i="4"/>
  <c r="F52" i="4" s="1"/>
  <c r="J17" i="4"/>
  <c r="J12" i="4"/>
  <c r="J73" i="4" s="1"/>
  <c r="E7" i="4"/>
  <c r="E45" i="4" s="1"/>
  <c r="AY53" i="1"/>
  <c r="AX53" i="1"/>
  <c r="BI326" i="3"/>
  <c r="BH326" i="3"/>
  <c r="BG326" i="3"/>
  <c r="BF326" i="3"/>
  <c r="T326" i="3"/>
  <c r="T325" i="3" s="1"/>
  <c r="R326" i="3"/>
  <c r="R325" i="3" s="1"/>
  <c r="P326" i="3"/>
  <c r="P325" i="3" s="1"/>
  <c r="BK326" i="3"/>
  <c r="BK325" i="3" s="1"/>
  <c r="J325" i="3" s="1"/>
  <c r="J64" i="3" s="1"/>
  <c r="J326" i="3"/>
  <c r="BE326" i="3" s="1"/>
  <c r="BI324" i="3"/>
  <c r="BH324" i="3"/>
  <c r="BG324" i="3"/>
  <c r="BF324" i="3"/>
  <c r="BE324" i="3"/>
  <c r="T324" i="3"/>
  <c r="R324" i="3"/>
  <c r="P324" i="3"/>
  <c r="BK324" i="3"/>
  <c r="J324" i="3"/>
  <c r="BI323" i="3"/>
  <c r="BH323" i="3"/>
  <c r="BG323" i="3"/>
  <c r="BF323" i="3"/>
  <c r="BE323" i="3"/>
  <c r="T323" i="3"/>
  <c r="R323" i="3"/>
  <c r="P323" i="3"/>
  <c r="BK323" i="3"/>
  <c r="J323" i="3"/>
  <c r="BI322" i="3"/>
  <c r="BH322" i="3"/>
  <c r="BG322" i="3"/>
  <c r="BF322" i="3"/>
  <c r="BE322" i="3"/>
  <c r="T322" i="3"/>
  <c r="R322" i="3"/>
  <c r="P322" i="3"/>
  <c r="BK322" i="3"/>
  <c r="J322" i="3"/>
  <c r="BI320" i="3"/>
  <c r="BH320" i="3"/>
  <c r="BG320" i="3"/>
  <c r="BF320" i="3"/>
  <c r="T320" i="3"/>
  <c r="R320" i="3"/>
  <c r="P320" i="3"/>
  <c r="BK320" i="3"/>
  <c r="J320" i="3"/>
  <c r="BE320" i="3" s="1"/>
  <c r="BI319" i="3"/>
  <c r="BH319" i="3"/>
  <c r="BG319" i="3"/>
  <c r="BF319" i="3"/>
  <c r="BE319" i="3"/>
  <c r="T319" i="3"/>
  <c r="T318" i="3" s="1"/>
  <c r="R319" i="3"/>
  <c r="R318" i="3" s="1"/>
  <c r="P319" i="3"/>
  <c r="P318" i="3" s="1"/>
  <c r="BK319" i="3"/>
  <c r="J319" i="3"/>
  <c r="BI315" i="3"/>
  <c r="BH315" i="3"/>
  <c r="BG315" i="3"/>
  <c r="BF315" i="3"/>
  <c r="T315" i="3"/>
  <c r="T314" i="3" s="1"/>
  <c r="R315" i="3"/>
  <c r="R314" i="3" s="1"/>
  <c r="P315" i="3"/>
  <c r="P314" i="3" s="1"/>
  <c r="BK315" i="3"/>
  <c r="BK314" i="3" s="1"/>
  <c r="J314" i="3" s="1"/>
  <c r="J62" i="3" s="1"/>
  <c r="J315" i="3"/>
  <c r="BE315" i="3" s="1"/>
  <c r="BI307" i="3"/>
  <c r="BH307" i="3"/>
  <c r="BG307" i="3"/>
  <c r="BF307" i="3"/>
  <c r="T307" i="3"/>
  <c r="R307" i="3"/>
  <c r="P307" i="3"/>
  <c r="BK307" i="3"/>
  <c r="J307" i="3"/>
  <c r="BE307" i="3" s="1"/>
  <c r="BI304" i="3"/>
  <c r="BH304" i="3"/>
  <c r="BG304" i="3"/>
  <c r="BF304" i="3"/>
  <c r="T304" i="3"/>
  <c r="R304" i="3"/>
  <c r="P304" i="3"/>
  <c r="BK304" i="3"/>
  <c r="J304" i="3"/>
  <c r="BE304" i="3" s="1"/>
  <c r="BI301" i="3"/>
  <c r="BH301" i="3"/>
  <c r="BG301" i="3"/>
  <c r="BF301" i="3"/>
  <c r="T301" i="3"/>
  <c r="R301" i="3"/>
  <c r="P301" i="3"/>
  <c r="BK301" i="3"/>
  <c r="J301" i="3"/>
  <c r="BE301" i="3" s="1"/>
  <c r="BI297" i="3"/>
  <c r="BH297" i="3"/>
  <c r="BG297" i="3"/>
  <c r="BF297" i="3"/>
  <c r="T297" i="3"/>
  <c r="R297" i="3"/>
  <c r="P297" i="3"/>
  <c r="BK297" i="3"/>
  <c r="J297" i="3"/>
  <c r="BE297" i="3" s="1"/>
  <c r="BI293" i="3"/>
  <c r="BH293" i="3"/>
  <c r="BG293" i="3"/>
  <c r="BF293" i="3"/>
  <c r="T293" i="3"/>
  <c r="R293" i="3"/>
  <c r="P293" i="3"/>
  <c r="BK293" i="3"/>
  <c r="J293" i="3"/>
  <c r="BE293" i="3" s="1"/>
  <c r="BI289" i="3"/>
  <c r="BH289" i="3"/>
  <c r="BG289" i="3"/>
  <c r="BF289" i="3"/>
  <c r="BE289" i="3"/>
  <c r="T289" i="3"/>
  <c r="R289" i="3"/>
  <c r="P289" i="3"/>
  <c r="BK289" i="3"/>
  <c r="J289" i="3"/>
  <c r="BI285" i="3"/>
  <c r="BH285" i="3"/>
  <c r="BG285" i="3"/>
  <c r="BF285" i="3"/>
  <c r="T285" i="3"/>
  <c r="R285" i="3"/>
  <c r="P285" i="3"/>
  <c r="BK285" i="3"/>
  <c r="J285" i="3"/>
  <c r="BE285" i="3" s="1"/>
  <c r="BI284" i="3"/>
  <c r="BH284" i="3"/>
  <c r="BG284" i="3"/>
  <c r="BF284" i="3"/>
  <c r="T284" i="3"/>
  <c r="R284" i="3"/>
  <c r="P284" i="3"/>
  <c r="BK284" i="3"/>
  <c r="J284" i="3"/>
  <c r="BE284" i="3" s="1"/>
  <c r="BI280" i="3"/>
  <c r="BH280" i="3"/>
  <c r="BG280" i="3"/>
  <c r="BF280" i="3"/>
  <c r="T280" i="3"/>
  <c r="R280" i="3"/>
  <c r="P280" i="3"/>
  <c r="BK280" i="3"/>
  <c r="J280" i="3"/>
  <c r="BE280" i="3" s="1"/>
  <c r="BI276" i="3"/>
  <c r="BH276" i="3"/>
  <c r="BG276" i="3"/>
  <c r="BF276" i="3"/>
  <c r="BE276" i="3"/>
  <c r="T276" i="3"/>
  <c r="R276" i="3"/>
  <c r="P276" i="3"/>
  <c r="BK276" i="3"/>
  <c r="J276" i="3"/>
  <c r="BI272" i="3"/>
  <c r="BH272" i="3"/>
  <c r="BG272" i="3"/>
  <c r="BF272" i="3"/>
  <c r="BE272" i="3"/>
  <c r="T272" i="3"/>
  <c r="R272" i="3"/>
  <c r="P272" i="3"/>
  <c r="BK272" i="3"/>
  <c r="J272" i="3"/>
  <c r="BI271" i="3"/>
  <c r="BH271" i="3"/>
  <c r="BG271" i="3"/>
  <c r="BF271" i="3"/>
  <c r="T271" i="3"/>
  <c r="R271" i="3"/>
  <c r="P271" i="3"/>
  <c r="BK271" i="3"/>
  <c r="J271" i="3"/>
  <c r="BE271" i="3" s="1"/>
  <c r="BI270" i="3"/>
  <c r="BH270" i="3"/>
  <c r="BG270" i="3"/>
  <c r="BF270" i="3"/>
  <c r="T270" i="3"/>
  <c r="R270" i="3"/>
  <c r="P270" i="3"/>
  <c r="BK270" i="3"/>
  <c r="J270" i="3"/>
  <c r="BE270" i="3" s="1"/>
  <c r="BI269" i="3"/>
  <c r="BH269" i="3"/>
  <c r="BG269" i="3"/>
  <c r="BF269" i="3"/>
  <c r="BE269" i="3"/>
  <c r="T269" i="3"/>
  <c r="R269" i="3"/>
  <c r="P269" i="3"/>
  <c r="BK269" i="3"/>
  <c r="J269" i="3"/>
  <c r="BI265" i="3"/>
  <c r="BH265" i="3"/>
  <c r="BG265" i="3"/>
  <c r="BF265" i="3"/>
  <c r="BE265" i="3"/>
  <c r="T265" i="3"/>
  <c r="R265" i="3"/>
  <c r="P265" i="3"/>
  <c r="BK265" i="3"/>
  <c r="J265" i="3"/>
  <c r="BI261" i="3"/>
  <c r="BH261" i="3"/>
  <c r="BG261" i="3"/>
  <c r="BF261" i="3"/>
  <c r="BE261" i="3"/>
  <c r="T261" i="3"/>
  <c r="R261" i="3"/>
  <c r="P261" i="3"/>
  <c r="BK261" i="3"/>
  <c r="J261" i="3"/>
  <c r="BI260" i="3"/>
  <c r="BH260" i="3"/>
  <c r="BG260" i="3"/>
  <c r="BF260" i="3"/>
  <c r="T260" i="3"/>
  <c r="R260" i="3"/>
  <c r="P260" i="3"/>
  <c r="BK260" i="3"/>
  <c r="J260" i="3"/>
  <c r="BE260" i="3" s="1"/>
  <c r="BI256" i="3"/>
  <c r="BH256" i="3"/>
  <c r="BG256" i="3"/>
  <c r="BF256" i="3"/>
  <c r="BE256" i="3"/>
  <c r="T256" i="3"/>
  <c r="R256" i="3"/>
  <c r="P256" i="3"/>
  <c r="BK256" i="3"/>
  <c r="J256" i="3"/>
  <c r="BI252" i="3"/>
  <c r="BH252" i="3"/>
  <c r="BG252" i="3"/>
  <c r="BF252" i="3"/>
  <c r="BE252" i="3"/>
  <c r="T252" i="3"/>
  <c r="T251" i="3" s="1"/>
  <c r="R252" i="3"/>
  <c r="R251" i="3" s="1"/>
  <c r="P252" i="3"/>
  <c r="P251" i="3" s="1"/>
  <c r="BK252" i="3"/>
  <c r="BK251" i="3" s="1"/>
  <c r="J251" i="3" s="1"/>
  <c r="J61" i="3" s="1"/>
  <c r="J252" i="3"/>
  <c r="BI248" i="3"/>
  <c r="BH248" i="3"/>
  <c r="BG248" i="3"/>
  <c r="BF248" i="3"/>
  <c r="T248" i="3"/>
  <c r="R248" i="3"/>
  <c r="P248" i="3"/>
  <c r="BK248" i="3"/>
  <c r="J248" i="3"/>
  <c r="BE248" i="3" s="1"/>
  <c r="BI242" i="3"/>
  <c r="BH242" i="3"/>
  <c r="BG242" i="3"/>
  <c r="BF242" i="3"/>
  <c r="T242" i="3"/>
  <c r="R242" i="3"/>
  <c r="P242" i="3"/>
  <c r="BK242" i="3"/>
  <c r="J242" i="3"/>
  <c r="BE242" i="3" s="1"/>
  <c r="BI236" i="3"/>
  <c r="BH236" i="3"/>
  <c r="BG236" i="3"/>
  <c r="BF236" i="3"/>
  <c r="T236" i="3"/>
  <c r="R236" i="3"/>
  <c r="P236" i="3"/>
  <c r="BK236" i="3"/>
  <c r="J236" i="3"/>
  <c r="BE236" i="3" s="1"/>
  <c r="BI234" i="3"/>
  <c r="BH234" i="3"/>
  <c r="BG234" i="3"/>
  <c r="BF234" i="3"/>
  <c r="T234" i="3"/>
  <c r="R234" i="3"/>
  <c r="P234" i="3"/>
  <c r="BK234" i="3"/>
  <c r="J234" i="3"/>
  <c r="BE234" i="3" s="1"/>
  <c r="BI231" i="3"/>
  <c r="BH231" i="3"/>
  <c r="BG231" i="3"/>
  <c r="BF231" i="3"/>
  <c r="T231" i="3"/>
  <c r="R231" i="3"/>
  <c r="P231" i="3"/>
  <c r="BK231" i="3"/>
  <c r="J231" i="3"/>
  <c r="BE231" i="3" s="1"/>
  <c r="BI229" i="3"/>
  <c r="BH229" i="3"/>
  <c r="BG229" i="3"/>
  <c r="BF229" i="3"/>
  <c r="T229" i="3"/>
  <c r="R229" i="3"/>
  <c r="P229" i="3"/>
  <c r="BK229" i="3"/>
  <c r="J229" i="3"/>
  <c r="BE229" i="3" s="1"/>
  <c r="BI223" i="3"/>
  <c r="BH223" i="3"/>
  <c r="BG223" i="3"/>
  <c r="BF223" i="3"/>
  <c r="T223" i="3"/>
  <c r="R223" i="3"/>
  <c r="P223" i="3"/>
  <c r="BK223" i="3"/>
  <c r="J223" i="3"/>
  <c r="BE223" i="3" s="1"/>
  <c r="BI219" i="3"/>
  <c r="BH219" i="3"/>
  <c r="BG219" i="3"/>
  <c r="BF219" i="3"/>
  <c r="T219" i="3"/>
  <c r="R219" i="3"/>
  <c r="P219" i="3"/>
  <c r="BK219" i="3"/>
  <c r="J219" i="3"/>
  <c r="BE219" i="3" s="1"/>
  <c r="BI214" i="3"/>
  <c r="BH214" i="3"/>
  <c r="BG214" i="3"/>
  <c r="BF214" i="3"/>
  <c r="T214" i="3"/>
  <c r="T213" i="3" s="1"/>
  <c r="R214" i="3"/>
  <c r="R213" i="3" s="1"/>
  <c r="P214" i="3"/>
  <c r="P213" i="3" s="1"/>
  <c r="BK214" i="3"/>
  <c r="J214" i="3"/>
  <c r="BE214" i="3" s="1"/>
  <c r="BI210" i="3"/>
  <c r="BH210" i="3"/>
  <c r="BG210" i="3"/>
  <c r="BF210" i="3"/>
  <c r="T210" i="3"/>
  <c r="R210" i="3"/>
  <c r="P210" i="3"/>
  <c r="BK210" i="3"/>
  <c r="J210" i="3"/>
  <c r="BE210" i="3" s="1"/>
  <c r="BI207" i="3"/>
  <c r="BH207" i="3"/>
  <c r="BG207" i="3"/>
  <c r="BF207" i="3"/>
  <c r="T207" i="3"/>
  <c r="R207" i="3"/>
  <c r="P207" i="3"/>
  <c r="BK207" i="3"/>
  <c r="J207" i="3"/>
  <c r="BE207" i="3" s="1"/>
  <c r="BI204" i="3"/>
  <c r="BH204" i="3"/>
  <c r="BG204" i="3"/>
  <c r="BF204" i="3"/>
  <c r="T204" i="3"/>
  <c r="R204" i="3"/>
  <c r="P204" i="3"/>
  <c r="BK204" i="3"/>
  <c r="J204" i="3"/>
  <c r="BE204" i="3" s="1"/>
  <c r="BI201" i="3"/>
  <c r="BH201" i="3"/>
  <c r="BG201" i="3"/>
  <c r="BF201" i="3"/>
  <c r="BE201" i="3"/>
  <c r="T201" i="3"/>
  <c r="R201" i="3"/>
  <c r="P201" i="3"/>
  <c r="BK201" i="3"/>
  <c r="J201" i="3"/>
  <c r="BI196" i="3"/>
  <c r="BH196" i="3"/>
  <c r="BG196" i="3"/>
  <c r="BF196" i="3"/>
  <c r="T196" i="3"/>
  <c r="T195" i="3" s="1"/>
  <c r="R196" i="3"/>
  <c r="R195" i="3" s="1"/>
  <c r="P196" i="3"/>
  <c r="P195" i="3" s="1"/>
  <c r="BK196" i="3"/>
  <c r="J196" i="3"/>
  <c r="BE196" i="3" s="1"/>
  <c r="BI192" i="3"/>
  <c r="BH192" i="3"/>
  <c r="BG192" i="3"/>
  <c r="BF192" i="3"/>
  <c r="T192" i="3"/>
  <c r="R192" i="3"/>
  <c r="P192" i="3"/>
  <c r="BK192" i="3"/>
  <c r="J192" i="3"/>
  <c r="BE192" i="3" s="1"/>
  <c r="BI190" i="3"/>
  <c r="BH190" i="3"/>
  <c r="BG190" i="3"/>
  <c r="BF190" i="3"/>
  <c r="T190" i="3"/>
  <c r="R190" i="3"/>
  <c r="P190" i="3"/>
  <c r="BK190" i="3"/>
  <c r="J190" i="3"/>
  <c r="BE190" i="3" s="1"/>
  <c r="BI189" i="3"/>
  <c r="BH189" i="3"/>
  <c r="BG189" i="3"/>
  <c r="BF189" i="3"/>
  <c r="T189" i="3"/>
  <c r="R189" i="3"/>
  <c r="P189" i="3"/>
  <c r="BK189" i="3"/>
  <c r="J189" i="3"/>
  <c r="BE189" i="3" s="1"/>
  <c r="BI183" i="3"/>
  <c r="BH183" i="3"/>
  <c r="BG183" i="3"/>
  <c r="BF183" i="3"/>
  <c r="T183" i="3"/>
  <c r="R183" i="3"/>
  <c r="P183" i="3"/>
  <c r="BK183" i="3"/>
  <c r="J183" i="3"/>
  <c r="BE183" i="3" s="1"/>
  <c r="BI181" i="3"/>
  <c r="BH181" i="3"/>
  <c r="BG181" i="3"/>
  <c r="BF181" i="3"/>
  <c r="T181" i="3"/>
  <c r="R181" i="3"/>
  <c r="P181" i="3"/>
  <c r="BK181" i="3"/>
  <c r="J181" i="3"/>
  <c r="BE181" i="3" s="1"/>
  <c r="BI176" i="3"/>
  <c r="BH176" i="3"/>
  <c r="BG176" i="3"/>
  <c r="BF176" i="3"/>
  <c r="T176" i="3"/>
  <c r="R176" i="3"/>
  <c r="P176" i="3"/>
  <c r="BK176" i="3"/>
  <c r="J176" i="3"/>
  <c r="BE176" i="3" s="1"/>
  <c r="BI173" i="3"/>
  <c r="BH173" i="3"/>
  <c r="BG173" i="3"/>
  <c r="BF173" i="3"/>
  <c r="T173" i="3"/>
  <c r="R173" i="3"/>
  <c r="P173" i="3"/>
  <c r="BK173" i="3"/>
  <c r="J173" i="3"/>
  <c r="BE173" i="3" s="1"/>
  <c r="BI159" i="3"/>
  <c r="BH159" i="3"/>
  <c r="BG159" i="3"/>
  <c r="BF159" i="3"/>
  <c r="T159" i="3"/>
  <c r="R159" i="3"/>
  <c r="P159" i="3"/>
  <c r="BK159" i="3"/>
  <c r="J159" i="3"/>
  <c r="BE159" i="3" s="1"/>
  <c r="BI157" i="3"/>
  <c r="BH157" i="3"/>
  <c r="BG157" i="3"/>
  <c r="BF157" i="3"/>
  <c r="T157" i="3"/>
  <c r="R157" i="3"/>
  <c r="P157" i="3"/>
  <c r="BK157" i="3"/>
  <c r="J157" i="3"/>
  <c r="BE157" i="3" s="1"/>
  <c r="BI156" i="3"/>
  <c r="BH156" i="3"/>
  <c r="BG156" i="3"/>
  <c r="BF156" i="3"/>
  <c r="T156" i="3"/>
  <c r="R156" i="3"/>
  <c r="P156" i="3"/>
  <c r="BK156" i="3"/>
  <c r="J156" i="3"/>
  <c r="BE156" i="3" s="1"/>
  <c r="BI150" i="3"/>
  <c r="BH150" i="3"/>
  <c r="BG150" i="3"/>
  <c r="BF150" i="3"/>
  <c r="T150" i="3"/>
  <c r="R150" i="3"/>
  <c r="P150" i="3"/>
  <c r="BK150" i="3"/>
  <c r="J150" i="3"/>
  <c r="BE150" i="3" s="1"/>
  <c r="BI147" i="3"/>
  <c r="BH147" i="3"/>
  <c r="BG147" i="3"/>
  <c r="BF147" i="3"/>
  <c r="T147" i="3"/>
  <c r="R147" i="3"/>
  <c r="P147" i="3"/>
  <c r="BK147" i="3"/>
  <c r="J147" i="3"/>
  <c r="BE147" i="3" s="1"/>
  <c r="BI143" i="3"/>
  <c r="BH143" i="3"/>
  <c r="BG143" i="3"/>
  <c r="BF143" i="3"/>
  <c r="BE143" i="3"/>
  <c r="T143" i="3"/>
  <c r="R143" i="3"/>
  <c r="P143" i="3"/>
  <c r="BK143" i="3"/>
  <c r="J143" i="3"/>
  <c r="BI141" i="3"/>
  <c r="BH141" i="3"/>
  <c r="BG141" i="3"/>
  <c r="BF141" i="3"/>
  <c r="BE141" i="3"/>
  <c r="T141" i="3"/>
  <c r="R141" i="3"/>
  <c r="P141" i="3"/>
  <c r="BK141" i="3"/>
  <c r="J141" i="3"/>
  <c r="BI136" i="3"/>
  <c r="BH136" i="3"/>
  <c r="BG136" i="3"/>
  <c r="BF136" i="3"/>
  <c r="T136" i="3"/>
  <c r="R136" i="3"/>
  <c r="P136" i="3"/>
  <c r="BK136" i="3"/>
  <c r="J136" i="3"/>
  <c r="BE136" i="3" s="1"/>
  <c r="BI134" i="3"/>
  <c r="BH134" i="3"/>
  <c r="BG134" i="3"/>
  <c r="BF134" i="3"/>
  <c r="T134" i="3"/>
  <c r="R134" i="3"/>
  <c r="P134" i="3"/>
  <c r="BK134" i="3"/>
  <c r="J134" i="3"/>
  <c r="BE134" i="3" s="1"/>
  <c r="BI126" i="3"/>
  <c r="BH126" i="3"/>
  <c r="BG126" i="3"/>
  <c r="BF126" i="3"/>
  <c r="BE126" i="3"/>
  <c r="T126" i="3"/>
  <c r="R126" i="3"/>
  <c r="P126" i="3"/>
  <c r="BK126" i="3"/>
  <c r="J126" i="3"/>
  <c r="BI124" i="3"/>
  <c r="BH124" i="3"/>
  <c r="BG124" i="3"/>
  <c r="BF124" i="3"/>
  <c r="BE124" i="3"/>
  <c r="T124" i="3"/>
  <c r="R124" i="3"/>
  <c r="P124" i="3"/>
  <c r="BK124" i="3"/>
  <c r="J124" i="3"/>
  <c r="BI121" i="3"/>
  <c r="BH121" i="3"/>
  <c r="BG121" i="3"/>
  <c r="BF121" i="3"/>
  <c r="BE121" i="3"/>
  <c r="T121" i="3"/>
  <c r="R121" i="3"/>
  <c r="P121" i="3"/>
  <c r="BK121" i="3"/>
  <c r="J121" i="3"/>
  <c r="BI118" i="3"/>
  <c r="BH118" i="3"/>
  <c r="BG118" i="3"/>
  <c r="BF118" i="3"/>
  <c r="T118" i="3"/>
  <c r="R118" i="3"/>
  <c r="P118" i="3"/>
  <c r="BK118" i="3"/>
  <c r="J118" i="3"/>
  <c r="BE118" i="3" s="1"/>
  <c r="BI112" i="3"/>
  <c r="BH112" i="3"/>
  <c r="BG112" i="3"/>
  <c r="BF112" i="3"/>
  <c r="BE112" i="3"/>
  <c r="T112" i="3"/>
  <c r="R112" i="3"/>
  <c r="P112" i="3"/>
  <c r="BK112" i="3"/>
  <c r="J112" i="3"/>
  <c r="BI108" i="3"/>
  <c r="BH108" i="3"/>
  <c r="BG108" i="3"/>
  <c r="BF108" i="3"/>
  <c r="BE108" i="3"/>
  <c r="T108" i="3"/>
  <c r="R108" i="3"/>
  <c r="P108" i="3"/>
  <c r="BK108" i="3"/>
  <c r="J108" i="3"/>
  <c r="BI104" i="3"/>
  <c r="BH104" i="3"/>
  <c r="BG104" i="3"/>
  <c r="BF104" i="3"/>
  <c r="BE104" i="3"/>
  <c r="T104" i="3"/>
  <c r="R104" i="3"/>
  <c r="P104" i="3"/>
  <c r="BK104" i="3"/>
  <c r="J104" i="3"/>
  <c r="BI98" i="3"/>
  <c r="BH98" i="3"/>
  <c r="BG98" i="3"/>
  <c r="BF98" i="3"/>
  <c r="T98" i="3"/>
  <c r="R98" i="3"/>
  <c r="P98" i="3"/>
  <c r="BK98" i="3"/>
  <c r="J98" i="3"/>
  <c r="BE98" i="3" s="1"/>
  <c r="BI93" i="3"/>
  <c r="BH93" i="3"/>
  <c r="BG93" i="3"/>
  <c r="BF93" i="3"/>
  <c r="BE93" i="3"/>
  <c r="T93" i="3"/>
  <c r="R93" i="3"/>
  <c r="P93" i="3"/>
  <c r="BK93" i="3"/>
  <c r="J93" i="3"/>
  <c r="BI87" i="3"/>
  <c r="BH87" i="3"/>
  <c r="BG87" i="3"/>
  <c r="F32" i="3" s="1"/>
  <c r="BB53" i="1" s="1"/>
  <c r="BF87" i="3"/>
  <c r="BE87" i="3"/>
  <c r="T87" i="3"/>
  <c r="R87" i="3"/>
  <c r="R86" i="3" s="1"/>
  <c r="R85" i="3" s="1"/>
  <c r="R84" i="3" s="1"/>
  <c r="P87" i="3"/>
  <c r="BK87" i="3"/>
  <c r="J87" i="3"/>
  <c r="F81" i="3"/>
  <c r="F80" i="3"/>
  <c r="F78" i="3"/>
  <c r="E76" i="3"/>
  <c r="F51" i="3"/>
  <c r="J49" i="3"/>
  <c r="F49" i="3"/>
  <c r="E47" i="3"/>
  <c r="J21" i="3"/>
  <c r="E21" i="3"/>
  <c r="J80" i="3" s="1"/>
  <c r="J20" i="3"/>
  <c r="J18" i="3"/>
  <c r="E18" i="3"/>
  <c r="F52" i="3" s="1"/>
  <c r="J17" i="3"/>
  <c r="J12" i="3"/>
  <c r="J78" i="3" s="1"/>
  <c r="E7" i="3"/>
  <c r="E45" i="3" s="1"/>
  <c r="AY52" i="1"/>
  <c r="AX52" i="1"/>
  <c r="BI182" i="2"/>
  <c r="BH182" i="2"/>
  <c r="BG182" i="2"/>
  <c r="BF182" i="2"/>
  <c r="T182" i="2"/>
  <c r="T181" i="2" s="1"/>
  <c r="R182" i="2"/>
  <c r="R181" i="2" s="1"/>
  <c r="P182" i="2"/>
  <c r="P181" i="2" s="1"/>
  <c r="BK182" i="2"/>
  <c r="BK181" i="2" s="1"/>
  <c r="J181" i="2" s="1"/>
  <c r="J62" i="2" s="1"/>
  <c r="J182" i="2"/>
  <c r="BE182" i="2" s="1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R179" i="2"/>
  <c r="P179" i="2"/>
  <c r="BK179" i="2"/>
  <c r="J179" i="2"/>
  <c r="BE179" i="2" s="1"/>
  <c r="BI177" i="2"/>
  <c r="BH177" i="2"/>
  <c r="BG177" i="2"/>
  <c r="BF177" i="2"/>
  <c r="T177" i="2"/>
  <c r="R177" i="2"/>
  <c r="P177" i="2"/>
  <c r="BK177" i="2"/>
  <c r="J177" i="2"/>
  <c r="BE177" i="2" s="1"/>
  <c r="BI176" i="2"/>
  <c r="BH176" i="2"/>
  <c r="BG176" i="2"/>
  <c r="BF176" i="2"/>
  <c r="T176" i="2"/>
  <c r="R176" i="2"/>
  <c r="P176" i="2"/>
  <c r="BK176" i="2"/>
  <c r="J176" i="2"/>
  <c r="BE176" i="2" s="1"/>
  <c r="BI174" i="2"/>
  <c r="BH174" i="2"/>
  <c r="BG174" i="2"/>
  <c r="BF174" i="2"/>
  <c r="T174" i="2"/>
  <c r="R174" i="2"/>
  <c r="P174" i="2"/>
  <c r="BK174" i="2"/>
  <c r="BK172" i="2" s="1"/>
  <c r="J172" i="2" s="1"/>
  <c r="J61" i="2" s="1"/>
  <c r="J174" i="2"/>
  <c r="BE174" i="2" s="1"/>
  <c r="BI173" i="2"/>
  <c r="BH173" i="2"/>
  <c r="BG173" i="2"/>
  <c r="BF173" i="2"/>
  <c r="T173" i="2"/>
  <c r="T172" i="2" s="1"/>
  <c r="R173" i="2"/>
  <c r="R172" i="2" s="1"/>
  <c r="P173" i="2"/>
  <c r="P172" i="2" s="1"/>
  <c r="BK173" i="2"/>
  <c r="J173" i="2"/>
  <c r="BE173" i="2" s="1"/>
  <c r="BI169" i="2"/>
  <c r="BH169" i="2"/>
  <c r="BG169" i="2"/>
  <c r="BF169" i="2"/>
  <c r="T169" i="2"/>
  <c r="R169" i="2"/>
  <c r="P169" i="2"/>
  <c r="BK169" i="2"/>
  <c r="J169" i="2"/>
  <c r="BE169" i="2" s="1"/>
  <c r="BI168" i="2"/>
  <c r="BH168" i="2"/>
  <c r="BG168" i="2"/>
  <c r="BF168" i="2"/>
  <c r="T168" i="2"/>
  <c r="R168" i="2"/>
  <c r="P168" i="2"/>
  <c r="BK168" i="2"/>
  <c r="J168" i="2"/>
  <c r="BE168" i="2" s="1"/>
  <c r="BI167" i="2"/>
  <c r="BH167" i="2"/>
  <c r="BG167" i="2"/>
  <c r="BF167" i="2"/>
  <c r="T167" i="2"/>
  <c r="R167" i="2"/>
  <c r="P167" i="2"/>
  <c r="BK167" i="2"/>
  <c r="J167" i="2"/>
  <c r="BE167" i="2" s="1"/>
  <c r="BI166" i="2"/>
  <c r="BH166" i="2"/>
  <c r="BG166" i="2"/>
  <c r="BF166" i="2"/>
  <c r="BE166" i="2"/>
  <c r="T166" i="2"/>
  <c r="R166" i="2"/>
  <c r="P166" i="2"/>
  <c r="BK166" i="2"/>
  <c r="J166" i="2"/>
  <c r="BI165" i="2"/>
  <c r="BH165" i="2"/>
  <c r="BG165" i="2"/>
  <c r="BF165" i="2"/>
  <c r="BE165" i="2"/>
  <c r="T165" i="2"/>
  <c r="R165" i="2"/>
  <c r="P165" i="2"/>
  <c r="BK165" i="2"/>
  <c r="J165" i="2"/>
  <c r="BI161" i="2"/>
  <c r="BH161" i="2"/>
  <c r="BG161" i="2"/>
  <c r="BF161" i="2"/>
  <c r="BE161" i="2"/>
  <c r="T161" i="2"/>
  <c r="R161" i="2"/>
  <c r="P161" i="2"/>
  <c r="BK161" i="2"/>
  <c r="J161" i="2"/>
  <c r="BI157" i="2"/>
  <c r="BH157" i="2"/>
  <c r="BG157" i="2"/>
  <c r="BF157" i="2"/>
  <c r="T157" i="2"/>
  <c r="R157" i="2"/>
  <c r="P157" i="2"/>
  <c r="BK157" i="2"/>
  <c r="J157" i="2"/>
  <c r="BE157" i="2" s="1"/>
  <c r="BI153" i="2"/>
  <c r="BH153" i="2"/>
  <c r="BG153" i="2"/>
  <c r="BF153" i="2"/>
  <c r="BE153" i="2"/>
  <c r="T153" i="2"/>
  <c r="R153" i="2"/>
  <c r="P153" i="2"/>
  <c r="BK153" i="2"/>
  <c r="J153" i="2"/>
  <c r="BI152" i="2"/>
  <c r="BH152" i="2"/>
  <c r="BG152" i="2"/>
  <c r="BF152" i="2"/>
  <c r="BE152" i="2"/>
  <c r="T152" i="2"/>
  <c r="R152" i="2"/>
  <c r="P152" i="2"/>
  <c r="BK152" i="2"/>
  <c r="J152" i="2"/>
  <c r="BI149" i="2"/>
  <c r="BH149" i="2"/>
  <c r="BG149" i="2"/>
  <c r="BF149" i="2"/>
  <c r="BE149" i="2"/>
  <c r="T149" i="2"/>
  <c r="T148" i="2" s="1"/>
  <c r="R149" i="2"/>
  <c r="R148" i="2" s="1"/>
  <c r="P149" i="2"/>
  <c r="P148" i="2" s="1"/>
  <c r="BK149" i="2"/>
  <c r="J149" i="2"/>
  <c r="BI145" i="2"/>
  <c r="BH145" i="2"/>
  <c r="BG145" i="2"/>
  <c r="BF145" i="2"/>
  <c r="T145" i="2"/>
  <c r="R145" i="2"/>
  <c r="P145" i="2"/>
  <c r="BK145" i="2"/>
  <c r="J145" i="2"/>
  <c r="BE145" i="2" s="1"/>
  <c r="BI143" i="2"/>
  <c r="BH143" i="2"/>
  <c r="BG143" i="2"/>
  <c r="BF143" i="2"/>
  <c r="T143" i="2"/>
  <c r="R143" i="2"/>
  <c r="P143" i="2"/>
  <c r="BK143" i="2"/>
  <c r="J143" i="2"/>
  <c r="BE143" i="2" s="1"/>
  <c r="BI139" i="2"/>
  <c r="BH139" i="2"/>
  <c r="BG139" i="2"/>
  <c r="BF139" i="2"/>
  <c r="T139" i="2"/>
  <c r="R139" i="2"/>
  <c r="P139" i="2"/>
  <c r="BK139" i="2"/>
  <c r="J139" i="2"/>
  <c r="BE139" i="2" s="1"/>
  <c r="BI136" i="2"/>
  <c r="BH136" i="2"/>
  <c r="BG136" i="2"/>
  <c r="BF136" i="2"/>
  <c r="T136" i="2"/>
  <c r="R136" i="2"/>
  <c r="P136" i="2"/>
  <c r="BK136" i="2"/>
  <c r="J136" i="2"/>
  <c r="BE136" i="2" s="1"/>
  <c r="BI135" i="2"/>
  <c r="BH135" i="2"/>
  <c r="BG135" i="2"/>
  <c r="BF135" i="2"/>
  <c r="T135" i="2"/>
  <c r="R135" i="2"/>
  <c r="P135" i="2"/>
  <c r="BK135" i="2"/>
  <c r="J135" i="2"/>
  <c r="BE135" i="2" s="1"/>
  <c r="BI134" i="2"/>
  <c r="BH134" i="2"/>
  <c r="BG134" i="2"/>
  <c r="BF134" i="2"/>
  <c r="T134" i="2"/>
  <c r="R134" i="2"/>
  <c r="P134" i="2"/>
  <c r="BK134" i="2"/>
  <c r="J134" i="2"/>
  <c r="BE134" i="2" s="1"/>
  <c r="BI131" i="2"/>
  <c r="BH131" i="2"/>
  <c r="BG131" i="2"/>
  <c r="BF131" i="2"/>
  <c r="T131" i="2"/>
  <c r="R131" i="2"/>
  <c r="P131" i="2"/>
  <c r="BK131" i="2"/>
  <c r="J131" i="2"/>
  <c r="BE131" i="2" s="1"/>
  <c r="BI127" i="2"/>
  <c r="BH127" i="2"/>
  <c r="BG127" i="2"/>
  <c r="BF127" i="2"/>
  <c r="T127" i="2"/>
  <c r="T126" i="2" s="1"/>
  <c r="R127" i="2"/>
  <c r="R126" i="2" s="1"/>
  <c r="P127" i="2"/>
  <c r="P126" i="2" s="1"/>
  <c r="BK127" i="2"/>
  <c r="J127" i="2"/>
  <c r="BE127" i="2" s="1"/>
  <c r="BI124" i="2"/>
  <c r="BH124" i="2"/>
  <c r="BG124" i="2"/>
  <c r="BF124" i="2"/>
  <c r="T124" i="2"/>
  <c r="R124" i="2"/>
  <c r="P124" i="2"/>
  <c r="BK124" i="2"/>
  <c r="J124" i="2"/>
  <c r="BE124" i="2" s="1"/>
  <c r="BI122" i="2"/>
  <c r="BH122" i="2"/>
  <c r="BG122" i="2"/>
  <c r="BF122" i="2"/>
  <c r="BE122" i="2"/>
  <c r="T122" i="2"/>
  <c r="R122" i="2"/>
  <c r="P122" i="2"/>
  <c r="BK122" i="2"/>
  <c r="J122" i="2"/>
  <c r="BI120" i="2"/>
  <c r="BH120" i="2"/>
  <c r="BG120" i="2"/>
  <c r="BF120" i="2"/>
  <c r="BE120" i="2"/>
  <c r="T120" i="2"/>
  <c r="R120" i="2"/>
  <c r="P120" i="2"/>
  <c r="BK120" i="2"/>
  <c r="J120" i="2"/>
  <c r="BI118" i="2"/>
  <c r="BH118" i="2"/>
  <c r="BG118" i="2"/>
  <c r="BF118" i="2"/>
  <c r="BE118" i="2"/>
  <c r="T118" i="2"/>
  <c r="R118" i="2"/>
  <c r="P118" i="2"/>
  <c r="BK118" i="2"/>
  <c r="J118" i="2"/>
  <c r="BI117" i="2"/>
  <c r="BH117" i="2"/>
  <c r="BG117" i="2"/>
  <c r="BF117" i="2"/>
  <c r="T117" i="2"/>
  <c r="R117" i="2"/>
  <c r="P117" i="2"/>
  <c r="BK117" i="2"/>
  <c r="J117" i="2"/>
  <c r="BE117" i="2" s="1"/>
  <c r="BI111" i="2"/>
  <c r="BH111" i="2"/>
  <c r="BG111" i="2"/>
  <c r="BF111" i="2"/>
  <c r="BE111" i="2"/>
  <c r="T111" i="2"/>
  <c r="R111" i="2"/>
  <c r="P111" i="2"/>
  <c r="BK111" i="2"/>
  <c r="J111" i="2"/>
  <c r="BI108" i="2"/>
  <c r="BH108" i="2"/>
  <c r="BG108" i="2"/>
  <c r="BF108" i="2"/>
  <c r="BE108" i="2"/>
  <c r="T108" i="2"/>
  <c r="R108" i="2"/>
  <c r="P108" i="2"/>
  <c r="BK108" i="2"/>
  <c r="J108" i="2"/>
  <c r="BI103" i="2"/>
  <c r="BH103" i="2"/>
  <c r="BG103" i="2"/>
  <c r="BF103" i="2"/>
  <c r="BE103" i="2"/>
  <c r="T103" i="2"/>
  <c r="R103" i="2"/>
  <c r="P103" i="2"/>
  <c r="BK103" i="2"/>
  <c r="J103" i="2"/>
  <c r="BI98" i="2"/>
  <c r="BH98" i="2"/>
  <c r="BG98" i="2"/>
  <c r="BF98" i="2"/>
  <c r="T98" i="2"/>
  <c r="R98" i="2"/>
  <c r="P98" i="2"/>
  <c r="BK98" i="2"/>
  <c r="J98" i="2"/>
  <c r="BE98" i="2" s="1"/>
  <c r="BI90" i="2"/>
  <c r="BH90" i="2"/>
  <c r="BG90" i="2"/>
  <c r="BF90" i="2"/>
  <c r="BE90" i="2"/>
  <c r="T90" i="2"/>
  <c r="R90" i="2"/>
  <c r="P90" i="2"/>
  <c r="BK90" i="2"/>
  <c r="J90" i="2"/>
  <c r="BI85" i="2"/>
  <c r="BH85" i="2"/>
  <c r="BG85" i="2"/>
  <c r="BF85" i="2"/>
  <c r="BE85" i="2"/>
  <c r="T85" i="2"/>
  <c r="T84" i="2" s="1"/>
  <c r="T83" i="2" s="1"/>
  <c r="T82" i="2" s="1"/>
  <c r="R85" i="2"/>
  <c r="R84" i="2" s="1"/>
  <c r="R83" i="2" s="1"/>
  <c r="R82" i="2" s="1"/>
  <c r="P85" i="2"/>
  <c r="P84" i="2" s="1"/>
  <c r="P83" i="2" s="1"/>
  <c r="P82" i="2" s="1"/>
  <c r="AU52" i="1" s="1"/>
  <c r="BK85" i="2"/>
  <c r="BK84" i="2" s="1"/>
  <c r="J85" i="2"/>
  <c r="F79" i="2"/>
  <c r="F78" i="2"/>
  <c r="F76" i="2"/>
  <c r="E74" i="2"/>
  <c r="F51" i="2"/>
  <c r="J49" i="2"/>
  <c r="F49" i="2"/>
  <c r="E47" i="2"/>
  <c r="J21" i="2"/>
  <c r="E21" i="2"/>
  <c r="J78" i="2" s="1"/>
  <c r="J20" i="2"/>
  <c r="J18" i="2"/>
  <c r="E18" i="2"/>
  <c r="F52" i="2" s="1"/>
  <c r="J17" i="2"/>
  <c r="J12" i="2"/>
  <c r="J76" i="2" s="1"/>
  <c r="E7" i="2"/>
  <c r="E45" i="2" s="1"/>
  <c r="AS51" i="1"/>
  <c r="L47" i="1"/>
  <c r="AM46" i="1"/>
  <c r="L46" i="1"/>
  <c r="AM44" i="1"/>
  <c r="L44" i="1"/>
  <c r="L42" i="1"/>
  <c r="L41" i="1"/>
  <c r="J31" i="4" l="1"/>
  <c r="AW54" i="1" s="1"/>
  <c r="BK109" i="4"/>
  <c r="J109" i="4" s="1"/>
  <c r="J59" i="4" s="1"/>
  <c r="F32" i="4"/>
  <c r="BB54" i="1" s="1"/>
  <c r="BK81" i="4"/>
  <c r="F34" i="4"/>
  <c r="BD54" i="1" s="1"/>
  <c r="BK86" i="3"/>
  <c r="F34" i="3"/>
  <c r="BD53" i="1" s="1"/>
  <c r="BK195" i="3"/>
  <c r="J195" i="3" s="1"/>
  <c r="J59" i="3" s="1"/>
  <c r="BK213" i="3"/>
  <c r="J213" i="3" s="1"/>
  <c r="J60" i="3" s="1"/>
  <c r="BK318" i="3"/>
  <c r="J318" i="3" s="1"/>
  <c r="J63" i="3" s="1"/>
  <c r="F30" i="2"/>
  <c r="AZ52" i="1" s="1"/>
  <c r="F31" i="2"/>
  <c r="BA52" i="1" s="1"/>
  <c r="F32" i="2"/>
  <c r="BB52" i="1" s="1"/>
  <c r="BB51" i="1" s="1"/>
  <c r="W28" i="1" s="1"/>
  <c r="BK126" i="2"/>
  <c r="J126" i="2" s="1"/>
  <c r="J59" i="2" s="1"/>
  <c r="BK148" i="2"/>
  <c r="J148" i="2" s="1"/>
  <c r="J60" i="2" s="1"/>
  <c r="F33" i="2"/>
  <c r="BC52" i="1" s="1"/>
  <c r="F34" i="2"/>
  <c r="BD52" i="1" s="1"/>
  <c r="J84" i="2"/>
  <c r="J58" i="2" s="1"/>
  <c r="BK83" i="2"/>
  <c r="J51" i="2"/>
  <c r="E72" i="2"/>
  <c r="J30" i="2"/>
  <c r="AV52" i="1" s="1"/>
  <c r="J31" i="2"/>
  <c r="AW52" i="1" s="1"/>
  <c r="J51" i="3"/>
  <c r="E74" i="3"/>
  <c r="J86" i="3"/>
  <c r="J58" i="3" s="1"/>
  <c r="BK85" i="3"/>
  <c r="F30" i="3"/>
  <c r="AZ53" i="1" s="1"/>
  <c r="J30" i="3"/>
  <c r="AV53" i="1" s="1"/>
  <c r="P86" i="3"/>
  <c r="P85" i="3" s="1"/>
  <c r="P84" i="3" s="1"/>
  <c r="AU53" i="1" s="1"/>
  <c r="AU51" i="1" s="1"/>
  <c r="T86" i="3"/>
  <c r="T85" i="3" s="1"/>
  <c r="T84" i="3" s="1"/>
  <c r="F31" i="3"/>
  <c r="BA53" i="1" s="1"/>
  <c r="BA51" i="1" s="1"/>
  <c r="J31" i="3"/>
  <c r="AW53" i="1" s="1"/>
  <c r="F33" i="3"/>
  <c r="BC53" i="1" s="1"/>
  <c r="J81" i="4"/>
  <c r="J58" i="4" s="1"/>
  <c r="BK80" i="4"/>
  <c r="R80" i="4"/>
  <c r="R79" i="4" s="1"/>
  <c r="J30" i="4"/>
  <c r="AV54" i="1" s="1"/>
  <c r="AT54" i="1" s="1"/>
  <c r="J49" i="4"/>
  <c r="J51" i="4"/>
  <c r="E69" i="4"/>
  <c r="F76" i="4"/>
  <c r="F30" i="4"/>
  <c r="AZ54" i="1" s="1"/>
  <c r="F31" i="4"/>
  <c r="BA54" i="1" s="1"/>
  <c r="AX51" i="1" l="1"/>
  <c r="BD51" i="1"/>
  <c r="W30" i="1" s="1"/>
  <c r="AT52" i="1"/>
  <c r="AZ51" i="1"/>
  <c r="AV51" i="1" s="1"/>
  <c r="BC51" i="1"/>
  <c r="W29" i="1" s="1"/>
  <c r="W27" i="1"/>
  <c r="AW51" i="1"/>
  <c r="AK27" i="1" s="1"/>
  <c r="AT53" i="1"/>
  <c r="J85" i="3"/>
  <c r="J57" i="3" s="1"/>
  <c r="BK84" i="3"/>
  <c r="J84" i="3" s="1"/>
  <c r="J80" i="4"/>
  <c r="J57" i="4" s="1"/>
  <c r="BK79" i="4"/>
  <c r="J79" i="4" s="1"/>
  <c r="J83" i="2"/>
  <c r="J57" i="2" s="1"/>
  <c r="BK82" i="2"/>
  <c r="J82" i="2" s="1"/>
  <c r="AY51" i="1" l="1"/>
  <c r="W26" i="1"/>
  <c r="AT51" i="1"/>
  <c r="AK26" i="1"/>
  <c r="J56" i="2"/>
  <c r="J27" i="2"/>
  <c r="J27" i="4"/>
  <c r="J56" i="4"/>
  <c r="J56" i="3"/>
  <c r="J27" i="3"/>
  <c r="AG53" i="1" l="1"/>
  <c r="AN53" i="1" s="1"/>
  <c r="J36" i="3"/>
  <c r="AG52" i="1"/>
  <c r="J36" i="2"/>
  <c r="AG54" i="1"/>
  <c r="AN54" i="1" s="1"/>
  <c r="J36" i="4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<sst xmlns="http://schemas.openxmlformats.org/spreadsheetml/2006/main" count="4765" uniqueCount="651">
  <si>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</si>
  <si>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</si>
  <si>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</si>
  <si>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</si>
  <si>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</si>
  <si>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</si>
  <si>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</si>
  <si>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{df0d5056-64f4-4ba2-b39f-d7e1c2a574a0}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</si>
  <si>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</si>
  <si>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</si>
  <si>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</si>
  <si>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</si>
  <si>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</si>
  <si>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</si>
  <si>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</si>
  <si>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</si>
  <si>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04</t>
  </si>
  <si>
    <t>Stavba:</t>
  </si>
  <si>
    <t>Rekonstrukce budovy MŠ Slívová</t>
  </si>
  <si>
    <t>KSO:</t>
  </si>
  <si>
    <t>CC-CZ:</t>
  </si>
  <si>
    <t>Místo:</t>
  </si>
  <si>
    <t>Ostrava</t>
  </si>
  <si>
    <t>Datum:</t>
  </si>
  <si>
    <t>1. 8. 2017</t>
  </si>
  <si>
    <t>Zadavatel:</t>
  </si>
  <si>
    <t>IČ:</t>
  </si>
  <si>
    <t>ÚMOb Slezská Ostrava</t>
  </si>
  <si>
    <t>DIČ:</t>
  </si>
  <si>
    <t>Uchazeč:</t>
  </si>
  <si>
    <t xml:space="preserve"> </t>
  </si>
  <si>
    <t>Projektant:</t>
  </si>
  <si>
    <t>True</t>
  </si>
  <si>
    <t>Poznámka:</t>
  </si>
  <si>
    <t>Zpracováno v CÚ ÚRS 2017/I 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</si>
  <si>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</si>
  <si>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</si>
  <si>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</si>
  <si>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</si>
  <si>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</si>
  <si>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</si>
  <si>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</si>
  <si>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</si>
  <si>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</si>
  <si>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</si>
  <si>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</si>
  <si>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</si>
  <si>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</si>
  <si>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</si>
  <si>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</si>
  <si>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</si>
  <si>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</si>
  <si>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</si>
  <si>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</si>
  <si>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</si>
  <si>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</si>
  <si>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</si>
  <si>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</si>
  <si>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</si>
  <si>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</si>
  <si>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</si>
  <si>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</si>
  <si>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</si>
  <si>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</si>
  <si>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</si>
  <si>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</si>
  <si>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</si>
  <si>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</si>
  <si>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</si>
  <si>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</si>
  <si>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</si>
  <si>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</si>
  <si>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</si>
  <si>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</si>
  <si>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02</t>
  </si>
  <si>
    <t>Zpevněné plochy</t>
  </si>
  <si>
    <t>STA</t>
  </si>
  <si>
    <t>1</t>
  </si>
  <si>
    <t>{9f863345-5aef-4bcb-9712-a79d6f7b2c0c}</t>
  </si>
  <si>
    <t>2</t>
  </si>
  <si>
    <t>SO 03</t>
  </si>
  <si>
    <t>Dešťová kanalizace</t>
  </si>
  <si>
    <t>{cac3e1ef-b15a-4cd8-b4da-f65cfba37b26}</t>
  </si>
  <si>
    <t>VRN</t>
  </si>
  <si>
    <t>Vedlejší a ostatní rozpočtové náklady</t>
  </si>
  <si>
    <t>PRO</t>
  </si>
  <si>
    <t>{35ebfcfd-2760-496d-96a5-016595f30fb6}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</si>
  <si>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</si>
  <si>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</si>
  <si>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</si>
  <si>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</si>
  <si>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</si>
  <si>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</si>
  <si>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</si>
  <si>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02 - Zpevněné plochy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</si>
  <si>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</si>
  <si>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</si>
  <si>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</si>
  <si>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</si>
  <si>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</si>
  <si>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</si>
  <si>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</si>
  <si>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</si>
  <si>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</si>
  <si>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</si>
  <si>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</si>
  <si>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</si>
  <si>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</si>
  <si>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</si>
  <si>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</si>
  <si>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</si>
  <si>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</si>
  <si>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</si>
  <si>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</si>
  <si>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</si>
  <si>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</si>
  <si>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</si>
  <si>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</si>
  <si>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</si>
  <si>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</si>
  <si>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</si>
  <si>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</si>
  <si>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</si>
  <si>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</si>
  <si>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</si>
  <si>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113107123</t>
  </si>
  <si>
    <t>Odstranění podkladu pl do 50 m2 z kameniva drceného tl 300 mm</t>
  </si>
  <si>
    <t>m2</t>
  </si>
  <si>
    <t>CS ÚRS 2017 01</t>
  </si>
  <si>
    <t>4</t>
  </si>
  <si>
    <t>-1001349303</t>
  </si>
  <si>
    <t>VV</t>
  </si>
  <si>
    <t>"D.2.a</t>
  </si>
  <si>
    <t>"D.2.b.1 - D.2.b.3</t>
  </si>
  <si>
    <t>"odstranění současného krytu zpev. plochy</t>
  </si>
  <si>
    <t>111,45</t>
  </si>
  <si>
    <t>113107131</t>
  </si>
  <si>
    <t>Odstranění podkladu pl do 50 m2 z betonu prostého tl 150 mm</t>
  </si>
  <si>
    <t>311129036</t>
  </si>
  <si>
    <t>"betonové plochy</t>
  </si>
  <si>
    <t>17,0*3,0</t>
  </si>
  <si>
    <t>3,0*1,5</t>
  </si>
  <si>
    <t>26,5*0,7</t>
  </si>
  <si>
    <t>Součet</t>
  </si>
  <si>
    <t>3</t>
  </si>
  <si>
    <t>113107141</t>
  </si>
  <si>
    <t>Odstranění podkladu pl do 50 m2 živičných tl 50 mm</t>
  </si>
  <si>
    <t>-977582846</t>
  </si>
  <si>
    <t>"asfaltový kryt části zpevněné plochy</t>
  </si>
  <si>
    <t>80,0</t>
  </si>
  <si>
    <t>113202111</t>
  </si>
  <si>
    <t>Vytrhání obrub krajníků obrubníků stojatých</t>
  </si>
  <si>
    <t>m</t>
  </si>
  <si>
    <t>995798431</t>
  </si>
  <si>
    <t>"lemování vnějších okrajů zpevněných ploch</t>
  </si>
  <si>
    <t>33,0</t>
  </si>
  <si>
    <t>5</t>
  </si>
  <si>
    <t>120001101</t>
  </si>
  <si>
    <t>Příplatek za ztížení vykopávky v blízkosti podzemního vedení</t>
  </si>
  <si>
    <t>m3</t>
  </si>
  <si>
    <t>-1123282598</t>
  </si>
  <si>
    <t xml:space="preserve">"D.2.b.1 </t>
  </si>
  <si>
    <t>"v blízkosti kabelů" 20,0*1,0*0,20</t>
  </si>
  <si>
    <t>6</t>
  </si>
  <si>
    <t>122201101</t>
  </si>
  <si>
    <t>Odkopávky a prokopávky nezapažené v hornině tř. 3 objem do 100 m3</t>
  </si>
  <si>
    <t>-1383969243</t>
  </si>
  <si>
    <t>74,05*0,20</t>
  </si>
  <si>
    <t>111,45*0,05</t>
  </si>
  <si>
    <t>7</t>
  </si>
  <si>
    <t>122201109</t>
  </si>
  <si>
    <t>Příplatek za lepivost u odkopávek v hornině tř. 1 až 3</t>
  </si>
  <si>
    <t>-978414765</t>
  </si>
  <si>
    <t>8</t>
  </si>
  <si>
    <t>162701105</t>
  </si>
  <si>
    <t>Vodorovné přemístění do 10000 m výkopku/sypaniny z horniny tř. 1 až 4</t>
  </si>
  <si>
    <t>675493015</t>
  </si>
  <si>
    <t>"dle pol.č. 122201101 " 20.383</t>
  </si>
  <si>
    <t>9</t>
  </si>
  <si>
    <t>171201201</t>
  </si>
  <si>
    <t>Uložení sypaniny na skládky</t>
  </si>
  <si>
    <t>1156808232</t>
  </si>
  <si>
    <t>10</t>
  </si>
  <si>
    <t>171201211</t>
  </si>
  <si>
    <t>Poplatek za uložení odpadu ze sypaniny na skládce (skládkovné)</t>
  </si>
  <si>
    <t>t</t>
  </si>
  <si>
    <t>-1047716334</t>
  </si>
  <si>
    <t>20,383*1,8 'Přepočtené koeficientem množství</t>
  </si>
  <si>
    <t>11</t>
  </si>
  <si>
    <t>181102302</t>
  </si>
  <si>
    <t>Úprava pláně v zářezech se zhutněním</t>
  </si>
  <si>
    <t>1704143611</t>
  </si>
  <si>
    <t>74,05+111,45</t>
  </si>
  <si>
    <t>Komunikace pozemní</t>
  </si>
  <si>
    <t>12</t>
  </si>
  <si>
    <t>564871111</t>
  </si>
  <si>
    <t>Podklad ze štěrkodrtě ŠD tl 250 mm</t>
  </si>
  <si>
    <t>-605525251</t>
  </si>
  <si>
    <t>13</t>
  </si>
  <si>
    <t>565145111</t>
  </si>
  <si>
    <t>Asfaltový beton vrstva podkladní ACP 16 (obalované kamenivo OKS) tl 60 mm š do 3 m</t>
  </si>
  <si>
    <t>-920772575</t>
  </si>
  <si>
    <t>14</t>
  </si>
  <si>
    <t>573191111</t>
  </si>
  <si>
    <t>Nátěr infiltrační kationaktivní v množství emulzí 1 kg/m2</t>
  </si>
  <si>
    <t>-1965182022</t>
  </si>
  <si>
    <t>573211107</t>
  </si>
  <si>
    <t>Postřik živičný spojovací z asfaltu v množství 0,30 kg/m2</t>
  </si>
  <si>
    <t>1321424915</t>
  </si>
  <si>
    <t>16</t>
  </si>
  <si>
    <t>577134131</t>
  </si>
  <si>
    <t>Asfaltový beton vrstva obrusná ACO 11 (ABS) tř. I tl 40 mm š do 3 m z modifikovaného asfaltu</t>
  </si>
  <si>
    <t>-1324987283</t>
  </si>
  <si>
    <t>17</t>
  </si>
  <si>
    <t>596212212</t>
  </si>
  <si>
    <t>Kladení zámkové dlažby pozemních komunikací tl 80 mm skupiny A pl do 300 m2</t>
  </si>
  <si>
    <t>-370154837</t>
  </si>
  <si>
    <t>18</t>
  </si>
  <si>
    <t>M</t>
  </si>
  <si>
    <t>592-11</t>
  </si>
  <si>
    <t>dlažba zámková 20x16,5x8 cm přírodní</t>
  </si>
  <si>
    <t>824287258</t>
  </si>
  <si>
    <t>185,5*1,02 'Přepočtené koeficientem množství</t>
  </si>
  <si>
    <t>19</t>
  </si>
  <si>
    <t>599141111</t>
  </si>
  <si>
    <t>Vyplnění spár mezi silničními dílci živičnou zálivkou</t>
  </si>
  <si>
    <t>734249606</t>
  </si>
  <si>
    <t>"D.2.b.1</t>
  </si>
  <si>
    <t>4,30</t>
  </si>
  <si>
    <t>Ostatní konstrukce a práce, bourání</t>
  </si>
  <si>
    <t>20</t>
  </si>
  <si>
    <t>916231213</t>
  </si>
  <si>
    <t>Osazení chodníkového obrubníku betonového stojatého s boční opěrou do lože z betonu prostého</t>
  </si>
  <si>
    <t>775932449</t>
  </si>
  <si>
    <t>49,0</t>
  </si>
  <si>
    <t>592174160</t>
  </si>
  <si>
    <t>obrubník betonový chodníkový 100x10x25 cm</t>
  </si>
  <si>
    <t>kus</t>
  </si>
  <si>
    <t>-1715046908</t>
  </si>
  <si>
    <t>22</t>
  </si>
  <si>
    <t>916991121</t>
  </si>
  <si>
    <t>Lože pod obrubníky, krajníky nebo obruby z dlažebních kostek z betonu prostého</t>
  </si>
  <si>
    <t>-1815669771</t>
  </si>
  <si>
    <t>"zvětšená tl. lože pod obrubníky</t>
  </si>
  <si>
    <t>49,0*0,30*0,10</t>
  </si>
  <si>
    <t>23</t>
  </si>
  <si>
    <t>919735112</t>
  </si>
  <si>
    <t>Řezání stávajícího živičného krytu hl do 100 mm</t>
  </si>
  <si>
    <t>1371605438</t>
  </si>
  <si>
    <t>"styková spára pro napojení asfaltového podkladu a krytu na stáv. část vozovky</t>
  </si>
  <si>
    <t>24</t>
  </si>
  <si>
    <t>935113111</t>
  </si>
  <si>
    <t>Osazení odvodňovacího polymerbetonového žlabu s krycím roštem šířky do 200 mm (vč. příslušenství )</t>
  </si>
  <si>
    <t>-81880479</t>
  </si>
  <si>
    <t>26,0</t>
  </si>
  <si>
    <t>25</t>
  </si>
  <si>
    <t>592-31</t>
  </si>
  <si>
    <t>žlab odvodňovací DN 150 vč. čel,  bez spádu dna</t>
  </si>
  <si>
    <t>773780075</t>
  </si>
  <si>
    <t>26</t>
  </si>
  <si>
    <t>592-32</t>
  </si>
  <si>
    <t>vpusť odtoková s pozinkovaným košem 50x21x60 cm</t>
  </si>
  <si>
    <t>-1192920518</t>
  </si>
  <si>
    <t>27</t>
  </si>
  <si>
    <t>592-33</t>
  </si>
  <si>
    <t>kryt litinový s příčnými štěrbinami, tř. D 400 , dl. 0,5m</t>
  </si>
  <si>
    <t>-2084989776</t>
  </si>
  <si>
    <t>28</t>
  </si>
  <si>
    <t>592-34</t>
  </si>
  <si>
    <t>zápachový uzávěr DN 150  venkovní</t>
  </si>
  <si>
    <t>241861723</t>
  </si>
  <si>
    <t>29</t>
  </si>
  <si>
    <t>R010</t>
  </si>
  <si>
    <t>Vybourání uličních vpustí z dílců nebo z prostého betonu</t>
  </si>
  <si>
    <t>1887050060</t>
  </si>
  <si>
    <t>"zrušení stávajících ul. vpustí"   2</t>
  </si>
  <si>
    <t>997</t>
  </si>
  <si>
    <t>Přesun sutě</t>
  </si>
  <si>
    <t>30</t>
  </si>
  <si>
    <t>997221551</t>
  </si>
  <si>
    <t>Vodorovná doprava suti ze sypkých materiálů do 1 km</t>
  </si>
  <si>
    <t>1606497595</t>
  </si>
  <si>
    <t>31</t>
  </si>
  <si>
    <t>997221559</t>
  </si>
  <si>
    <t>Příplatek ZKD 1 km u vodorovné dopravy suti ze sypkých materiálů</t>
  </si>
  <si>
    <t>1940800454</t>
  </si>
  <si>
    <t>89,309*9 'Přepočtené koeficientem množství</t>
  </si>
  <si>
    <t>32</t>
  </si>
  <si>
    <t>997221611</t>
  </si>
  <si>
    <t>Nakládání suti na dopravní prostředky pro vodorovnou dopravu</t>
  </si>
  <si>
    <t>856072050</t>
  </si>
  <si>
    <t>33</t>
  </si>
  <si>
    <t>997221815</t>
  </si>
  <si>
    <t>Poplatek za uložení betonového odpadu na skládce (skládkovné)</t>
  </si>
  <si>
    <t>-36040255</t>
  </si>
  <si>
    <t>24,066+6,765+1,6</t>
  </si>
  <si>
    <t>34</t>
  </si>
  <si>
    <t>997221845</t>
  </si>
  <si>
    <t>Poplatek za uložení odpadu z asfaltových povrchů na skládce (skládkovné)</t>
  </si>
  <si>
    <t>-438240895</t>
  </si>
  <si>
    <t>35</t>
  </si>
  <si>
    <t>997221855</t>
  </si>
  <si>
    <t>Poplatek za uložení odpadu z kameniva na skládce (skládkovné)</t>
  </si>
  <si>
    <t>644645545</t>
  </si>
  <si>
    <t>998</t>
  </si>
  <si>
    <t>Přesun hmot</t>
  </si>
  <si>
    <t>36</t>
  </si>
  <si>
    <t>998223011</t>
  </si>
  <si>
    <t>Přesun hmot pro pozemní komunikace s krytem dlážděným</t>
  </si>
  <si>
    <t>1264512985</t>
  </si>
  <si>
    <t>SO 03 - Dešťová kanalizace</t>
  </si>
  <si>
    <t xml:space="preserve">    4 - Vodorovné konstrukce</t>
  </si>
  <si>
    <t xml:space="preserve">    8 - Trubní vedení</t>
  </si>
  <si>
    <t>2042790622</t>
  </si>
  <si>
    <t>"D.3.b.1-1</t>
  </si>
  <si>
    <t>"D.3.b.1-2</t>
  </si>
  <si>
    <t>"pod obj. SO 02" 14,0*1,0</t>
  </si>
  <si>
    <t>"překop komunikace od D3 směrem ke KŠ2" (5,0+5,0)*1,0</t>
  </si>
  <si>
    <t>-1643300039</t>
  </si>
  <si>
    <t>"14,0 m2 v  obj. SO 02</t>
  </si>
  <si>
    <t>"překop komunikace od D3 směrem ke KŠ2" 10,0*1,0</t>
  </si>
  <si>
    <t>113107142</t>
  </si>
  <si>
    <t>Odstranění podkladu pl do 50 m2 živičných tl 100 mm</t>
  </si>
  <si>
    <t>669681852</t>
  </si>
  <si>
    <t>119001401-1</t>
  </si>
  <si>
    <t>Dočasné zajištění potrubí DN do 200</t>
  </si>
  <si>
    <t>311309840</t>
  </si>
  <si>
    <t>1,0+1,0</t>
  </si>
  <si>
    <t>119001422</t>
  </si>
  <si>
    <t>Dočasné zajištění kabelů a kabelových tratí z 6 volně ložených kabelů</t>
  </si>
  <si>
    <t>1956316623</t>
  </si>
  <si>
    <t>1,0</t>
  </si>
  <si>
    <t>121101102</t>
  </si>
  <si>
    <t>Sejmutí ornice s přemístěním na vzdálenost do 100 m</t>
  </si>
  <si>
    <t>-156830779</t>
  </si>
  <si>
    <t>"jáma" 5,0*3,5*0,10</t>
  </si>
  <si>
    <t>"rýhy" 23,0*2,0*0,10</t>
  </si>
  <si>
    <t>130001101</t>
  </si>
  <si>
    <t>-1333303812</t>
  </si>
  <si>
    <t>2,0*1,0*1,5*4</t>
  </si>
  <si>
    <t>131201101</t>
  </si>
  <si>
    <t>Hloubení jam nezapažených v hornině tř. 3 objemu do 100 m3</t>
  </si>
  <si>
    <t>-1071012235</t>
  </si>
  <si>
    <t>"D.3.b.1-3</t>
  </si>
  <si>
    <t>4,0*2,5*(2,7-0,10)</t>
  </si>
  <si>
    <t>131201109</t>
  </si>
  <si>
    <t>Příplatek za lepivost u hloubení jam nezapažených v hornině tř. 3</t>
  </si>
  <si>
    <t>1979811667</t>
  </si>
  <si>
    <t>"50% výkopu jam" 26,0*0,50</t>
  </si>
  <si>
    <t>132201201</t>
  </si>
  <si>
    <t>Hloubení rýh š do 2000 mm v hornině tř. 3 objemu do 100 m3</t>
  </si>
  <si>
    <t>368286062</t>
  </si>
  <si>
    <t>"ve zpevněné ploše</t>
  </si>
  <si>
    <t>24,0*1,0*(1,4-0,43)</t>
  </si>
  <si>
    <t>"v rostlém terénu</t>
  </si>
  <si>
    <t>23,0*1,0*(1,3-0,10)</t>
  </si>
  <si>
    <t>132201209</t>
  </si>
  <si>
    <t>Příplatek za lepivost k hloubení rýh š do 2000 mm v hornině tř. 3</t>
  </si>
  <si>
    <t>1165227776</t>
  </si>
  <si>
    <t>"50% výkopu rýhy" 50,88*0,50</t>
  </si>
  <si>
    <t>151831111</t>
  </si>
  <si>
    <t>Osazení a odstranění pažicího boxu lehkého hl výkopu do 3 m š do 1 m</t>
  </si>
  <si>
    <t>-1435855182</t>
  </si>
  <si>
    <t>21,0*1,4*2</t>
  </si>
  <si>
    <t>11,0*1,3*2</t>
  </si>
  <si>
    <t>151831211</t>
  </si>
  <si>
    <t>Příplatek k pažicímu boxu lehkému hl výkopu do 3 m š do 1 m za první a ZKD den zapažení</t>
  </si>
  <si>
    <t>-1884715403</t>
  </si>
  <si>
    <t>87,40*3</t>
  </si>
  <si>
    <t>161101101</t>
  </si>
  <si>
    <t>Svislé přemístění výkopku z horniny tř. 1 až 4 hl výkopu do 2,5 m</t>
  </si>
  <si>
    <t>1644911898</t>
  </si>
  <si>
    <t>" výkopu jam" 26,00</t>
  </si>
  <si>
    <t>"výkopu rýhy" 50,88</t>
  </si>
  <si>
    <t>162201102</t>
  </si>
  <si>
    <t>Vodorovné přemístění do 50 m výkopku/sypaniny z horniny tř. 1 až 4</t>
  </si>
  <si>
    <t>-1623799037</t>
  </si>
  <si>
    <t>"přemístění zásypového a odsypového materiálu pro potrubí po staveništi</t>
  </si>
  <si>
    <t>"dle jednotlivých položek" 39,015+23,500+4,700+0,825+0,840</t>
  </si>
  <si>
    <t>-81838227</t>
  </si>
  <si>
    <t>"dle pol.č. 131201101 " 26,00</t>
  </si>
  <si>
    <t>"dle pol.č. 132201201 " 50,88</t>
  </si>
  <si>
    <t>"odečet zásypu zeminou dle pol. č. 174101101</t>
  </si>
  <si>
    <t>-13,8-16,335</t>
  </si>
  <si>
    <t>1223469886</t>
  </si>
  <si>
    <t>-706754990</t>
  </si>
  <si>
    <t>46,745*1,8 'Přepočtené koeficientem množství</t>
  </si>
  <si>
    <t>174101101</t>
  </si>
  <si>
    <t>Zásyp jam, šachet rýh nebo kolem objektů sypaninou se zhutněním</t>
  </si>
  <si>
    <t>-809166850</t>
  </si>
  <si>
    <t xml:space="preserve">"zásyp potrubí ŠD pod zpevněnou plochou </t>
  </si>
  <si>
    <t>24,0*1,0*(1,40-0,43-0,10-0,50)</t>
  </si>
  <si>
    <t>Mezisoučet</t>
  </si>
  <si>
    <t>"zásyp potrubí v rostlém terénu zeminou</t>
  </si>
  <si>
    <t>23,0*1,0*(1,30-0,10-0,10-0,50)</t>
  </si>
  <si>
    <t>"zásyp jímky zeminou v rostlém terénu</t>
  </si>
  <si>
    <t>"výkop" 26,0</t>
  </si>
  <si>
    <t>"odečet podkl. vrstev" -0,825 -0,840</t>
  </si>
  <si>
    <t>"odečet objemu jímky vč. obetonování"  -4,0-4,0</t>
  </si>
  <si>
    <t>583336740</t>
  </si>
  <si>
    <t>kamenivo těžené hrubé frakce 16-32</t>
  </si>
  <si>
    <t>1151725409</t>
  </si>
  <si>
    <t>"dle pol. č. 174101101 - zásyp pod zpevněnou plochou</t>
  </si>
  <si>
    <t>8,88*2,0</t>
  </si>
  <si>
    <t>175151101</t>
  </si>
  <si>
    <t>Obsypání potrubí strojně sypaninou bez prohození, uloženou do 3 m</t>
  </si>
  <si>
    <t>1373452190</t>
  </si>
  <si>
    <t>"PVC DN 150"  35,0*1,0*0,50</t>
  </si>
  <si>
    <t>"PVC DN 125"  12,0*1,0*0,50</t>
  </si>
  <si>
    <t>583373030</t>
  </si>
  <si>
    <t>štěrkopísek frakce 0-8</t>
  </si>
  <si>
    <t>1362222469</t>
  </si>
  <si>
    <t>23,5*2 'Přepočtené koeficientem množství</t>
  </si>
  <si>
    <t>181301101</t>
  </si>
  <si>
    <t>Rozprostření ornice tl vrstvy do 100 mm pl do 500 m2 v rovině nebo ve svahu do 1:5</t>
  </si>
  <si>
    <t>1350469253</t>
  </si>
  <si>
    <t>"jáma" 5,0*3,5</t>
  </si>
  <si>
    <t>"rýhy" 23,0*2,0</t>
  </si>
  <si>
    <t>181411131</t>
  </si>
  <si>
    <t>Založení parkového trávníku výsevem plochy do 1000 m2 v rovině a ve svahu do 1:5</t>
  </si>
  <si>
    <t>-415543153</t>
  </si>
  <si>
    <t>005724100</t>
  </si>
  <si>
    <t>osivo směs travní parková</t>
  </si>
  <si>
    <t>kg</t>
  </si>
  <si>
    <t>1567161670</t>
  </si>
  <si>
    <t>63,5*0,015 'Přepočtené koeficientem množství</t>
  </si>
  <si>
    <t>184818231</t>
  </si>
  <si>
    <t>Ochrana kmene průměru do 300 mm bedněním výšky do 2 m</t>
  </si>
  <si>
    <t>-1896190950</t>
  </si>
  <si>
    <t>Vodorovné konstrukce</t>
  </si>
  <si>
    <t>451572111</t>
  </si>
  <si>
    <t>Lože pod potrubí otevřený výkop z kameniva drobného těženého</t>
  </si>
  <si>
    <t>-1348384502</t>
  </si>
  <si>
    <t>"PVC DN 150" 35,0*1,0*0,10</t>
  </si>
  <si>
    <t>"PVC DN 125" 12,0*1,0*0,10</t>
  </si>
  <si>
    <t>451572111-1</t>
  </si>
  <si>
    <t>Lože pod potrubí otevřený výkop z kameniva drobného těženého, fr. 4-8</t>
  </si>
  <si>
    <t>1258095191</t>
  </si>
  <si>
    <t>2,5*3,3*0,10</t>
  </si>
  <si>
    <t>452321141</t>
  </si>
  <si>
    <t>Podkladní desky ze ŽB tř. C 16/20 otevřený výkop</t>
  </si>
  <si>
    <t>905690708</t>
  </si>
  <si>
    <t>2,0*2,8*0,15</t>
  </si>
  <si>
    <t>452351101</t>
  </si>
  <si>
    <t>Bednění podkladních desek nebo bloků nebo sedlového lože otevřený výkop</t>
  </si>
  <si>
    <t>55909768</t>
  </si>
  <si>
    <t>(2,0+2,8)*2*0,15</t>
  </si>
  <si>
    <t>452368211</t>
  </si>
  <si>
    <t>Výztuž podkladních desek nebo bloků nebo pražců otevřený výkop ze svařovaných sítí Kari</t>
  </si>
  <si>
    <t>-586828712</t>
  </si>
  <si>
    <t>(2,0*2,8)*2*4,44/1000</t>
  </si>
  <si>
    <t>564831111</t>
  </si>
  <si>
    <t>Podklad ze štěrkodrtě ŠD tl 100 mm</t>
  </si>
  <si>
    <t>778597820</t>
  </si>
  <si>
    <t>"D.3.b.1-4</t>
  </si>
  <si>
    <t>564831112</t>
  </si>
  <si>
    <t>Podklad ze štěrkodrtě ŠD tl 110 mm</t>
  </si>
  <si>
    <t>-799174433</t>
  </si>
  <si>
    <t>565175113</t>
  </si>
  <si>
    <t>Asfaltový beton vrstva podkladní ACP 16 (obalované kamenivo OKS) tl 120 mm š do 3 m</t>
  </si>
  <si>
    <t>1430473492</t>
  </si>
  <si>
    <t>974135982</t>
  </si>
  <si>
    <t>24,0*4</t>
  </si>
  <si>
    <t>-2098280953</t>
  </si>
  <si>
    <t>37</t>
  </si>
  <si>
    <t>574381112</t>
  </si>
  <si>
    <t>Penetrační makadam hrubý PMH tl 100 mm</t>
  </si>
  <si>
    <t>534281416</t>
  </si>
  <si>
    <t>"dle pol.č. 565175113"  24,0</t>
  </si>
  <si>
    <t>38</t>
  </si>
  <si>
    <t>577145132</t>
  </si>
  <si>
    <t>Asfaltový beton vrstva ložní ACL 16 (ABH) tl 50 mm š do 3 m z modifikovaného asfaltu</t>
  </si>
  <si>
    <t>406033359</t>
  </si>
  <si>
    <t>39</t>
  </si>
  <si>
    <t>577154131</t>
  </si>
  <si>
    <t>Asfaltový beton vrstva obrusná ACO 11 (ABS) tř. I tl 60 mm š do 3 m z modifikovaného asfaltu</t>
  </si>
  <si>
    <t>-1306239316</t>
  </si>
  <si>
    <t>40</t>
  </si>
  <si>
    <t>-960284803</t>
  </si>
  <si>
    <t>10,0*2</t>
  </si>
  <si>
    <t>Trubní vedení</t>
  </si>
  <si>
    <t>41</t>
  </si>
  <si>
    <t>871275211</t>
  </si>
  <si>
    <t>Kanalizační potrubí z tvrdého PVC jednovrstvé tuhost třídy SN4 DN 125</t>
  </si>
  <si>
    <t>-61047471</t>
  </si>
  <si>
    <t>3,0+3,5+1,5+4,0</t>
  </si>
  <si>
    <t>42</t>
  </si>
  <si>
    <t>871315221</t>
  </si>
  <si>
    <t>Kanalizační potrubí z tvrdého PVC jednovrstvé tuhost třídy SN8 DN 150</t>
  </si>
  <si>
    <t>-1920702949</t>
  </si>
  <si>
    <t>35,0</t>
  </si>
  <si>
    <t>43</t>
  </si>
  <si>
    <t>877265271</t>
  </si>
  <si>
    <t>Montáž lapače střešních splavenin z tvrdého PVC-systém KG DN 100</t>
  </si>
  <si>
    <t>1524677612</t>
  </si>
  <si>
    <t>44</t>
  </si>
  <si>
    <t>562311600</t>
  </si>
  <si>
    <t>lapač střešních splavenin se zápachovou klapkou a lapacím košem  DN 110</t>
  </si>
  <si>
    <t>-917362170</t>
  </si>
  <si>
    <t>45</t>
  </si>
  <si>
    <t>877315221</t>
  </si>
  <si>
    <t>Montáž tvarovek z tvrdého PVC-systém KG nebo z polypropylenu-systém KG 2000 dvouosé DN 150</t>
  </si>
  <si>
    <t>-382603810</t>
  </si>
  <si>
    <t>46</t>
  </si>
  <si>
    <t>286113910</t>
  </si>
  <si>
    <t>odbočka kanalizační plastová s hrdlem KGEA-150/125/45°</t>
  </si>
  <si>
    <t>-633328217</t>
  </si>
  <si>
    <t>47</t>
  </si>
  <si>
    <t>892271111</t>
  </si>
  <si>
    <t>Tlaková zkouška vodou potrubí DN 100 nebo 125</t>
  </si>
  <si>
    <t>690464400</t>
  </si>
  <si>
    <t>48</t>
  </si>
  <si>
    <t>892351111</t>
  </si>
  <si>
    <t>Tlaková zkouška vodou potrubí DN 150 nebo 200</t>
  </si>
  <si>
    <t>-190034311</t>
  </si>
  <si>
    <t>49</t>
  </si>
  <si>
    <t>894812202</t>
  </si>
  <si>
    <t>Revizní a čistící šachta z PP šachtové dno DN 425/150 průtočné 30°,60°,90°</t>
  </si>
  <si>
    <t>-1849713218</t>
  </si>
  <si>
    <t>"KŠ1, KŠ2" 2</t>
  </si>
  <si>
    <t>50</t>
  </si>
  <si>
    <t>894812203</t>
  </si>
  <si>
    <t>Revizní a čistící šachta z PP šachtové dno DN 425/150 s přítokem tvaru T</t>
  </si>
  <si>
    <t>1870882519</t>
  </si>
  <si>
    <t>"KŠ3" 1</t>
  </si>
  <si>
    <t>51</t>
  </si>
  <si>
    <t>894812231</t>
  </si>
  <si>
    <t>Revizní a čistící šachta z PP DN 425 šachtová roura korugovaná bez hrdla světlé hloubky 1500 mm</t>
  </si>
  <si>
    <t>-844342905</t>
  </si>
  <si>
    <t>52</t>
  </si>
  <si>
    <t>894812249</t>
  </si>
  <si>
    <t>Příplatek k rourám revizní a čistící šachty z PP DN 425 za uříznutí šachtové roury</t>
  </si>
  <si>
    <t>1470390027</t>
  </si>
  <si>
    <t>53</t>
  </si>
  <si>
    <t>894812251</t>
  </si>
  <si>
    <t>Revizní a čistící šachta z PP DN 425 poklop betonový s betonovým konusem pro zatížení 7 t</t>
  </si>
  <si>
    <t>-740368400</t>
  </si>
  <si>
    <t>54</t>
  </si>
  <si>
    <t>899721111</t>
  </si>
  <si>
    <t xml:space="preserve">Signalizační vodič CY 4mm2 na potrubí </t>
  </si>
  <si>
    <t>-1055146028</t>
  </si>
  <si>
    <t>"ve zpevněných plochách na potrubí PVC"  24,0</t>
  </si>
  <si>
    <t>55</t>
  </si>
  <si>
    <t>899722113</t>
  </si>
  <si>
    <t>Krytí potrubí z plastů výstražnou fólií z PVC 34cm</t>
  </si>
  <si>
    <t>1466942031</t>
  </si>
  <si>
    <t>56</t>
  </si>
  <si>
    <t>R-891</t>
  </si>
  <si>
    <t>Osazení šachty na stávající potrubí</t>
  </si>
  <si>
    <t>kpl</t>
  </si>
  <si>
    <t>1790924744</t>
  </si>
  <si>
    <t>"práce spojené s dodatečným osazením KŠ3 na stáv. potrubí vč. případných tvarovek (přechodek na stáv. potrubí)</t>
  </si>
  <si>
    <t>57</t>
  </si>
  <si>
    <t>899623151</t>
  </si>
  <si>
    <t>Obetonování potrubí nebo zdiva stok betonem prostým tř. C 16/20 otevřený výkop</t>
  </si>
  <si>
    <t>-1583249235</t>
  </si>
  <si>
    <t>"obetonování jímky" 4,0</t>
  </si>
  <si>
    <t>58</t>
  </si>
  <si>
    <t>899643111</t>
  </si>
  <si>
    <t>Bednění pro obetonování potrubí otevřený výkop</t>
  </si>
  <si>
    <t>963762921</t>
  </si>
  <si>
    <t>22,0</t>
  </si>
  <si>
    <t>59</t>
  </si>
  <si>
    <t>R-991</t>
  </si>
  <si>
    <t>Jímka na děšťové vody  3 m3</t>
  </si>
  <si>
    <t>317269567</t>
  </si>
  <si>
    <t>"oválná jímka z vysoce odolného polypropylenu (např. Nautilus)</t>
  </si>
  <si>
    <t>"dodávka, doprava, osazení, poklop</t>
  </si>
  <si>
    <t>"doprava jímky cca 30km</t>
  </si>
  <si>
    <t>60</t>
  </si>
  <si>
    <t>-1387665915</t>
  </si>
  <si>
    <t>61</t>
  </si>
  <si>
    <t>-225771044</t>
  </si>
  <si>
    <t>62</t>
  </si>
  <si>
    <t>2070850525</t>
  </si>
  <si>
    <t>16,82*9 'Přepočtené koeficientem množství</t>
  </si>
  <si>
    <t>63</t>
  </si>
  <si>
    <t>1869042806</t>
  </si>
  <si>
    <t>64</t>
  </si>
  <si>
    <t>1304963358</t>
  </si>
  <si>
    <t>65</t>
  </si>
  <si>
    <t>1492143831</t>
  </si>
  <si>
    <t>66</t>
  </si>
  <si>
    <t>998276101</t>
  </si>
  <si>
    <t>Přesun hmot pro trubní vedení z trub z plastických hmot otevřený výkop</t>
  </si>
  <si>
    <t>1478563597</t>
  </si>
  <si>
    <t>VRN - Vedlejší a ostatní rozpočtové náklady</t>
  </si>
  <si>
    <t>VRN - Vedlejší a ostatní náklady stavby</t>
  </si>
  <si>
    <t xml:space="preserve">    VRN1 - Vedlejší rozpočtové náklady</t>
  </si>
  <si>
    <t xml:space="preserve">    OST1 - Ostatní rozpočtové náklady</t>
  </si>
  <si>
    <t>Vedlejší a ostatní náklady stavby</t>
  </si>
  <si>
    <t>VRN1</t>
  </si>
  <si>
    <t>Vedlejší rozpočtové náklady</t>
  </si>
  <si>
    <t>R001</t>
  </si>
  <si>
    <t xml:space="preserve">Náklady na vytýčení všech inženýrských sítí na staveništi </t>
  </si>
  <si>
    <t>512</t>
  </si>
  <si>
    <t>2054260743</t>
  </si>
  <si>
    <t>"POPIS:</t>
  </si>
  <si>
    <t>"zhotovitel zajistí u jednotlivých správců a majitelů, před zahájením stavebních prací</t>
  </si>
  <si>
    <t xml:space="preserve">"Vytýčení stávajících podzemních sítí (poloha, hloubka), ověření ručně kopanými sondami v místě křížení stavbou, </t>
  </si>
  <si>
    <t>"vč. příplatku za provedení sondy v blízkosti podzemního vedení</t>
  </si>
  <si>
    <t>R005</t>
  </si>
  <si>
    <t>Informační tabule (vyhotovení umístění po dobu stavby, demontáž)</t>
  </si>
  <si>
    <t>653652001</t>
  </si>
  <si>
    <t>"Zřízení, instalace a ukotvení informační tabule s informacemi o konkrétní stavbě vč. následné likvidace"</t>
  </si>
  <si>
    <t>R008</t>
  </si>
  <si>
    <t>Provizorní ohrazení staveniště a výkopů, přechody pro chodce a vozidla</t>
  </si>
  <si>
    <t>833012947</t>
  </si>
  <si>
    <t>"Zřízení, instalace a ukotvení provizorních ohrazení výkopů vč. následné likvidace"</t>
  </si>
  <si>
    <t>"Zřízení, instalace a následná likvidace provizorních přechodů pro pěší a ev. dočasných přejezdů pro vozidla"</t>
  </si>
  <si>
    <t>R002</t>
  </si>
  <si>
    <t>Vybudování, provoz a likvidace zařízení staveniště</t>
  </si>
  <si>
    <t>-2055962205</t>
  </si>
  <si>
    <t>"Sociální objekty:Převlékárny, sociální objekty, kancelář pro stavbyvedoucího a mistra, mobilní WC na stavbě - pronájem apod."</t>
  </si>
  <si>
    <t>"Provozní objekty: Kryté plechové sklady, volné sklady, zpevněné plochy, skládky materiálu (kámen, štěrk, prefa díly) mezideponie zeminy apod."</t>
  </si>
  <si>
    <t>"Pronájem veřejným ploch pro zařízení staveniště: Poplatky majiteli veřejným pozemků za dočasný pronájem ploch zařízení staveniště"</t>
  </si>
  <si>
    <t>"Napojení zařízení staveniště na elektrickou energii, dieselagregát"</t>
  </si>
  <si>
    <t>"Napojení ZS na rozvod pitné vody, kanalizaci vč. poplatlů</t>
  </si>
  <si>
    <t>"Náklady za vypouštění čerpané podzemní vody do veř. kanalizace</t>
  </si>
  <si>
    <t>"Zhotovitel zajistí prostory pro skladování materiálu a pro mezideponie zeminy včetně poplatků za pronájmy ploch</t>
  </si>
  <si>
    <t xml:space="preserve">"Zhotovitel si na vlastní náklady zajistí ostrahu staveniště </t>
  </si>
  <si>
    <t>"provizorní ochrana stromů, dřevin dotčených stavbou bedněním, jutou, ochrana obnažených kořenů stromů, porostů zeminou</t>
  </si>
  <si>
    <t>OST1</t>
  </si>
  <si>
    <t>Ostatní rozpočtové náklady</t>
  </si>
  <si>
    <t>R006</t>
  </si>
  <si>
    <t>Geodetické zaměření místa stavby</t>
  </si>
  <si>
    <t>536187432</t>
  </si>
  <si>
    <t xml:space="preserve">"Geodetické zaměření místa stavby, vč. zákresu tras a objektů </t>
  </si>
  <si>
    <t>"Předmětem je zaměření veškerých nadzemních i podzemních objektů, potrubních vedení a elektro rozvodů.</t>
  </si>
  <si>
    <t>"Dokumentace zaměření místa stavby bude ověřena odpovědným geodetem.</t>
  </si>
  <si>
    <t>"Dokumentace bude vyhotovena 2x v tištěné verzi a 2x v digitální verzi na CD.</t>
  </si>
  <si>
    <t>R007</t>
  </si>
  <si>
    <t>Zkoušky hutnění - 45 MPa</t>
  </si>
  <si>
    <t>451049680</t>
  </si>
  <si>
    <t>R009</t>
  </si>
  <si>
    <t>Vypracování dokumentace skutečného provedení stavby</t>
  </si>
  <si>
    <t>1384972950</t>
  </si>
  <si>
    <t>"Vypracování dokumentace skutečného provedení kompletní stavby do katastrální mapy."</t>
  </si>
  <si>
    <t>"Dokumentace skutečného provedení stavby bude ověřena odpovědným geodetem"</t>
  </si>
  <si>
    <t>R011</t>
  </si>
  <si>
    <t>Čištění komunikace po celou dobu realizace stavby</t>
  </si>
  <si>
    <t>17484709</t>
  </si>
  <si>
    <t>"Zajištění čištěná komunikací po celou dobu realiazce stavby"</t>
  </si>
  <si>
    <t>R017</t>
  </si>
  <si>
    <t>Geodetické zaměření skutečného provedení stavby, zhotovení geometrického plánu</t>
  </si>
  <si>
    <t>76693841</t>
  </si>
  <si>
    <t>"Vypracování geometrického plánu skutečného provedení technické infrastruktury do katastrální mapy.</t>
  </si>
  <si>
    <t>"Dokumentace zaměření skutečného provedení stavby bude ověřena odpovědným geodetem a katastrálním úřadem.</t>
  </si>
  <si>
    <t>R022</t>
  </si>
  <si>
    <t>Zpětné předání inženýrských sítí správcům</t>
  </si>
  <si>
    <t>244391426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</si>
</sst>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39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5" xfId="0" applyBorder="1"/>
    <xf numFmtId="0" fontId="16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7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8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17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22" xfId="0" applyNumberFormat="1" applyFont="1" applyBorder="1" applyAlignment="1">
      <alignment vertical="center"/>
    </xf>
    <xf numFmtId="4" fontId="29" fillId="0" borderId="23" xfId="0" applyNumberFormat="1" applyFont="1" applyBorder="1" applyAlignment="1">
      <alignment vertical="center"/>
    </xf>
    <xf numFmtId="166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0" fontId="0" fillId="2" borderId="0" xfId="0" applyFill="1" applyProtection="1"/>
    <xf numFmtId="0" fontId="30" fillId="2" borderId="0" xfId="1" applyFont="1" applyFill="1" applyAlignment="1" applyProtection="1">
      <alignment vertical="center"/>
    </xf>
    <xf numFmtId="0" fontId="39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4" fontId="5" fillId="0" borderId="23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3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5" xfId="0" applyNumberFormat="1" applyFont="1" applyBorder="1" applyAlignment="1"/>
    <xf numFmtId="166" fontId="33" fillId="0" borderId="16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7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8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10" fillId="0" borderId="4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8" fillId="0" borderId="27" xfId="0" applyFont="1" applyBorder="1" applyAlignment="1" applyProtection="1">
      <alignment horizontal="center" vertical="center"/>
      <protection locked="0"/>
    </xf>
    <xf numFmtId="49" fontId="38" fillId="0" borderId="27" xfId="0" applyNumberFormat="1" applyFont="1" applyBorder="1" applyAlignment="1" applyProtection="1">
      <alignment horizontal="left" vertical="center" wrapText="1"/>
      <protection locked="0"/>
    </xf>
    <xf numFmtId="0" fontId="38" fillId="0" borderId="27" xfId="0" applyFont="1" applyBorder="1" applyAlignment="1" applyProtection="1">
      <alignment horizontal="left" vertical="center" wrapText="1"/>
      <protection locked="0"/>
    </xf>
    <xf numFmtId="0" fontId="38" fillId="0" borderId="27" xfId="0" applyFont="1" applyBorder="1" applyAlignment="1" applyProtection="1">
      <alignment horizontal="center" vertical="center" wrapText="1"/>
      <protection locked="0"/>
    </xf>
    <xf numFmtId="167" fontId="38" fillId="0" borderId="27" xfId="0" applyNumberFormat="1" applyFont="1" applyBorder="1" applyAlignment="1" applyProtection="1">
      <alignment vertical="center"/>
      <protection locked="0"/>
    </xf>
    <xf numFmtId="4" fontId="38" fillId="0" borderId="27" xfId="0" applyNumberFormat="1" applyFont="1" applyBorder="1" applyAlignment="1" applyProtection="1">
      <alignment vertical="center"/>
      <protection locked="0"/>
    </xf>
    <xf numFmtId="0" fontId="38" fillId="0" borderId="4" xfId="0" applyFont="1" applyBorder="1" applyAlignment="1">
      <alignment vertical="center"/>
    </xf>
    <xf numFmtId="0" fontId="38" fillId="0" borderId="27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6" fontId="1" fillId="0" borderId="23" xfId="0" applyNumberFormat="1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right"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0" fillId="2" borderId="0" xfId="1" applyFont="1" applyFill="1" applyAlignment="1" applyProtection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tabSelected="1" workbookViewId="0">
      <pane ySplit="1" topLeftCell="A2" activePane="bottomLeft" state="frozen"/>
      <selection pane="bottomLeft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" customHeight="1">
      <c r="AR2" s="238" t="s">
        <v>8</v>
      </c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S2" s="23" t="s">
        <v>9</v>
      </c>
      <c r="BT2" s="23" t="s">
        <v>10</v>
      </c>
    </row>
    <row r="3" spans="1:74" ht="6.9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S4" s="23" t="s">
        <v>14</v>
      </c>
    </row>
    <row r="5" spans="1:74" ht="14.4" customHeight="1">
      <c r="B5" s="27"/>
      <c r="C5" s="28"/>
      <c r="D5" s="32" t="s">
        <v>15</v>
      </c>
      <c r="E5" s="28"/>
      <c r="F5" s="28"/>
      <c r="G5" s="28"/>
      <c r="H5" s="28"/>
      <c r="I5" s="28"/>
      <c r="J5" s="28"/>
      <c r="K5" s="214" t="s">
        <v>16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8"/>
      <c r="AQ5" s="30"/>
      <c r="BS5" s="23" t="s">
        <v>9</v>
      </c>
    </row>
    <row r="6" spans="1:74" ht="36.9" customHeight="1">
      <c r="B6" s="27"/>
      <c r="C6" s="28"/>
      <c r="D6" s="34" t="s">
        <v>17</v>
      </c>
      <c r="E6" s="28"/>
      <c r="F6" s="28"/>
      <c r="G6" s="28"/>
      <c r="H6" s="28"/>
      <c r="I6" s="28"/>
      <c r="J6" s="28"/>
      <c r="K6" s="216" t="s">
        <v>18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8"/>
      <c r="AQ6" s="30"/>
      <c r="BS6" s="23" t="s">
        <v>9</v>
      </c>
    </row>
    <row r="7" spans="1:74" ht="14.4" customHeight="1">
      <c r="B7" s="27"/>
      <c r="C7" s="28"/>
      <c r="D7" s="35" t="s">
        <v>19</v>
      </c>
      <c r="E7" s="28"/>
      <c r="F7" s="28"/>
      <c r="G7" s="28"/>
      <c r="H7" s="28"/>
      <c r="I7" s="28"/>
      <c r="J7" s="28"/>
      <c r="K7" s="33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5" t="s">
        <v>20</v>
      </c>
      <c r="AL7" s="28"/>
      <c r="AM7" s="28"/>
      <c r="AN7" s="33" t="s">
        <v>5</v>
      </c>
      <c r="AO7" s="28"/>
      <c r="AP7" s="28"/>
      <c r="AQ7" s="30"/>
      <c r="BS7" s="23" t="s">
        <v>9</v>
      </c>
    </row>
    <row r="8" spans="1:74" ht="14.4" customHeight="1">
      <c r="B8" s="27"/>
      <c r="C8" s="28"/>
      <c r="D8" s="35" t="s">
        <v>21</v>
      </c>
      <c r="E8" s="28"/>
      <c r="F8" s="28"/>
      <c r="G8" s="28"/>
      <c r="H8" s="28"/>
      <c r="I8" s="28"/>
      <c r="J8" s="28"/>
      <c r="K8" s="33" t="s">
        <v>22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5" t="s">
        <v>23</v>
      </c>
      <c r="AL8" s="28"/>
      <c r="AM8" s="28"/>
      <c r="AN8" s="33" t="s">
        <v>24</v>
      </c>
      <c r="AO8" s="28"/>
      <c r="AP8" s="28"/>
      <c r="AQ8" s="30"/>
      <c r="BS8" s="23" t="s">
        <v>9</v>
      </c>
    </row>
    <row r="9" spans="1:74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S9" s="23" t="s">
        <v>9</v>
      </c>
    </row>
    <row r="10" spans="1:74" ht="14.4" customHeight="1">
      <c r="B10" s="27"/>
      <c r="C10" s="28"/>
      <c r="D10" s="35" t="s">
        <v>25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5" t="s">
        <v>26</v>
      </c>
      <c r="AL10" s="28"/>
      <c r="AM10" s="28"/>
      <c r="AN10" s="33" t="s">
        <v>5</v>
      </c>
      <c r="AO10" s="28"/>
      <c r="AP10" s="28"/>
      <c r="AQ10" s="30"/>
      <c r="BS10" s="23" t="s">
        <v>9</v>
      </c>
    </row>
    <row r="11" spans="1:74" ht="18.45" customHeight="1">
      <c r="B11" s="27"/>
      <c r="C11" s="28"/>
      <c r="D11" s="28"/>
      <c r="E11" s="33" t="s">
        <v>27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5" t="s">
        <v>28</v>
      </c>
      <c r="AL11" s="28"/>
      <c r="AM11" s="28"/>
      <c r="AN11" s="33" t="s">
        <v>5</v>
      </c>
      <c r="AO11" s="28"/>
      <c r="AP11" s="28"/>
      <c r="AQ11" s="30"/>
      <c r="BS11" s="23" t="s">
        <v>9</v>
      </c>
    </row>
    <row r="12" spans="1:74" ht="6.9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S12" s="23" t="s">
        <v>9</v>
      </c>
    </row>
    <row r="13" spans="1:74" ht="14.4" customHeight="1">
      <c r="B13" s="27"/>
      <c r="C13" s="28"/>
      <c r="D13" s="35" t="s">
        <v>29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5" t="s">
        <v>26</v>
      </c>
      <c r="AL13" s="28"/>
      <c r="AM13" s="28"/>
      <c r="AN13" s="33" t="s">
        <v>5</v>
      </c>
      <c r="AO13" s="28"/>
      <c r="AP13" s="28"/>
      <c r="AQ13" s="30"/>
      <c r="BS13" s="23" t="s">
        <v>9</v>
      </c>
    </row>
    <row r="14" spans="1:74" ht="13.2">
      <c r="B14" s="27"/>
      <c r="C14" s="28"/>
      <c r="D14" s="28"/>
      <c r="E14" s="33" t="s">
        <v>30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5" t="s">
        <v>28</v>
      </c>
      <c r="AL14" s="28"/>
      <c r="AM14" s="28"/>
      <c r="AN14" s="33" t="s">
        <v>5</v>
      </c>
      <c r="AO14" s="28"/>
      <c r="AP14" s="28"/>
      <c r="AQ14" s="30"/>
      <c r="BS14" s="23" t="s">
        <v>9</v>
      </c>
    </row>
    <row r="15" spans="1:74" ht="6.9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S15" s="23" t="s">
        <v>6</v>
      </c>
    </row>
    <row r="16" spans="1:74" ht="14.4" customHeight="1">
      <c r="B16" s="27"/>
      <c r="C16" s="28"/>
      <c r="D16" s="35" t="s">
        <v>31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5" t="s">
        <v>26</v>
      </c>
      <c r="AL16" s="28"/>
      <c r="AM16" s="28"/>
      <c r="AN16" s="33" t="s">
        <v>5</v>
      </c>
      <c r="AO16" s="28"/>
      <c r="AP16" s="28"/>
      <c r="AQ16" s="30"/>
      <c r="BS16" s="23" t="s">
        <v>6</v>
      </c>
    </row>
    <row r="17" spans="2:71" ht="18.45" customHeight="1">
      <c r="B17" s="27"/>
      <c r="C17" s="28"/>
      <c r="D17" s="28"/>
      <c r="E17" s="33" t="s">
        <v>30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5" t="s">
        <v>28</v>
      </c>
      <c r="AL17" s="28"/>
      <c r="AM17" s="28"/>
      <c r="AN17" s="33" t="s">
        <v>5</v>
      </c>
      <c r="AO17" s="28"/>
      <c r="AP17" s="28"/>
      <c r="AQ17" s="30"/>
      <c r="BS17" s="23" t="s">
        <v>32</v>
      </c>
    </row>
    <row r="18" spans="2:71" ht="6.9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S18" s="23" t="s">
        <v>9</v>
      </c>
    </row>
    <row r="19" spans="2:71" ht="14.4" customHeight="1">
      <c r="B19" s="27"/>
      <c r="C19" s="28"/>
      <c r="D19" s="35" t="s">
        <v>33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S19" s="23" t="s">
        <v>9</v>
      </c>
    </row>
    <row r="20" spans="2:71" ht="20.399999999999999" customHeight="1">
      <c r="B20" s="27"/>
      <c r="C20" s="28"/>
      <c r="D20" s="28"/>
      <c r="E20" s="217" t="s">
        <v>34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8"/>
      <c r="AP20" s="28"/>
      <c r="AQ20" s="30"/>
      <c r="BS20" s="23" t="s">
        <v>32</v>
      </c>
    </row>
    <row r="21" spans="2:71" ht="6.9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</row>
    <row r="22" spans="2:71" ht="6.9" customHeight="1">
      <c r="B22" s="27"/>
      <c r="C22" s="2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8"/>
      <c r="AQ22" s="30"/>
    </row>
    <row r="23" spans="2:71" s="1" customFormat="1" ht="25.95" customHeight="1">
      <c r="B23" s="37"/>
      <c r="C23" s="38"/>
      <c r="D23" s="39" t="s">
        <v>35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218">
        <f>ROUND(AG51,2)</f>
        <v>0</v>
      </c>
      <c r="AL23" s="219"/>
      <c r="AM23" s="219"/>
      <c r="AN23" s="219"/>
      <c r="AO23" s="219"/>
      <c r="AP23" s="38"/>
      <c r="AQ23" s="41"/>
    </row>
    <row r="24" spans="2:71" s="1" customFormat="1" ht="6.9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</row>
    <row r="25" spans="2:71" s="1" customForma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220" t="s">
        <v>36</v>
      </c>
      <c r="M25" s="220"/>
      <c r="N25" s="220"/>
      <c r="O25" s="220"/>
      <c r="P25" s="38"/>
      <c r="Q25" s="38"/>
      <c r="R25" s="38"/>
      <c r="S25" s="38"/>
      <c r="T25" s="38"/>
      <c r="U25" s="38"/>
      <c r="V25" s="38"/>
      <c r="W25" s="220" t="s">
        <v>37</v>
      </c>
      <c r="X25" s="220"/>
      <c r="Y25" s="220"/>
      <c r="Z25" s="220"/>
      <c r="AA25" s="220"/>
      <c r="AB25" s="220"/>
      <c r="AC25" s="220"/>
      <c r="AD25" s="220"/>
      <c r="AE25" s="220"/>
      <c r="AF25" s="38"/>
      <c r="AG25" s="38"/>
      <c r="AH25" s="38"/>
      <c r="AI25" s="38"/>
      <c r="AJ25" s="38"/>
      <c r="AK25" s="220" t="s">
        <v>38</v>
      </c>
      <c r="AL25" s="220"/>
      <c r="AM25" s="220"/>
      <c r="AN25" s="220"/>
      <c r="AO25" s="220"/>
      <c r="AP25" s="38"/>
      <c r="AQ25" s="41"/>
    </row>
    <row r="26" spans="2:71" s="2" customFormat="1" ht="14.4" customHeight="1">
      <c r="B26" s="43"/>
      <c r="C26" s="44"/>
      <c r="D26" s="45" t="s">
        <v>39</v>
      </c>
      <c r="E26" s="44"/>
      <c r="F26" s="45" t="s">
        <v>40</v>
      </c>
      <c r="G26" s="44"/>
      <c r="H26" s="44"/>
      <c r="I26" s="44"/>
      <c r="J26" s="44"/>
      <c r="K26" s="44"/>
      <c r="L26" s="221">
        <v>0.21</v>
      </c>
      <c r="M26" s="222"/>
      <c r="N26" s="222"/>
      <c r="O26" s="222"/>
      <c r="P26" s="44"/>
      <c r="Q26" s="44"/>
      <c r="R26" s="44"/>
      <c r="S26" s="44"/>
      <c r="T26" s="44"/>
      <c r="U26" s="44"/>
      <c r="V26" s="44"/>
      <c r="W26" s="223">
        <f>ROUND(AZ51,2)</f>
        <v>0</v>
      </c>
      <c r="X26" s="222"/>
      <c r="Y26" s="222"/>
      <c r="Z26" s="222"/>
      <c r="AA26" s="222"/>
      <c r="AB26" s="222"/>
      <c r="AC26" s="222"/>
      <c r="AD26" s="222"/>
      <c r="AE26" s="222"/>
      <c r="AF26" s="44"/>
      <c r="AG26" s="44"/>
      <c r="AH26" s="44"/>
      <c r="AI26" s="44"/>
      <c r="AJ26" s="44"/>
      <c r="AK26" s="223">
        <f>ROUND(AV51,2)</f>
        <v>0</v>
      </c>
      <c r="AL26" s="222"/>
      <c r="AM26" s="222"/>
      <c r="AN26" s="222"/>
      <c r="AO26" s="222"/>
      <c r="AP26" s="44"/>
      <c r="AQ26" s="46"/>
    </row>
    <row r="27" spans="2:71" s="2" customFormat="1" ht="14.4" customHeight="1">
      <c r="B27" s="43"/>
      <c r="C27" s="44"/>
      <c r="D27" s="44"/>
      <c r="E27" s="44"/>
      <c r="F27" s="45" t="s">
        <v>41</v>
      </c>
      <c r="G27" s="44"/>
      <c r="H27" s="44"/>
      <c r="I27" s="44"/>
      <c r="J27" s="44"/>
      <c r="K27" s="44"/>
      <c r="L27" s="221">
        <v>0.15</v>
      </c>
      <c r="M27" s="222"/>
      <c r="N27" s="222"/>
      <c r="O27" s="222"/>
      <c r="P27" s="44"/>
      <c r="Q27" s="44"/>
      <c r="R27" s="44"/>
      <c r="S27" s="44"/>
      <c r="T27" s="44"/>
      <c r="U27" s="44"/>
      <c r="V27" s="44"/>
      <c r="W27" s="223">
        <f>ROUND(BA51,2)</f>
        <v>0</v>
      </c>
      <c r="X27" s="222"/>
      <c r="Y27" s="222"/>
      <c r="Z27" s="222"/>
      <c r="AA27" s="222"/>
      <c r="AB27" s="222"/>
      <c r="AC27" s="222"/>
      <c r="AD27" s="222"/>
      <c r="AE27" s="222"/>
      <c r="AF27" s="44"/>
      <c r="AG27" s="44"/>
      <c r="AH27" s="44"/>
      <c r="AI27" s="44"/>
      <c r="AJ27" s="44"/>
      <c r="AK27" s="223">
        <f>ROUND(AW51,2)</f>
        <v>0</v>
      </c>
      <c r="AL27" s="222"/>
      <c r="AM27" s="222"/>
      <c r="AN27" s="222"/>
      <c r="AO27" s="222"/>
      <c r="AP27" s="44"/>
      <c r="AQ27" s="46"/>
    </row>
    <row r="28" spans="2:71" s="2" customFormat="1" ht="14.4" hidden="1" customHeight="1">
      <c r="B28" s="43"/>
      <c r="C28" s="44"/>
      <c r="D28" s="44"/>
      <c r="E28" s="44"/>
      <c r="F28" s="45" t="s">
        <v>42</v>
      </c>
      <c r="G28" s="44"/>
      <c r="H28" s="44"/>
      <c r="I28" s="44"/>
      <c r="J28" s="44"/>
      <c r="K28" s="44"/>
      <c r="L28" s="221">
        <v>0.21</v>
      </c>
      <c r="M28" s="222"/>
      <c r="N28" s="222"/>
      <c r="O28" s="222"/>
      <c r="P28" s="44"/>
      <c r="Q28" s="44"/>
      <c r="R28" s="44"/>
      <c r="S28" s="44"/>
      <c r="T28" s="44"/>
      <c r="U28" s="44"/>
      <c r="V28" s="44"/>
      <c r="W28" s="223">
        <f>ROUND(BB51,2)</f>
        <v>0</v>
      </c>
      <c r="X28" s="222"/>
      <c r="Y28" s="222"/>
      <c r="Z28" s="222"/>
      <c r="AA28" s="222"/>
      <c r="AB28" s="222"/>
      <c r="AC28" s="222"/>
      <c r="AD28" s="222"/>
      <c r="AE28" s="222"/>
      <c r="AF28" s="44"/>
      <c r="AG28" s="44"/>
      <c r="AH28" s="44"/>
      <c r="AI28" s="44"/>
      <c r="AJ28" s="44"/>
      <c r="AK28" s="223">
        <v>0</v>
      </c>
      <c r="AL28" s="222"/>
      <c r="AM28" s="222"/>
      <c r="AN28" s="222"/>
      <c r="AO28" s="222"/>
      <c r="AP28" s="44"/>
      <c r="AQ28" s="46"/>
    </row>
    <row r="29" spans="2:71" s="2" customFormat="1" ht="14.4" hidden="1" customHeight="1">
      <c r="B29" s="43"/>
      <c r="C29" s="44"/>
      <c r="D29" s="44"/>
      <c r="E29" s="44"/>
      <c r="F29" s="45" t="s">
        <v>43</v>
      </c>
      <c r="G29" s="44"/>
      <c r="H29" s="44"/>
      <c r="I29" s="44"/>
      <c r="J29" s="44"/>
      <c r="K29" s="44"/>
      <c r="L29" s="221">
        <v>0.15</v>
      </c>
      <c r="M29" s="222"/>
      <c r="N29" s="222"/>
      <c r="O29" s="222"/>
      <c r="P29" s="44"/>
      <c r="Q29" s="44"/>
      <c r="R29" s="44"/>
      <c r="S29" s="44"/>
      <c r="T29" s="44"/>
      <c r="U29" s="44"/>
      <c r="V29" s="44"/>
      <c r="W29" s="223">
        <f>ROUND(BC51,2)</f>
        <v>0</v>
      </c>
      <c r="X29" s="222"/>
      <c r="Y29" s="222"/>
      <c r="Z29" s="222"/>
      <c r="AA29" s="222"/>
      <c r="AB29" s="222"/>
      <c r="AC29" s="222"/>
      <c r="AD29" s="222"/>
      <c r="AE29" s="222"/>
      <c r="AF29" s="44"/>
      <c r="AG29" s="44"/>
      <c r="AH29" s="44"/>
      <c r="AI29" s="44"/>
      <c r="AJ29" s="44"/>
      <c r="AK29" s="223">
        <v>0</v>
      </c>
      <c r="AL29" s="222"/>
      <c r="AM29" s="222"/>
      <c r="AN29" s="222"/>
      <c r="AO29" s="222"/>
      <c r="AP29" s="44"/>
      <c r="AQ29" s="46"/>
    </row>
    <row r="30" spans="2:71" s="2" customFormat="1" ht="14.4" hidden="1" customHeight="1">
      <c r="B30" s="43"/>
      <c r="C30" s="44"/>
      <c r="D30" s="44"/>
      <c r="E30" s="44"/>
      <c r="F30" s="45" t="s">
        <v>44</v>
      </c>
      <c r="G30" s="44"/>
      <c r="H30" s="44"/>
      <c r="I30" s="44"/>
      <c r="J30" s="44"/>
      <c r="K30" s="44"/>
      <c r="L30" s="221">
        <v>0</v>
      </c>
      <c r="M30" s="222"/>
      <c r="N30" s="222"/>
      <c r="O30" s="222"/>
      <c r="P30" s="44"/>
      <c r="Q30" s="44"/>
      <c r="R30" s="44"/>
      <c r="S30" s="44"/>
      <c r="T30" s="44"/>
      <c r="U30" s="44"/>
      <c r="V30" s="44"/>
      <c r="W30" s="223">
        <f>ROUND(BD51,2)</f>
        <v>0</v>
      </c>
      <c r="X30" s="222"/>
      <c r="Y30" s="222"/>
      <c r="Z30" s="222"/>
      <c r="AA30" s="222"/>
      <c r="AB30" s="222"/>
      <c r="AC30" s="222"/>
      <c r="AD30" s="222"/>
      <c r="AE30" s="222"/>
      <c r="AF30" s="44"/>
      <c r="AG30" s="44"/>
      <c r="AH30" s="44"/>
      <c r="AI30" s="44"/>
      <c r="AJ30" s="44"/>
      <c r="AK30" s="223">
        <v>0</v>
      </c>
      <c r="AL30" s="222"/>
      <c r="AM30" s="222"/>
      <c r="AN30" s="222"/>
      <c r="AO30" s="222"/>
      <c r="AP30" s="44"/>
      <c r="AQ30" s="46"/>
    </row>
    <row r="31" spans="2:71" s="1" customFormat="1" ht="6.9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</row>
    <row r="32" spans="2:71" s="1" customFormat="1" ht="25.95" customHeight="1">
      <c r="B32" s="37"/>
      <c r="C32" s="47"/>
      <c r="D32" s="48" t="s">
        <v>45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46</v>
      </c>
      <c r="U32" s="49"/>
      <c r="V32" s="49"/>
      <c r="W32" s="49"/>
      <c r="X32" s="224" t="s">
        <v>47</v>
      </c>
      <c r="Y32" s="225"/>
      <c r="Z32" s="225"/>
      <c r="AA32" s="225"/>
      <c r="AB32" s="225"/>
      <c r="AC32" s="49"/>
      <c r="AD32" s="49"/>
      <c r="AE32" s="49"/>
      <c r="AF32" s="49"/>
      <c r="AG32" s="49"/>
      <c r="AH32" s="49"/>
      <c r="AI32" s="49"/>
      <c r="AJ32" s="49"/>
      <c r="AK32" s="226">
        <f>SUM(AK23:AK30)</f>
        <v>0</v>
      </c>
      <c r="AL32" s="225"/>
      <c r="AM32" s="225"/>
      <c r="AN32" s="225"/>
      <c r="AO32" s="227"/>
      <c r="AP32" s="47"/>
      <c r="AQ32" s="51"/>
    </row>
    <row r="33" spans="2:56" s="1" customFormat="1" ht="6.9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37"/>
    </row>
    <row r="39" spans="2:56" s="1" customFormat="1" ht="36.9" customHeight="1">
      <c r="B39" s="37"/>
      <c r="C39" s="57" t="s">
        <v>48</v>
      </c>
      <c r="AR39" s="37"/>
    </row>
    <row r="40" spans="2:56" s="1" customFormat="1" ht="6.9" customHeight="1">
      <c r="B40" s="37"/>
      <c r="AR40" s="37"/>
    </row>
    <row r="41" spans="2:56" s="3" customFormat="1" ht="14.4" customHeight="1">
      <c r="B41" s="58"/>
      <c r="C41" s="59" t="s">
        <v>15</v>
      </c>
      <c r="L41" s="3" t="str">
        <f>K5</f>
        <v>04</v>
      </c>
      <c r="AR41" s="58"/>
    </row>
    <row r="42" spans="2:56" s="4" customFormat="1" ht="36.9" customHeight="1">
      <c r="B42" s="60"/>
      <c r="C42" s="61" t="s">
        <v>17</v>
      </c>
      <c r="L42" s="245" t="str">
        <f>K6</f>
        <v>Rekonstrukce budovy MŠ Slívová</v>
      </c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R42" s="60"/>
    </row>
    <row r="43" spans="2:56" s="1" customFormat="1" ht="6.9" customHeight="1">
      <c r="B43" s="37"/>
      <c r="AR43" s="37"/>
    </row>
    <row r="44" spans="2:56" s="1" customFormat="1" ht="13.2">
      <c r="B44" s="37"/>
      <c r="C44" s="59" t="s">
        <v>21</v>
      </c>
      <c r="L44" s="62" t="str">
        <f>IF(K8="","",K8)</f>
        <v>Ostrava</v>
      </c>
      <c r="AI44" s="59" t="s">
        <v>23</v>
      </c>
      <c r="AM44" s="228" t="str">
        <f>IF(AN8= "","",AN8)</f>
        <v>1. 8. 2017</v>
      </c>
      <c r="AN44" s="228"/>
      <c r="AR44" s="37"/>
    </row>
    <row r="45" spans="2:56" s="1" customFormat="1" ht="6.9" customHeight="1">
      <c r="B45" s="37"/>
      <c r="AR45" s="37"/>
    </row>
    <row r="46" spans="2:56" s="1" customFormat="1" ht="13.2">
      <c r="B46" s="37"/>
      <c r="C46" s="59" t="s">
        <v>25</v>
      </c>
      <c r="L46" s="3" t="str">
        <f>IF(E11= "","",E11)</f>
        <v>ÚMOb Slezská Ostrava</v>
      </c>
      <c r="AI46" s="59" t="s">
        <v>31</v>
      </c>
      <c r="AM46" s="229" t="str">
        <f>IF(E17="","",E17)</f>
        <v xml:space="preserve"> </v>
      </c>
      <c r="AN46" s="229"/>
      <c r="AO46" s="229"/>
      <c r="AP46" s="229"/>
      <c r="AR46" s="37"/>
      <c r="AS46" s="230" t="s">
        <v>49</v>
      </c>
      <c r="AT46" s="231"/>
      <c r="AU46" s="64"/>
      <c r="AV46" s="64"/>
      <c r="AW46" s="64"/>
      <c r="AX46" s="64"/>
      <c r="AY46" s="64"/>
      <c r="AZ46" s="64"/>
      <c r="BA46" s="64"/>
      <c r="BB46" s="64"/>
      <c r="BC46" s="64"/>
      <c r="BD46" s="65"/>
    </row>
    <row r="47" spans="2:56" s="1" customFormat="1" ht="13.2">
      <c r="B47" s="37"/>
      <c r="C47" s="59" t="s">
        <v>29</v>
      </c>
      <c r="L47" s="3" t="str">
        <f>IF(E14="","",E14)</f>
        <v xml:space="preserve"> </v>
      </c>
      <c r="AR47" s="37"/>
      <c r="AS47" s="232"/>
      <c r="AT47" s="233"/>
      <c r="AU47" s="38"/>
      <c r="AV47" s="38"/>
      <c r="AW47" s="38"/>
      <c r="AX47" s="38"/>
      <c r="AY47" s="38"/>
      <c r="AZ47" s="38"/>
      <c r="BA47" s="38"/>
      <c r="BB47" s="38"/>
      <c r="BC47" s="38"/>
      <c r="BD47" s="66"/>
    </row>
    <row r="48" spans="2:56" s="1" customFormat="1" ht="10.8" customHeight="1">
      <c r="B48" s="37"/>
      <c r="AR48" s="37"/>
      <c r="AS48" s="232"/>
      <c r="AT48" s="233"/>
      <c r="AU48" s="38"/>
      <c r="AV48" s="38"/>
      <c r="AW48" s="38"/>
      <c r="AX48" s="38"/>
      <c r="AY48" s="38"/>
      <c r="AZ48" s="38"/>
      <c r="BA48" s="38"/>
      <c r="BB48" s="38"/>
      <c r="BC48" s="38"/>
      <c r="BD48" s="66"/>
    </row>
    <row r="49" spans="1:91" s="1" customFormat="1" ht="29.25" customHeight="1">
      <c r="B49" s="37"/>
      <c r="C49" s="234" t="s">
        <v>50</v>
      </c>
      <c r="D49" s="235"/>
      <c r="E49" s="235"/>
      <c r="F49" s="235"/>
      <c r="G49" s="235"/>
      <c r="H49" s="67"/>
      <c r="I49" s="236" t="s">
        <v>51</v>
      </c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7" t="s">
        <v>52</v>
      </c>
      <c r="AH49" s="235"/>
      <c r="AI49" s="235"/>
      <c r="AJ49" s="235"/>
      <c r="AK49" s="235"/>
      <c r="AL49" s="235"/>
      <c r="AM49" s="235"/>
      <c r="AN49" s="236" t="s">
        <v>53</v>
      </c>
      <c r="AO49" s="235"/>
      <c r="AP49" s="235"/>
      <c r="AQ49" s="68" t="s">
        <v>54</v>
      </c>
      <c r="AR49" s="37"/>
      <c r="AS49" s="69" t="s">
        <v>55</v>
      </c>
      <c r="AT49" s="70" t="s">
        <v>56</v>
      </c>
      <c r="AU49" s="70" t="s">
        <v>57</v>
      </c>
      <c r="AV49" s="70" t="s">
        <v>58</v>
      </c>
      <c r="AW49" s="70" t="s">
        <v>59</v>
      </c>
      <c r="AX49" s="70" t="s">
        <v>60</v>
      </c>
      <c r="AY49" s="70" t="s">
        <v>61</v>
      </c>
      <c r="AZ49" s="70" t="s">
        <v>62</v>
      </c>
      <c r="BA49" s="70" t="s">
        <v>63</v>
      </c>
      <c r="BB49" s="70" t="s">
        <v>64</v>
      </c>
      <c r="BC49" s="70" t="s">
        <v>65</v>
      </c>
      <c r="BD49" s="71" t="s">
        <v>66</v>
      </c>
    </row>
    <row r="50" spans="1:91" s="1" customFormat="1" ht="10.8" customHeight="1">
      <c r="B50" s="37"/>
      <c r="AR50" s="37"/>
      <c r="AS50" s="72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5"/>
    </row>
    <row r="51" spans="1:91" s="4" customFormat="1" ht="32.4" customHeight="1">
      <c r="B51" s="60"/>
      <c r="C51" s="73" t="s">
        <v>67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243">
        <f>ROUND(SUM(AG52:AG54),2)</f>
        <v>0</v>
      </c>
      <c r="AH51" s="243"/>
      <c r="AI51" s="243"/>
      <c r="AJ51" s="243"/>
      <c r="AK51" s="243"/>
      <c r="AL51" s="243"/>
      <c r="AM51" s="243"/>
      <c r="AN51" s="244">
        <f>SUM(AG51,AT51)</f>
        <v>0</v>
      </c>
      <c r="AO51" s="244"/>
      <c r="AP51" s="244"/>
      <c r="AQ51" s="75" t="s">
        <v>5</v>
      </c>
      <c r="AR51" s="60"/>
      <c r="AS51" s="76">
        <f>ROUND(SUM(AS52:AS54),2)</f>
        <v>0</v>
      </c>
      <c r="AT51" s="77">
        <f>ROUND(SUM(AV51:AW51),2)</f>
        <v>0</v>
      </c>
      <c r="AU51" s="78">
        <f>ROUND(SUM(AU52:AU54),5)</f>
        <v>799.87293999999997</v>
      </c>
      <c r="AV51" s="77">
        <f>ROUND(AZ51*L26,2)</f>
        <v>0</v>
      </c>
      <c r="AW51" s="77">
        <f>ROUND(BA51*L27,2)</f>
        <v>0</v>
      </c>
      <c r="AX51" s="77">
        <f>ROUND(BB51*L26,2)</f>
        <v>0</v>
      </c>
      <c r="AY51" s="77">
        <f>ROUND(BC51*L27,2)</f>
        <v>0</v>
      </c>
      <c r="AZ51" s="77">
        <f>ROUND(SUM(AZ52:AZ54),2)</f>
        <v>0</v>
      </c>
      <c r="BA51" s="77">
        <f>ROUND(SUM(BA52:BA54),2)</f>
        <v>0</v>
      </c>
      <c r="BB51" s="77">
        <f>ROUND(SUM(BB52:BB54),2)</f>
        <v>0</v>
      </c>
      <c r="BC51" s="77">
        <f>ROUND(SUM(BC52:BC54),2)</f>
        <v>0</v>
      </c>
      <c r="BD51" s="79">
        <f>ROUND(SUM(BD52:BD54),2)</f>
        <v>0</v>
      </c>
      <c r="BS51" s="61" t="s">
        <v>68</v>
      </c>
      <c r="BT51" s="61" t="s">
        <v>69</v>
      </c>
      <c r="BU51" s="80" t="s">
        <v>70</v>
      </c>
      <c r="BV51" s="61" t="s">
        <v>71</v>
      </c>
      <c r="BW51" s="61" t="s">
        <v>7</v>
      </c>
      <c r="BX51" s="61" t="s">
        <v>72</v>
      </c>
      <c r="CL51" s="61" t="s">
        <v>5</v>
      </c>
    </row>
    <row r="52" spans="1:91" s="5" customFormat="1" ht="20.399999999999999" customHeight="1">
      <c r="A52" s="81" t="s">
        <v>73</v>
      </c>
      <c r="B52" s="82"/>
      <c r="C52" s="83"/>
      <c r="D52" s="242" t="s">
        <v>74</v>
      </c>
      <c r="E52" s="242"/>
      <c r="F52" s="242"/>
      <c r="G52" s="242"/>
      <c r="H52" s="242"/>
      <c r="I52" s="84"/>
      <c r="J52" s="242" t="s">
        <v>75</v>
      </c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0">
        <f>'SO 02 - Zpevněné plochy'!J27</f>
        <v>0</v>
      </c>
      <c r="AH52" s="241"/>
      <c r="AI52" s="241"/>
      <c r="AJ52" s="241"/>
      <c r="AK52" s="241"/>
      <c r="AL52" s="241"/>
      <c r="AM52" s="241"/>
      <c r="AN52" s="240">
        <f>SUM(AG52,AT52)</f>
        <v>0</v>
      </c>
      <c r="AO52" s="241"/>
      <c r="AP52" s="241"/>
      <c r="AQ52" s="85" t="s">
        <v>76</v>
      </c>
      <c r="AR52" s="82"/>
      <c r="AS52" s="86">
        <v>0</v>
      </c>
      <c r="AT52" s="87">
        <f>ROUND(SUM(AV52:AW52),2)</f>
        <v>0</v>
      </c>
      <c r="AU52" s="88">
        <f>'SO 02 - Zpevněné plochy'!P82</f>
        <v>464.67772300000001</v>
      </c>
      <c r="AV52" s="87">
        <f>'SO 02 - Zpevněné plochy'!J30</f>
        <v>0</v>
      </c>
      <c r="AW52" s="87">
        <f>'SO 02 - Zpevněné plochy'!J31</f>
        <v>0</v>
      </c>
      <c r="AX52" s="87">
        <f>'SO 02 - Zpevněné plochy'!J32</f>
        <v>0</v>
      </c>
      <c r="AY52" s="87">
        <f>'SO 02 - Zpevněné plochy'!J33</f>
        <v>0</v>
      </c>
      <c r="AZ52" s="87">
        <f>'SO 02 - Zpevněné plochy'!F30</f>
        <v>0</v>
      </c>
      <c r="BA52" s="87">
        <f>'SO 02 - Zpevněné plochy'!F31</f>
        <v>0</v>
      </c>
      <c r="BB52" s="87">
        <f>'SO 02 - Zpevněné plochy'!F32</f>
        <v>0</v>
      </c>
      <c r="BC52" s="87">
        <f>'SO 02 - Zpevněné plochy'!F33</f>
        <v>0</v>
      </c>
      <c r="BD52" s="89">
        <f>'SO 02 - Zpevněné plochy'!F34</f>
        <v>0</v>
      </c>
      <c r="BT52" s="90" t="s">
        <v>77</v>
      </c>
      <c r="BV52" s="90" t="s">
        <v>71</v>
      </c>
      <c r="BW52" s="90" t="s">
        <v>78</v>
      </c>
      <c r="BX52" s="90" t="s">
        <v>7</v>
      </c>
      <c r="CL52" s="90" t="s">
        <v>5</v>
      </c>
      <c r="CM52" s="90" t="s">
        <v>79</v>
      </c>
    </row>
    <row r="53" spans="1:91" s="5" customFormat="1" ht="20.399999999999999" customHeight="1">
      <c r="A53" s="81" t="s">
        <v>73</v>
      </c>
      <c r="B53" s="82"/>
      <c r="C53" s="83"/>
      <c r="D53" s="242" t="s">
        <v>80</v>
      </c>
      <c r="E53" s="242"/>
      <c r="F53" s="242"/>
      <c r="G53" s="242"/>
      <c r="H53" s="242"/>
      <c r="I53" s="84"/>
      <c r="J53" s="242" t="s">
        <v>81</v>
      </c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0">
        <f>'SO 03 - Dešťová kanalizace'!J27</f>
        <v>0</v>
      </c>
      <c r="AH53" s="241"/>
      <c r="AI53" s="241"/>
      <c r="AJ53" s="241"/>
      <c r="AK53" s="241"/>
      <c r="AL53" s="241"/>
      <c r="AM53" s="241"/>
      <c r="AN53" s="240">
        <f>SUM(AG53,AT53)</f>
        <v>0</v>
      </c>
      <c r="AO53" s="241"/>
      <c r="AP53" s="241"/>
      <c r="AQ53" s="85" t="s">
        <v>76</v>
      </c>
      <c r="AR53" s="82"/>
      <c r="AS53" s="86">
        <v>0</v>
      </c>
      <c r="AT53" s="87">
        <f>ROUND(SUM(AV53:AW53),2)</f>
        <v>0</v>
      </c>
      <c r="AU53" s="88">
        <f>'SO 03 - Dešťová kanalizace'!P84</f>
        <v>335.19521999999995</v>
      </c>
      <c r="AV53" s="87">
        <f>'SO 03 - Dešťová kanalizace'!J30</f>
        <v>0</v>
      </c>
      <c r="AW53" s="87">
        <f>'SO 03 - Dešťová kanalizace'!J31</f>
        <v>0</v>
      </c>
      <c r="AX53" s="87">
        <f>'SO 03 - Dešťová kanalizace'!J32</f>
        <v>0</v>
      </c>
      <c r="AY53" s="87">
        <f>'SO 03 - Dešťová kanalizace'!J33</f>
        <v>0</v>
      </c>
      <c r="AZ53" s="87">
        <f>'SO 03 - Dešťová kanalizace'!F30</f>
        <v>0</v>
      </c>
      <c r="BA53" s="87">
        <f>'SO 03 - Dešťová kanalizace'!F31</f>
        <v>0</v>
      </c>
      <c r="BB53" s="87">
        <f>'SO 03 - Dešťová kanalizace'!F32</f>
        <v>0</v>
      </c>
      <c r="BC53" s="87">
        <f>'SO 03 - Dešťová kanalizace'!F33</f>
        <v>0</v>
      </c>
      <c r="BD53" s="89">
        <f>'SO 03 - Dešťová kanalizace'!F34</f>
        <v>0</v>
      </c>
      <c r="BT53" s="90" t="s">
        <v>77</v>
      </c>
      <c r="BV53" s="90" t="s">
        <v>71</v>
      </c>
      <c r="BW53" s="90" t="s">
        <v>82</v>
      </c>
      <c r="BX53" s="90" t="s">
        <v>7</v>
      </c>
      <c r="CL53" s="90" t="s">
        <v>5</v>
      </c>
      <c r="CM53" s="90" t="s">
        <v>79</v>
      </c>
    </row>
    <row r="54" spans="1:91" s="5" customFormat="1" ht="34.799999999999997" customHeight="1">
      <c r="A54" s="81" t="s">
        <v>73</v>
      </c>
      <c r="B54" s="82"/>
      <c r="C54" s="83"/>
      <c r="D54" s="242" t="s">
        <v>83</v>
      </c>
      <c r="E54" s="242"/>
      <c r="F54" s="242"/>
      <c r="G54" s="242"/>
      <c r="H54" s="242"/>
      <c r="I54" s="84"/>
      <c r="J54" s="242" t="s">
        <v>84</v>
      </c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0">
        <f>'VRN - Vedlejší a ostatní ...'!J27</f>
        <v>0</v>
      </c>
      <c r="AH54" s="241"/>
      <c r="AI54" s="241"/>
      <c r="AJ54" s="241"/>
      <c r="AK54" s="241"/>
      <c r="AL54" s="241"/>
      <c r="AM54" s="241"/>
      <c r="AN54" s="240">
        <f>SUM(AG54,AT54)</f>
        <v>0</v>
      </c>
      <c r="AO54" s="241"/>
      <c r="AP54" s="241"/>
      <c r="AQ54" s="85" t="s">
        <v>85</v>
      </c>
      <c r="AR54" s="82"/>
      <c r="AS54" s="91">
        <v>0</v>
      </c>
      <c r="AT54" s="92">
        <f>ROUND(SUM(AV54:AW54),2)</f>
        <v>0</v>
      </c>
      <c r="AU54" s="93">
        <f>'VRN - Vedlejší a ostatní ...'!P79</f>
        <v>0</v>
      </c>
      <c r="AV54" s="92">
        <f>'VRN - Vedlejší a ostatní ...'!J30</f>
        <v>0</v>
      </c>
      <c r="AW54" s="92">
        <f>'VRN - Vedlejší a ostatní ...'!J31</f>
        <v>0</v>
      </c>
      <c r="AX54" s="92">
        <f>'VRN - Vedlejší a ostatní ...'!J32</f>
        <v>0</v>
      </c>
      <c r="AY54" s="92">
        <f>'VRN - Vedlejší a ostatní ...'!J33</f>
        <v>0</v>
      </c>
      <c r="AZ54" s="92">
        <f>'VRN - Vedlejší a ostatní ...'!F30</f>
        <v>0</v>
      </c>
      <c r="BA54" s="92">
        <f>'VRN - Vedlejší a ostatní ...'!F31</f>
        <v>0</v>
      </c>
      <c r="BB54" s="92">
        <f>'VRN - Vedlejší a ostatní ...'!F32</f>
        <v>0</v>
      </c>
      <c r="BC54" s="92">
        <f>'VRN - Vedlejší a ostatní ...'!F33</f>
        <v>0</v>
      </c>
      <c r="BD54" s="94">
        <f>'VRN - Vedlejší a ostatní ...'!F34</f>
        <v>0</v>
      </c>
      <c r="BT54" s="90" t="s">
        <v>77</v>
      </c>
      <c r="BV54" s="90" t="s">
        <v>71</v>
      </c>
      <c r="BW54" s="90" t="s">
        <v>86</v>
      </c>
      <c r="BX54" s="90" t="s">
        <v>7</v>
      </c>
      <c r="CL54" s="90" t="s">
        <v>5</v>
      </c>
      <c r="CM54" s="90" t="s">
        <v>79</v>
      </c>
    </row>
    <row r="55" spans="1:91" s="1" customFormat="1" ht="30" customHeight="1">
      <c r="B55" s="37"/>
      <c r="AR55" s="37"/>
    </row>
    <row r="56" spans="1:91" s="1" customFormat="1" ht="6.9" customHeight="1"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37"/>
    </row>
  </sheetData>
  <mergeCells count="47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L28:O28"/>
    <mergeCell ref="W28:AE28"/>
    <mergeCell ref="AK28:AO28"/>
    <mergeCell ref="L29:O29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K5:AO5"/>
    <mergeCell ref="K6:AO6"/>
    <mergeCell ref="E20:AN20"/>
    <mergeCell ref="AK23:AO23"/>
    <mergeCell ref="L25:O25"/>
    <mergeCell ref="W25:AE25"/>
    <mergeCell ref="AK25:AO25"/>
  </mergeCells>
  <hyperlinks>
    <hyperlink ref="K1:S1" location="C2" display="1) Rekapitulace stavby"/>
    <hyperlink ref="W1:AI1" location="C51" display="2) Rekapitulace objektů stavby a soupisů prací"/>
    <hyperlink ref="A52" location="'SO 02 - Zpevněné plochy'!C2" display="/"/>
    <hyperlink ref="A53" location="'SO 03 - Dešťová kanalizace'!C2" display="/"/>
    <hyperlink ref="A54" location="'VRN - Vedlejší a ostatní ...'!C2" display="/"/>
  </hyperlinks>
  <pageMargins left="0.58333330000000005" right="0.58333330000000005" top="0.58333330000000005" bottom="0.58333330000000005" header="0" footer="0"/>
  <pageSetup paperSize="9" scale="80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3"/>
  <sheetViews>
    <sheetView showGridLines="0" workbookViewId="0">
      <pane ySplit="1" topLeftCell="A126" activePane="bottomLeft" state="frozen"/>
      <selection pane="bottomLeft" activeCell="I85" sqref="I85:I182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95"/>
      <c r="B1" s="16"/>
      <c r="C1" s="16"/>
      <c r="D1" s="17" t="s">
        <v>1</v>
      </c>
      <c r="E1" s="16"/>
      <c r="F1" s="96" t="s">
        <v>87</v>
      </c>
      <c r="G1" s="250" t="s">
        <v>88</v>
      </c>
      <c r="H1" s="250"/>
      <c r="I1" s="16"/>
      <c r="J1" s="96" t="s">
        <v>89</v>
      </c>
      <c r="K1" s="17" t="s">
        <v>90</v>
      </c>
      <c r="L1" s="96" t="s">
        <v>91</v>
      </c>
      <c r="M1" s="96"/>
      <c r="N1" s="96"/>
      <c r="O1" s="96"/>
      <c r="P1" s="96"/>
      <c r="Q1" s="96"/>
      <c r="R1" s="96"/>
      <c r="S1" s="96"/>
      <c r="T1" s="96"/>
      <c r="U1" s="97"/>
      <c r="V1" s="97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238" t="s">
        <v>8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23" t="s">
        <v>78</v>
      </c>
    </row>
    <row r="3" spans="1:70" ht="6.9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79</v>
      </c>
    </row>
    <row r="4" spans="1:70" ht="36.9" customHeight="1">
      <c r="B4" s="27"/>
      <c r="C4" s="28"/>
      <c r="D4" s="29" t="s">
        <v>92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 ht="13.2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20.399999999999999" customHeight="1">
      <c r="B7" s="27"/>
      <c r="C7" s="28"/>
      <c r="D7" s="28"/>
      <c r="E7" s="251" t="str">
        <f>'Rekapitulace stavby'!K6</f>
        <v>Rekonstrukce budovy MŠ Slívová</v>
      </c>
      <c r="F7" s="252"/>
      <c r="G7" s="252"/>
      <c r="H7" s="252"/>
      <c r="I7" s="28"/>
      <c r="J7" s="28"/>
      <c r="K7" s="30"/>
    </row>
    <row r="8" spans="1:70" s="1" customFormat="1" ht="13.2">
      <c r="B8" s="37"/>
      <c r="C8" s="38"/>
      <c r="D8" s="35" t="s">
        <v>93</v>
      </c>
      <c r="E8" s="38"/>
      <c r="F8" s="38"/>
      <c r="G8" s="38"/>
      <c r="H8" s="38"/>
      <c r="I8" s="38"/>
      <c r="J8" s="38"/>
      <c r="K8" s="41"/>
    </row>
    <row r="9" spans="1:70" s="1" customFormat="1" ht="36.9" customHeight="1">
      <c r="B9" s="37"/>
      <c r="C9" s="38"/>
      <c r="D9" s="38"/>
      <c r="E9" s="253" t="s">
        <v>94</v>
      </c>
      <c r="F9" s="254"/>
      <c r="G9" s="254"/>
      <c r="H9" s="254"/>
      <c r="I9" s="38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" customHeight="1">
      <c r="B11" s="37"/>
      <c r="C11" s="38"/>
      <c r="D11" s="35" t="s">
        <v>19</v>
      </c>
      <c r="E11" s="38"/>
      <c r="F11" s="33" t="s">
        <v>5</v>
      </c>
      <c r="G11" s="38"/>
      <c r="H11" s="38"/>
      <c r="I11" s="35" t="s">
        <v>20</v>
      </c>
      <c r="J11" s="33" t="s">
        <v>5</v>
      </c>
      <c r="K11" s="41"/>
    </row>
    <row r="12" spans="1:70" s="1" customFormat="1" ht="14.4" customHeight="1">
      <c r="B12" s="37"/>
      <c r="C12" s="38"/>
      <c r="D12" s="35" t="s">
        <v>21</v>
      </c>
      <c r="E12" s="38"/>
      <c r="F12" s="33" t="s">
        <v>22</v>
      </c>
      <c r="G12" s="38"/>
      <c r="H12" s="38"/>
      <c r="I12" s="35" t="s">
        <v>23</v>
      </c>
      <c r="J12" s="98" t="str">
        <f>'Rekapitulace stavby'!AN8</f>
        <v>1. 8. 2017</v>
      </c>
      <c r="K12" s="41"/>
    </row>
    <row r="13" spans="1:70" s="1" customFormat="1" ht="10.8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" customHeight="1">
      <c r="B14" s="37"/>
      <c r="C14" s="38"/>
      <c r="D14" s="35" t="s">
        <v>25</v>
      </c>
      <c r="E14" s="38"/>
      <c r="F14" s="38"/>
      <c r="G14" s="38"/>
      <c r="H14" s="38"/>
      <c r="I14" s="35" t="s">
        <v>26</v>
      </c>
      <c r="J14" s="33" t="s">
        <v>5</v>
      </c>
      <c r="K14" s="41"/>
    </row>
    <row r="15" spans="1:70" s="1" customFormat="1" ht="18" customHeight="1">
      <c r="B15" s="37"/>
      <c r="C15" s="38"/>
      <c r="D15" s="38"/>
      <c r="E15" s="33" t="s">
        <v>27</v>
      </c>
      <c r="F15" s="38"/>
      <c r="G15" s="38"/>
      <c r="H15" s="38"/>
      <c r="I15" s="35" t="s">
        <v>28</v>
      </c>
      <c r="J15" s="33" t="s">
        <v>5</v>
      </c>
      <c r="K15" s="41"/>
    </row>
    <row r="16" spans="1:70" s="1" customFormat="1" ht="6.9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" customHeight="1">
      <c r="B17" s="37"/>
      <c r="C17" s="38"/>
      <c r="D17" s="35" t="s">
        <v>29</v>
      </c>
      <c r="E17" s="38"/>
      <c r="F17" s="38"/>
      <c r="G17" s="38"/>
      <c r="H17" s="38"/>
      <c r="I17" s="35" t="s">
        <v>26</v>
      </c>
      <c r="J17" s="33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28</v>
      </c>
      <c r="J18" s="33" t="str">
        <f>IF('Rekapitulace stavby'!AN14="Vyplň údaj","",IF('Rekapitulace stavby'!AN14="","",'Rekapitulace stavby'!AN14))</f>
        <v/>
      </c>
      <c r="K18" s="41"/>
    </row>
    <row r="19" spans="2:11" s="1" customFormat="1" ht="6.9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" customHeight="1">
      <c r="B20" s="37"/>
      <c r="C20" s="38"/>
      <c r="D20" s="35" t="s">
        <v>31</v>
      </c>
      <c r="E20" s="38"/>
      <c r="F20" s="38"/>
      <c r="G20" s="38"/>
      <c r="H20" s="38"/>
      <c r="I20" s="35" t="s">
        <v>26</v>
      </c>
      <c r="J20" s="33" t="str">
        <f>IF('Rekapitulace stavby'!AN16="","",'Rekapitulace stavby'!AN16)</f>
        <v/>
      </c>
      <c r="K20" s="41"/>
    </row>
    <row r="21" spans="2:11" s="1" customFormat="1" ht="18" customHeight="1">
      <c r="B21" s="37"/>
      <c r="C21" s="38"/>
      <c r="D21" s="38"/>
      <c r="E21" s="33" t="str">
        <f>IF('Rekapitulace stavby'!E17="","",'Rekapitulace stavby'!E17)</f>
        <v xml:space="preserve"> </v>
      </c>
      <c r="F21" s="38"/>
      <c r="G21" s="38"/>
      <c r="H21" s="38"/>
      <c r="I21" s="35" t="s">
        <v>28</v>
      </c>
      <c r="J21" s="33" t="str">
        <f>IF('Rekapitulace stavby'!AN17="","",'Rekapitulace stavby'!AN17)</f>
        <v/>
      </c>
      <c r="K21" s="41"/>
    </row>
    <row r="22" spans="2:11" s="1" customFormat="1" ht="6.9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" customHeight="1">
      <c r="B23" s="37"/>
      <c r="C23" s="38"/>
      <c r="D23" s="35" t="s">
        <v>33</v>
      </c>
      <c r="E23" s="38"/>
      <c r="F23" s="38"/>
      <c r="G23" s="38"/>
      <c r="H23" s="38"/>
      <c r="I23" s="38"/>
      <c r="J23" s="38"/>
      <c r="K23" s="41"/>
    </row>
    <row r="24" spans="2:11" s="6" customFormat="1" ht="20.399999999999999" customHeight="1">
      <c r="B24" s="99"/>
      <c r="C24" s="100"/>
      <c r="D24" s="100"/>
      <c r="E24" s="217" t="s">
        <v>34</v>
      </c>
      <c r="F24" s="217"/>
      <c r="G24" s="217"/>
      <c r="H24" s="217"/>
      <c r="I24" s="100"/>
      <c r="J24" s="100"/>
      <c r="K24" s="101"/>
    </row>
    <row r="25" spans="2:11" s="1" customFormat="1" ht="6.9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" customHeight="1">
      <c r="B26" s="37"/>
      <c r="C26" s="38"/>
      <c r="D26" s="64"/>
      <c r="E26" s="64"/>
      <c r="F26" s="64"/>
      <c r="G26" s="64"/>
      <c r="H26" s="64"/>
      <c r="I26" s="64"/>
      <c r="J26" s="64"/>
      <c r="K26" s="102"/>
    </row>
    <row r="27" spans="2:11" s="1" customFormat="1" ht="25.35" customHeight="1">
      <c r="B27" s="37"/>
      <c r="C27" s="38"/>
      <c r="D27" s="103" t="s">
        <v>35</v>
      </c>
      <c r="E27" s="38"/>
      <c r="F27" s="38"/>
      <c r="G27" s="38"/>
      <c r="H27" s="38"/>
      <c r="I27" s="38"/>
      <c r="J27" s="104">
        <f>ROUND(J82,2)</f>
        <v>0</v>
      </c>
      <c r="K27" s="41"/>
    </row>
    <row r="28" spans="2:11" s="1" customFormat="1" ht="6.9" customHeight="1">
      <c r="B28" s="37"/>
      <c r="C28" s="38"/>
      <c r="D28" s="64"/>
      <c r="E28" s="64"/>
      <c r="F28" s="64"/>
      <c r="G28" s="64"/>
      <c r="H28" s="64"/>
      <c r="I28" s="64"/>
      <c r="J28" s="64"/>
      <c r="K28" s="102"/>
    </row>
    <row r="29" spans="2:11" s="1" customFormat="1" ht="14.4" customHeight="1">
      <c r="B29" s="37"/>
      <c r="C29" s="38"/>
      <c r="D29" s="38"/>
      <c r="E29" s="38"/>
      <c r="F29" s="42" t="s">
        <v>37</v>
      </c>
      <c r="G29" s="38"/>
      <c r="H29" s="38"/>
      <c r="I29" s="42" t="s">
        <v>36</v>
      </c>
      <c r="J29" s="42" t="s">
        <v>38</v>
      </c>
      <c r="K29" s="41"/>
    </row>
    <row r="30" spans="2:11" s="1" customFormat="1" ht="14.4" customHeight="1">
      <c r="B30" s="37"/>
      <c r="C30" s="38"/>
      <c r="D30" s="45" t="s">
        <v>39</v>
      </c>
      <c r="E30" s="45" t="s">
        <v>40</v>
      </c>
      <c r="F30" s="105">
        <f>ROUND(SUM(BE82:BE182), 2)</f>
        <v>0</v>
      </c>
      <c r="G30" s="38"/>
      <c r="H30" s="38"/>
      <c r="I30" s="106">
        <v>0.21</v>
      </c>
      <c r="J30" s="105">
        <f>ROUND(ROUND((SUM(BE82:BE182)), 2)*I30, 2)</f>
        <v>0</v>
      </c>
      <c r="K30" s="41"/>
    </row>
    <row r="31" spans="2:11" s="1" customFormat="1" ht="14.4" customHeight="1">
      <c r="B31" s="37"/>
      <c r="C31" s="38"/>
      <c r="D31" s="38"/>
      <c r="E31" s="45" t="s">
        <v>41</v>
      </c>
      <c r="F31" s="105">
        <f>ROUND(SUM(BF82:BF182), 2)</f>
        <v>0</v>
      </c>
      <c r="G31" s="38"/>
      <c r="H31" s="38"/>
      <c r="I31" s="106">
        <v>0.15</v>
      </c>
      <c r="J31" s="105">
        <f>ROUND(ROUND((SUM(BF82:BF182)), 2)*I31, 2)</f>
        <v>0</v>
      </c>
      <c r="K31" s="41"/>
    </row>
    <row r="32" spans="2:11" s="1" customFormat="1" ht="14.4" hidden="1" customHeight="1">
      <c r="B32" s="37"/>
      <c r="C32" s="38"/>
      <c r="D32" s="38"/>
      <c r="E32" s="45" t="s">
        <v>42</v>
      </c>
      <c r="F32" s="105">
        <f>ROUND(SUM(BG82:BG182), 2)</f>
        <v>0</v>
      </c>
      <c r="G32" s="38"/>
      <c r="H32" s="38"/>
      <c r="I32" s="106">
        <v>0.21</v>
      </c>
      <c r="J32" s="105">
        <v>0</v>
      </c>
      <c r="K32" s="41"/>
    </row>
    <row r="33" spans="2:11" s="1" customFormat="1" ht="14.4" hidden="1" customHeight="1">
      <c r="B33" s="37"/>
      <c r="C33" s="38"/>
      <c r="D33" s="38"/>
      <c r="E33" s="45" t="s">
        <v>43</v>
      </c>
      <c r="F33" s="105">
        <f>ROUND(SUM(BH82:BH182), 2)</f>
        <v>0</v>
      </c>
      <c r="G33" s="38"/>
      <c r="H33" s="38"/>
      <c r="I33" s="106">
        <v>0.15</v>
      </c>
      <c r="J33" s="105">
        <v>0</v>
      </c>
      <c r="K33" s="41"/>
    </row>
    <row r="34" spans="2:11" s="1" customFormat="1" ht="14.4" hidden="1" customHeight="1">
      <c r="B34" s="37"/>
      <c r="C34" s="38"/>
      <c r="D34" s="38"/>
      <c r="E34" s="45" t="s">
        <v>44</v>
      </c>
      <c r="F34" s="105">
        <f>ROUND(SUM(BI82:BI182), 2)</f>
        <v>0</v>
      </c>
      <c r="G34" s="38"/>
      <c r="H34" s="38"/>
      <c r="I34" s="106">
        <v>0</v>
      </c>
      <c r="J34" s="105">
        <v>0</v>
      </c>
      <c r="K34" s="41"/>
    </row>
    <row r="35" spans="2:11" s="1" customFormat="1" ht="6.9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107"/>
      <c r="D36" s="108" t="s">
        <v>45</v>
      </c>
      <c r="E36" s="67"/>
      <c r="F36" s="67"/>
      <c r="G36" s="109" t="s">
        <v>46</v>
      </c>
      <c r="H36" s="110" t="s">
        <v>47</v>
      </c>
      <c r="I36" s="67"/>
      <c r="J36" s="111">
        <f>SUM(J27:J34)</f>
        <v>0</v>
      </c>
      <c r="K36" s="112"/>
    </row>
    <row r="37" spans="2:11" s="1" customFormat="1" ht="14.4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" customHeight="1">
      <c r="B41" s="55"/>
      <c r="C41" s="56"/>
      <c r="D41" s="56"/>
      <c r="E41" s="56"/>
      <c r="F41" s="56"/>
      <c r="G41" s="56"/>
      <c r="H41" s="56"/>
      <c r="I41" s="56"/>
      <c r="J41" s="56"/>
      <c r="K41" s="113"/>
    </row>
    <row r="42" spans="2:11" s="1" customFormat="1" ht="36.9" customHeight="1">
      <c r="B42" s="37"/>
      <c r="C42" s="29" t="s">
        <v>95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" customHeight="1">
      <c r="B44" s="37"/>
      <c r="C44" s="35" t="s">
        <v>17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20.399999999999999" customHeight="1">
      <c r="B45" s="37"/>
      <c r="C45" s="38"/>
      <c r="D45" s="38"/>
      <c r="E45" s="251" t="str">
        <f>E7</f>
        <v>Rekonstrukce budovy MŠ Slívová</v>
      </c>
      <c r="F45" s="252"/>
      <c r="G45" s="252"/>
      <c r="H45" s="252"/>
      <c r="I45" s="38"/>
      <c r="J45" s="38"/>
      <c r="K45" s="41"/>
    </row>
    <row r="46" spans="2:11" s="1" customFormat="1" ht="14.4" customHeight="1">
      <c r="B46" s="37"/>
      <c r="C46" s="35" t="s">
        <v>93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22.2" customHeight="1">
      <c r="B47" s="37"/>
      <c r="C47" s="38"/>
      <c r="D47" s="38"/>
      <c r="E47" s="253" t="str">
        <f>E9</f>
        <v>SO 02 - Zpevněné plochy</v>
      </c>
      <c r="F47" s="254"/>
      <c r="G47" s="254"/>
      <c r="H47" s="254"/>
      <c r="I47" s="38"/>
      <c r="J47" s="38"/>
      <c r="K47" s="41"/>
    </row>
    <row r="48" spans="2:11" s="1" customFormat="1" ht="6.9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21</v>
      </c>
      <c r="D49" s="38"/>
      <c r="E49" s="38"/>
      <c r="F49" s="33" t="str">
        <f>F12</f>
        <v>Ostrava</v>
      </c>
      <c r="G49" s="38"/>
      <c r="H49" s="38"/>
      <c r="I49" s="35" t="s">
        <v>23</v>
      </c>
      <c r="J49" s="98" t="str">
        <f>IF(J12="","",J12)</f>
        <v>1. 8. 2017</v>
      </c>
      <c r="K49" s="41"/>
    </row>
    <row r="50" spans="2:47" s="1" customFormat="1" ht="6.9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 ht="13.2">
      <c r="B51" s="37"/>
      <c r="C51" s="35" t="s">
        <v>25</v>
      </c>
      <c r="D51" s="38"/>
      <c r="E51" s="38"/>
      <c r="F51" s="33" t="str">
        <f>E15</f>
        <v>ÚMOb Slezská Ostrava</v>
      </c>
      <c r="G51" s="38"/>
      <c r="H51" s="38"/>
      <c r="I51" s="35" t="s">
        <v>31</v>
      </c>
      <c r="J51" s="33" t="str">
        <f>E21</f>
        <v xml:space="preserve"> </v>
      </c>
      <c r="K51" s="41"/>
    </row>
    <row r="52" spans="2:47" s="1" customFormat="1" ht="14.4" customHeight="1">
      <c r="B52" s="37"/>
      <c r="C52" s="35" t="s">
        <v>29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14" t="s">
        <v>96</v>
      </c>
      <c r="D54" s="107"/>
      <c r="E54" s="107"/>
      <c r="F54" s="107"/>
      <c r="G54" s="107"/>
      <c r="H54" s="107"/>
      <c r="I54" s="107"/>
      <c r="J54" s="115" t="s">
        <v>97</v>
      </c>
      <c r="K54" s="116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17" t="s">
        <v>98</v>
      </c>
      <c r="D56" s="38"/>
      <c r="E56" s="38"/>
      <c r="F56" s="38"/>
      <c r="G56" s="38"/>
      <c r="H56" s="38"/>
      <c r="I56" s="38"/>
      <c r="J56" s="104">
        <f>J82</f>
        <v>0</v>
      </c>
      <c r="K56" s="41"/>
      <c r="AU56" s="23" t="s">
        <v>99</v>
      </c>
    </row>
    <row r="57" spans="2:47" s="7" customFormat="1" ht="24.9" customHeight="1">
      <c r="B57" s="118"/>
      <c r="C57" s="119"/>
      <c r="D57" s="120" t="s">
        <v>100</v>
      </c>
      <c r="E57" s="121"/>
      <c r="F57" s="121"/>
      <c r="G57" s="121"/>
      <c r="H57" s="121"/>
      <c r="I57" s="121"/>
      <c r="J57" s="122">
        <f>J83</f>
        <v>0</v>
      </c>
      <c r="K57" s="123"/>
    </row>
    <row r="58" spans="2:47" s="8" customFormat="1" ht="19.95" customHeight="1">
      <c r="B58" s="124"/>
      <c r="C58" s="125"/>
      <c r="D58" s="126" t="s">
        <v>101</v>
      </c>
      <c r="E58" s="127"/>
      <c r="F58" s="127"/>
      <c r="G58" s="127"/>
      <c r="H58" s="127"/>
      <c r="I58" s="127"/>
      <c r="J58" s="128">
        <f>J84</f>
        <v>0</v>
      </c>
      <c r="K58" s="129"/>
    </row>
    <row r="59" spans="2:47" s="8" customFormat="1" ht="19.95" customHeight="1">
      <c r="B59" s="124"/>
      <c r="C59" s="125"/>
      <c r="D59" s="126" t="s">
        <v>102</v>
      </c>
      <c r="E59" s="127"/>
      <c r="F59" s="127"/>
      <c r="G59" s="127"/>
      <c r="H59" s="127"/>
      <c r="I59" s="127"/>
      <c r="J59" s="128">
        <f>J126</f>
        <v>0</v>
      </c>
      <c r="K59" s="129"/>
    </row>
    <row r="60" spans="2:47" s="8" customFormat="1" ht="19.95" customHeight="1">
      <c r="B60" s="124"/>
      <c r="C60" s="125"/>
      <c r="D60" s="126" t="s">
        <v>103</v>
      </c>
      <c r="E60" s="127"/>
      <c r="F60" s="127"/>
      <c r="G60" s="127"/>
      <c r="H60" s="127"/>
      <c r="I60" s="127"/>
      <c r="J60" s="128">
        <f>J148</f>
        <v>0</v>
      </c>
      <c r="K60" s="129"/>
    </row>
    <row r="61" spans="2:47" s="8" customFormat="1" ht="19.95" customHeight="1">
      <c r="B61" s="124"/>
      <c r="C61" s="125"/>
      <c r="D61" s="126" t="s">
        <v>104</v>
      </c>
      <c r="E61" s="127"/>
      <c r="F61" s="127"/>
      <c r="G61" s="127"/>
      <c r="H61" s="127"/>
      <c r="I61" s="127"/>
      <c r="J61" s="128">
        <f>J172</f>
        <v>0</v>
      </c>
      <c r="K61" s="129"/>
    </row>
    <row r="62" spans="2:47" s="8" customFormat="1" ht="19.95" customHeight="1">
      <c r="B62" s="124"/>
      <c r="C62" s="125"/>
      <c r="D62" s="126" t="s">
        <v>105</v>
      </c>
      <c r="E62" s="127"/>
      <c r="F62" s="127"/>
      <c r="G62" s="127"/>
      <c r="H62" s="127"/>
      <c r="I62" s="127"/>
      <c r="J62" s="128">
        <f>J181</f>
        <v>0</v>
      </c>
      <c r="K62" s="129"/>
    </row>
    <row r="63" spans="2:47" s="1" customFormat="1" ht="21.75" customHeight="1">
      <c r="B63" s="37"/>
      <c r="C63" s="38"/>
      <c r="D63" s="38"/>
      <c r="E63" s="38"/>
      <c r="F63" s="38"/>
      <c r="G63" s="38"/>
      <c r="H63" s="38"/>
      <c r="I63" s="38"/>
      <c r="J63" s="38"/>
      <c r="K63" s="41"/>
    </row>
    <row r="64" spans="2:47" s="1" customFormat="1" ht="6.9" customHeight="1">
      <c r="B64" s="52"/>
      <c r="C64" s="53"/>
      <c r="D64" s="53"/>
      <c r="E64" s="53"/>
      <c r="F64" s="53"/>
      <c r="G64" s="53"/>
      <c r="H64" s="53"/>
      <c r="I64" s="53"/>
      <c r="J64" s="53"/>
      <c r="K64" s="54"/>
    </row>
    <row r="68" spans="2:12" s="1" customFormat="1" ht="6.9" customHeight="1"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37"/>
    </row>
    <row r="69" spans="2:12" s="1" customFormat="1" ht="36.9" customHeight="1">
      <c r="B69" s="37"/>
      <c r="C69" s="57" t="s">
        <v>106</v>
      </c>
      <c r="L69" s="37"/>
    </row>
    <row r="70" spans="2:12" s="1" customFormat="1" ht="6.9" customHeight="1">
      <c r="B70" s="37"/>
      <c r="L70" s="37"/>
    </row>
    <row r="71" spans="2:12" s="1" customFormat="1" ht="14.4" customHeight="1">
      <c r="B71" s="37"/>
      <c r="C71" s="59" t="s">
        <v>17</v>
      </c>
      <c r="L71" s="37"/>
    </row>
    <row r="72" spans="2:12" s="1" customFormat="1" ht="20.399999999999999" customHeight="1">
      <c r="B72" s="37"/>
      <c r="E72" s="247" t="str">
        <f>E7</f>
        <v>Rekonstrukce budovy MŠ Slívová</v>
      </c>
      <c r="F72" s="248"/>
      <c r="G72" s="248"/>
      <c r="H72" s="248"/>
      <c r="L72" s="37"/>
    </row>
    <row r="73" spans="2:12" s="1" customFormat="1" ht="14.4" customHeight="1">
      <c r="B73" s="37"/>
      <c r="C73" s="59" t="s">
        <v>93</v>
      </c>
      <c r="L73" s="37"/>
    </row>
    <row r="74" spans="2:12" s="1" customFormat="1" ht="22.2" customHeight="1">
      <c r="B74" s="37"/>
      <c r="E74" s="245" t="str">
        <f>E9</f>
        <v>SO 02 - Zpevněné plochy</v>
      </c>
      <c r="F74" s="249"/>
      <c r="G74" s="249"/>
      <c r="H74" s="249"/>
      <c r="L74" s="37"/>
    </row>
    <row r="75" spans="2:12" s="1" customFormat="1" ht="6.9" customHeight="1">
      <c r="B75" s="37"/>
      <c r="L75" s="37"/>
    </row>
    <row r="76" spans="2:12" s="1" customFormat="1" ht="18" customHeight="1">
      <c r="B76" s="37"/>
      <c r="C76" s="59" t="s">
        <v>21</v>
      </c>
      <c r="F76" s="130" t="str">
        <f>F12</f>
        <v>Ostrava</v>
      </c>
      <c r="I76" s="59" t="s">
        <v>23</v>
      </c>
      <c r="J76" s="63" t="str">
        <f>IF(J12="","",J12)</f>
        <v>1. 8. 2017</v>
      </c>
      <c r="L76" s="37"/>
    </row>
    <row r="77" spans="2:12" s="1" customFormat="1" ht="6.9" customHeight="1">
      <c r="B77" s="37"/>
      <c r="L77" s="37"/>
    </row>
    <row r="78" spans="2:12" s="1" customFormat="1" ht="13.2">
      <c r="B78" s="37"/>
      <c r="C78" s="59" t="s">
        <v>25</v>
      </c>
      <c r="F78" s="130" t="str">
        <f>E15</f>
        <v>ÚMOb Slezská Ostrava</v>
      </c>
      <c r="I78" s="59" t="s">
        <v>31</v>
      </c>
      <c r="J78" s="130" t="str">
        <f>E21</f>
        <v xml:space="preserve"> </v>
      </c>
      <c r="L78" s="37"/>
    </row>
    <row r="79" spans="2:12" s="1" customFormat="1" ht="14.4" customHeight="1">
      <c r="B79" s="37"/>
      <c r="C79" s="59" t="s">
        <v>29</v>
      </c>
      <c r="F79" s="130" t="str">
        <f>IF(E18="","",E18)</f>
        <v xml:space="preserve"> </v>
      </c>
      <c r="L79" s="37"/>
    </row>
    <row r="80" spans="2:12" s="1" customFormat="1" ht="10.35" customHeight="1">
      <c r="B80" s="37"/>
      <c r="L80" s="37"/>
    </row>
    <row r="81" spans="2:65" s="9" customFormat="1" ht="29.25" customHeight="1">
      <c r="B81" s="131"/>
      <c r="C81" s="132" t="s">
        <v>107</v>
      </c>
      <c r="D81" s="133" t="s">
        <v>54</v>
      </c>
      <c r="E81" s="133" t="s">
        <v>50</v>
      </c>
      <c r="F81" s="133" t="s">
        <v>108</v>
      </c>
      <c r="G81" s="133" t="s">
        <v>109</v>
      </c>
      <c r="H81" s="133" t="s">
        <v>110</v>
      </c>
      <c r="I81" s="134" t="s">
        <v>111</v>
      </c>
      <c r="J81" s="133" t="s">
        <v>97</v>
      </c>
      <c r="K81" s="135" t="s">
        <v>112</v>
      </c>
      <c r="L81" s="131"/>
      <c r="M81" s="69" t="s">
        <v>113</v>
      </c>
      <c r="N81" s="70" t="s">
        <v>39</v>
      </c>
      <c r="O81" s="70" t="s">
        <v>114</v>
      </c>
      <c r="P81" s="70" t="s">
        <v>115</v>
      </c>
      <c r="Q81" s="70" t="s">
        <v>116</v>
      </c>
      <c r="R81" s="70" t="s">
        <v>117</v>
      </c>
      <c r="S81" s="70" t="s">
        <v>118</v>
      </c>
      <c r="T81" s="71" t="s">
        <v>119</v>
      </c>
    </row>
    <row r="82" spans="2:65" s="1" customFormat="1" ht="29.25" customHeight="1">
      <c r="B82" s="37"/>
      <c r="C82" s="73" t="s">
        <v>98</v>
      </c>
      <c r="J82" s="136">
        <f>BK82</f>
        <v>0</v>
      </c>
      <c r="L82" s="37"/>
      <c r="M82" s="72"/>
      <c r="N82" s="64"/>
      <c r="O82" s="64"/>
      <c r="P82" s="137">
        <f>P83</f>
        <v>464.67772300000001</v>
      </c>
      <c r="Q82" s="64"/>
      <c r="R82" s="137">
        <f>R83</f>
        <v>75.757569799999999</v>
      </c>
      <c r="S82" s="64"/>
      <c r="T82" s="138">
        <f>T83</f>
        <v>89.309250000000006</v>
      </c>
      <c r="AT82" s="23" t="s">
        <v>68</v>
      </c>
      <c r="AU82" s="23" t="s">
        <v>99</v>
      </c>
      <c r="BK82" s="139">
        <f>BK83</f>
        <v>0</v>
      </c>
    </row>
    <row r="83" spans="2:65" s="10" customFormat="1" ht="37.35" customHeight="1">
      <c r="B83" s="140"/>
      <c r="D83" s="141" t="s">
        <v>68</v>
      </c>
      <c r="E83" s="142" t="s">
        <v>120</v>
      </c>
      <c r="F83" s="142" t="s">
        <v>121</v>
      </c>
      <c r="J83" s="143">
        <f>BK83</f>
        <v>0</v>
      </c>
      <c r="L83" s="140"/>
      <c r="M83" s="144"/>
      <c r="N83" s="145"/>
      <c r="O83" s="145"/>
      <c r="P83" s="146">
        <f>P84+P126+P148+P172+P181</f>
        <v>464.67772300000001</v>
      </c>
      <c r="Q83" s="145"/>
      <c r="R83" s="146">
        <f>R84+R126+R148+R172+R181</f>
        <v>75.757569799999999</v>
      </c>
      <c r="S83" s="145"/>
      <c r="T83" s="147">
        <f>T84+T126+T148+T172+T181</f>
        <v>89.309250000000006</v>
      </c>
      <c r="AR83" s="141" t="s">
        <v>77</v>
      </c>
      <c r="AT83" s="148" t="s">
        <v>68</v>
      </c>
      <c r="AU83" s="148" t="s">
        <v>69</v>
      </c>
      <c r="AY83" s="141" t="s">
        <v>122</v>
      </c>
      <c r="BK83" s="149">
        <f>BK84+BK126+BK148+BK172+BK181</f>
        <v>0</v>
      </c>
    </row>
    <row r="84" spans="2:65" s="10" customFormat="1" ht="19.95" customHeight="1">
      <c r="B84" s="140"/>
      <c r="D84" s="150" t="s">
        <v>68</v>
      </c>
      <c r="E84" s="151" t="s">
        <v>77</v>
      </c>
      <c r="F84" s="151" t="s">
        <v>123</v>
      </c>
      <c r="J84" s="152">
        <f>BK84</f>
        <v>0</v>
      </c>
      <c r="L84" s="140"/>
      <c r="M84" s="144"/>
      <c r="N84" s="145"/>
      <c r="O84" s="145"/>
      <c r="P84" s="146">
        <f>SUM(P85:P125)</f>
        <v>274.25849399999998</v>
      </c>
      <c r="Q84" s="145"/>
      <c r="R84" s="146">
        <f>SUM(R85:R125)</f>
        <v>0</v>
      </c>
      <c r="S84" s="145"/>
      <c r="T84" s="147">
        <f>SUM(T85:T125)</f>
        <v>87.709250000000011</v>
      </c>
      <c r="AR84" s="141" t="s">
        <v>77</v>
      </c>
      <c r="AT84" s="148" t="s">
        <v>68</v>
      </c>
      <c r="AU84" s="148" t="s">
        <v>77</v>
      </c>
      <c r="AY84" s="141" t="s">
        <v>122</v>
      </c>
      <c r="BK84" s="149">
        <f>SUM(BK85:BK125)</f>
        <v>0</v>
      </c>
    </row>
    <row r="85" spans="2:65" s="1" customFormat="1" ht="20.399999999999999" customHeight="1">
      <c r="B85" s="153"/>
      <c r="C85" s="154" t="s">
        <v>77</v>
      </c>
      <c r="D85" s="154" t="s">
        <v>124</v>
      </c>
      <c r="E85" s="155" t="s">
        <v>125</v>
      </c>
      <c r="F85" s="156" t="s">
        <v>126</v>
      </c>
      <c r="G85" s="157" t="s">
        <v>127</v>
      </c>
      <c r="H85" s="158">
        <v>111.45</v>
      </c>
      <c r="I85" s="159"/>
      <c r="J85" s="159">
        <f>ROUND(I85*H85,2)</f>
        <v>0</v>
      </c>
      <c r="K85" s="156" t="s">
        <v>128</v>
      </c>
      <c r="L85" s="37"/>
      <c r="M85" s="160" t="s">
        <v>5</v>
      </c>
      <c r="N85" s="161" t="s">
        <v>40</v>
      </c>
      <c r="O85" s="162">
        <v>1.1579999999999999</v>
      </c>
      <c r="P85" s="162">
        <f>O85*H85</f>
        <v>129.0591</v>
      </c>
      <c r="Q85" s="162">
        <v>0</v>
      </c>
      <c r="R85" s="162">
        <f>Q85*H85</f>
        <v>0</v>
      </c>
      <c r="S85" s="162">
        <v>0.44</v>
      </c>
      <c r="T85" s="163">
        <f>S85*H85</f>
        <v>49.038000000000004</v>
      </c>
      <c r="AR85" s="23" t="s">
        <v>129</v>
      </c>
      <c r="AT85" s="23" t="s">
        <v>124</v>
      </c>
      <c r="AU85" s="23" t="s">
        <v>79</v>
      </c>
      <c r="AY85" s="23" t="s">
        <v>122</v>
      </c>
      <c r="BE85" s="164">
        <f>IF(N85="základní",J85,0)</f>
        <v>0</v>
      </c>
      <c r="BF85" s="164">
        <f>IF(N85="snížená",J85,0)</f>
        <v>0</v>
      </c>
      <c r="BG85" s="164">
        <f>IF(N85="zákl. přenesená",J85,0)</f>
        <v>0</v>
      </c>
      <c r="BH85" s="164">
        <f>IF(N85="sníž. přenesená",J85,0)</f>
        <v>0</v>
      </c>
      <c r="BI85" s="164">
        <f>IF(N85="nulová",J85,0)</f>
        <v>0</v>
      </c>
      <c r="BJ85" s="23" t="s">
        <v>77</v>
      </c>
      <c r="BK85" s="164">
        <f>ROUND(I85*H85,2)</f>
        <v>0</v>
      </c>
      <c r="BL85" s="23" t="s">
        <v>129</v>
      </c>
      <c r="BM85" s="23" t="s">
        <v>130</v>
      </c>
    </row>
    <row r="86" spans="2:65" s="11" customFormat="1">
      <c r="B86" s="165"/>
      <c r="D86" s="166" t="s">
        <v>131</v>
      </c>
      <c r="E86" s="167" t="s">
        <v>5</v>
      </c>
      <c r="F86" s="168" t="s">
        <v>132</v>
      </c>
      <c r="H86" s="169" t="s">
        <v>5</v>
      </c>
      <c r="L86" s="165"/>
      <c r="M86" s="170"/>
      <c r="N86" s="171"/>
      <c r="O86" s="171"/>
      <c r="P86" s="171"/>
      <c r="Q86" s="171"/>
      <c r="R86" s="171"/>
      <c r="S86" s="171"/>
      <c r="T86" s="172"/>
      <c r="AT86" s="169" t="s">
        <v>131</v>
      </c>
      <c r="AU86" s="169" t="s">
        <v>79</v>
      </c>
      <c r="AV86" s="11" t="s">
        <v>77</v>
      </c>
      <c r="AW86" s="11" t="s">
        <v>32</v>
      </c>
      <c r="AX86" s="11" t="s">
        <v>69</v>
      </c>
      <c r="AY86" s="169" t="s">
        <v>122</v>
      </c>
    </row>
    <row r="87" spans="2:65" s="11" customFormat="1">
      <c r="B87" s="165"/>
      <c r="D87" s="166" t="s">
        <v>131</v>
      </c>
      <c r="E87" s="167" t="s">
        <v>5</v>
      </c>
      <c r="F87" s="168" t="s">
        <v>133</v>
      </c>
      <c r="H87" s="169" t="s">
        <v>5</v>
      </c>
      <c r="L87" s="165"/>
      <c r="M87" s="170"/>
      <c r="N87" s="171"/>
      <c r="O87" s="171"/>
      <c r="P87" s="171"/>
      <c r="Q87" s="171"/>
      <c r="R87" s="171"/>
      <c r="S87" s="171"/>
      <c r="T87" s="172"/>
      <c r="AT87" s="169" t="s">
        <v>131</v>
      </c>
      <c r="AU87" s="169" t="s">
        <v>79</v>
      </c>
      <c r="AV87" s="11" t="s">
        <v>77</v>
      </c>
      <c r="AW87" s="11" t="s">
        <v>32</v>
      </c>
      <c r="AX87" s="11" t="s">
        <v>69</v>
      </c>
      <c r="AY87" s="169" t="s">
        <v>122</v>
      </c>
    </row>
    <row r="88" spans="2:65" s="11" customFormat="1">
      <c r="B88" s="165"/>
      <c r="D88" s="166" t="s">
        <v>131</v>
      </c>
      <c r="E88" s="167" t="s">
        <v>5</v>
      </c>
      <c r="F88" s="168" t="s">
        <v>134</v>
      </c>
      <c r="H88" s="169" t="s">
        <v>5</v>
      </c>
      <c r="L88" s="165"/>
      <c r="M88" s="170"/>
      <c r="N88" s="171"/>
      <c r="O88" s="171"/>
      <c r="P88" s="171"/>
      <c r="Q88" s="171"/>
      <c r="R88" s="171"/>
      <c r="S88" s="171"/>
      <c r="T88" s="172"/>
      <c r="AT88" s="169" t="s">
        <v>131</v>
      </c>
      <c r="AU88" s="169" t="s">
        <v>79</v>
      </c>
      <c r="AV88" s="11" t="s">
        <v>77</v>
      </c>
      <c r="AW88" s="11" t="s">
        <v>32</v>
      </c>
      <c r="AX88" s="11" t="s">
        <v>69</v>
      </c>
      <c r="AY88" s="169" t="s">
        <v>122</v>
      </c>
    </row>
    <row r="89" spans="2:65" s="12" customFormat="1">
      <c r="B89" s="173"/>
      <c r="D89" s="174" t="s">
        <v>131</v>
      </c>
      <c r="E89" s="175" t="s">
        <v>5</v>
      </c>
      <c r="F89" s="176" t="s">
        <v>135</v>
      </c>
      <c r="H89" s="177">
        <v>111.45</v>
      </c>
      <c r="L89" s="173"/>
      <c r="M89" s="178"/>
      <c r="N89" s="179"/>
      <c r="O89" s="179"/>
      <c r="P89" s="179"/>
      <c r="Q89" s="179"/>
      <c r="R89" s="179"/>
      <c r="S89" s="179"/>
      <c r="T89" s="180"/>
      <c r="AT89" s="181" t="s">
        <v>131</v>
      </c>
      <c r="AU89" s="181" t="s">
        <v>79</v>
      </c>
      <c r="AV89" s="12" t="s">
        <v>79</v>
      </c>
      <c r="AW89" s="12" t="s">
        <v>32</v>
      </c>
      <c r="AX89" s="12" t="s">
        <v>77</v>
      </c>
      <c r="AY89" s="181" t="s">
        <v>122</v>
      </c>
    </row>
    <row r="90" spans="2:65" s="1" customFormat="1" ht="20.399999999999999" customHeight="1">
      <c r="B90" s="153"/>
      <c r="C90" s="154" t="s">
        <v>79</v>
      </c>
      <c r="D90" s="154" t="s">
        <v>124</v>
      </c>
      <c r="E90" s="155" t="s">
        <v>136</v>
      </c>
      <c r="F90" s="156" t="s">
        <v>137</v>
      </c>
      <c r="G90" s="157" t="s">
        <v>127</v>
      </c>
      <c r="H90" s="158">
        <v>74.05</v>
      </c>
      <c r="I90" s="159"/>
      <c r="J90" s="159">
        <f>ROUND(I90*H90,2)</f>
        <v>0</v>
      </c>
      <c r="K90" s="156" t="s">
        <v>128</v>
      </c>
      <c r="L90" s="37"/>
      <c r="M90" s="160" t="s">
        <v>5</v>
      </c>
      <c r="N90" s="161" t="s">
        <v>40</v>
      </c>
      <c r="O90" s="162">
        <v>1.35</v>
      </c>
      <c r="P90" s="162">
        <f>O90*H90</f>
        <v>99.967500000000001</v>
      </c>
      <c r="Q90" s="162">
        <v>0</v>
      </c>
      <c r="R90" s="162">
        <f>Q90*H90</f>
        <v>0</v>
      </c>
      <c r="S90" s="162">
        <v>0.32500000000000001</v>
      </c>
      <c r="T90" s="163">
        <f>S90*H90</f>
        <v>24.06625</v>
      </c>
      <c r="AR90" s="23" t="s">
        <v>129</v>
      </c>
      <c r="AT90" s="23" t="s">
        <v>124</v>
      </c>
      <c r="AU90" s="23" t="s">
        <v>79</v>
      </c>
      <c r="AY90" s="23" t="s">
        <v>122</v>
      </c>
      <c r="BE90" s="164">
        <f>IF(N90="základní",J90,0)</f>
        <v>0</v>
      </c>
      <c r="BF90" s="164">
        <f>IF(N90="snížená",J90,0)</f>
        <v>0</v>
      </c>
      <c r="BG90" s="164">
        <f>IF(N90="zákl. přenesená",J90,0)</f>
        <v>0</v>
      </c>
      <c r="BH90" s="164">
        <f>IF(N90="sníž. přenesená",J90,0)</f>
        <v>0</v>
      </c>
      <c r="BI90" s="164">
        <f>IF(N90="nulová",J90,0)</f>
        <v>0</v>
      </c>
      <c r="BJ90" s="23" t="s">
        <v>77</v>
      </c>
      <c r="BK90" s="164">
        <f>ROUND(I90*H90,2)</f>
        <v>0</v>
      </c>
      <c r="BL90" s="23" t="s">
        <v>129</v>
      </c>
      <c r="BM90" s="23" t="s">
        <v>138</v>
      </c>
    </row>
    <row r="91" spans="2:65" s="11" customFormat="1">
      <c r="B91" s="165"/>
      <c r="D91" s="166" t="s">
        <v>131</v>
      </c>
      <c r="E91" s="167" t="s">
        <v>5</v>
      </c>
      <c r="F91" s="168" t="s">
        <v>132</v>
      </c>
      <c r="H91" s="169" t="s">
        <v>5</v>
      </c>
      <c r="L91" s="165"/>
      <c r="M91" s="170"/>
      <c r="N91" s="171"/>
      <c r="O91" s="171"/>
      <c r="P91" s="171"/>
      <c r="Q91" s="171"/>
      <c r="R91" s="171"/>
      <c r="S91" s="171"/>
      <c r="T91" s="172"/>
      <c r="AT91" s="169" t="s">
        <v>131</v>
      </c>
      <c r="AU91" s="169" t="s">
        <v>79</v>
      </c>
      <c r="AV91" s="11" t="s">
        <v>77</v>
      </c>
      <c r="AW91" s="11" t="s">
        <v>32</v>
      </c>
      <c r="AX91" s="11" t="s">
        <v>69</v>
      </c>
      <c r="AY91" s="169" t="s">
        <v>122</v>
      </c>
    </row>
    <row r="92" spans="2:65" s="11" customFormat="1">
      <c r="B92" s="165"/>
      <c r="D92" s="166" t="s">
        <v>131</v>
      </c>
      <c r="E92" s="167" t="s">
        <v>5</v>
      </c>
      <c r="F92" s="168" t="s">
        <v>133</v>
      </c>
      <c r="H92" s="169" t="s">
        <v>5</v>
      </c>
      <c r="L92" s="165"/>
      <c r="M92" s="170"/>
      <c r="N92" s="171"/>
      <c r="O92" s="171"/>
      <c r="P92" s="171"/>
      <c r="Q92" s="171"/>
      <c r="R92" s="171"/>
      <c r="S92" s="171"/>
      <c r="T92" s="172"/>
      <c r="AT92" s="169" t="s">
        <v>131</v>
      </c>
      <c r="AU92" s="169" t="s">
        <v>79</v>
      </c>
      <c r="AV92" s="11" t="s">
        <v>77</v>
      </c>
      <c r="AW92" s="11" t="s">
        <v>32</v>
      </c>
      <c r="AX92" s="11" t="s">
        <v>69</v>
      </c>
      <c r="AY92" s="169" t="s">
        <v>122</v>
      </c>
    </row>
    <row r="93" spans="2:65" s="11" customFormat="1">
      <c r="B93" s="165"/>
      <c r="D93" s="166" t="s">
        <v>131</v>
      </c>
      <c r="E93" s="167" t="s">
        <v>5</v>
      </c>
      <c r="F93" s="168" t="s">
        <v>139</v>
      </c>
      <c r="H93" s="169" t="s">
        <v>5</v>
      </c>
      <c r="L93" s="165"/>
      <c r="M93" s="170"/>
      <c r="N93" s="171"/>
      <c r="O93" s="171"/>
      <c r="P93" s="171"/>
      <c r="Q93" s="171"/>
      <c r="R93" s="171"/>
      <c r="S93" s="171"/>
      <c r="T93" s="172"/>
      <c r="AT93" s="169" t="s">
        <v>131</v>
      </c>
      <c r="AU93" s="169" t="s">
        <v>79</v>
      </c>
      <c r="AV93" s="11" t="s">
        <v>77</v>
      </c>
      <c r="AW93" s="11" t="s">
        <v>32</v>
      </c>
      <c r="AX93" s="11" t="s">
        <v>69</v>
      </c>
      <c r="AY93" s="169" t="s">
        <v>122</v>
      </c>
    </row>
    <row r="94" spans="2:65" s="12" customFormat="1">
      <c r="B94" s="173"/>
      <c r="D94" s="166" t="s">
        <v>131</v>
      </c>
      <c r="E94" s="181" t="s">
        <v>5</v>
      </c>
      <c r="F94" s="182" t="s">
        <v>140</v>
      </c>
      <c r="H94" s="183">
        <v>51</v>
      </c>
      <c r="L94" s="173"/>
      <c r="M94" s="178"/>
      <c r="N94" s="179"/>
      <c r="O94" s="179"/>
      <c r="P94" s="179"/>
      <c r="Q94" s="179"/>
      <c r="R94" s="179"/>
      <c r="S94" s="179"/>
      <c r="T94" s="180"/>
      <c r="AT94" s="181" t="s">
        <v>131</v>
      </c>
      <c r="AU94" s="181" t="s">
        <v>79</v>
      </c>
      <c r="AV94" s="12" t="s">
        <v>79</v>
      </c>
      <c r="AW94" s="12" t="s">
        <v>32</v>
      </c>
      <c r="AX94" s="12" t="s">
        <v>69</v>
      </c>
      <c r="AY94" s="181" t="s">
        <v>122</v>
      </c>
    </row>
    <row r="95" spans="2:65" s="12" customFormat="1">
      <c r="B95" s="173"/>
      <c r="D95" s="166" t="s">
        <v>131</v>
      </c>
      <c r="E95" s="181" t="s">
        <v>5</v>
      </c>
      <c r="F95" s="182" t="s">
        <v>141</v>
      </c>
      <c r="H95" s="183">
        <v>4.5</v>
      </c>
      <c r="L95" s="173"/>
      <c r="M95" s="178"/>
      <c r="N95" s="179"/>
      <c r="O95" s="179"/>
      <c r="P95" s="179"/>
      <c r="Q95" s="179"/>
      <c r="R95" s="179"/>
      <c r="S95" s="179"/>
      <c r="T95" s="180"/>
      <c r="AT95" s="181" t="s">
        <v>131</v>
      </c>
      <c r="AU95" s="181" t="s">
        <v>79</v>
      </c>
      <c r="AV95" s="12" t="s">
        <v>79</v>
      </c>
      <c r="AW95" s="12" t="s">
        <v>32</v>
      </c>
      <c r="AX95" s="12" t="s">
        <v>69</v>
      </c>
      <c r="AY95" s="181" t="s">
        <v>122</v>
      </c>
    </row>
    <row r="96" spans="2:65" s="12" customFormat="1">
      <c r="B96" s="173"/>
      <c r="D96" s="166" t="s">
        <v>131</v>
      </c>
      <c r="E96" s="181" t="s">
        <v>5</v>
      </c>
      <c r="F96" s="182" t="s">
        <v>142</v>
      </c>
      <c r="H96" s="183">
        <v>18.55</v>
      </c>
      <c r="L96" s="173"/>
      <c r="M96" s="178"/>
      <c r="N96" s="179"/>
      <c r="O96" s="179"/>
      <c r="P96" s="179"/>
      <c r="Q96" s="179"/>
      <c r="R96" s="179"/>
      <c r="S96" s="179"/>
      <c r="T96" s="180"/>
      <c r="AT96" s="181" t="s">
        <v>131</v>
      </c>
      <c r="AU96" s="181" t="s">
        <v>79</v>
      </c>
      <c r="AV96" s="12" t="s">
        <v>79</v>
      </c>
      <c r="AW96" s="12" t="s">
        <v>32</v>
      </c>
      <c r="AX96" s="12" t="s">
        <v>69</v>
      </c>
      <c r="AY96" s="181" t="s">
        <v>122</v>
      </c>
    </row>
    <row r="97" spans="2:65" s="13" customFormat="1">
      <c r="B97" s="184"/>
      <c r="D97" s="174" t="s">
        <v>131</v>
      </c>
      <c r="E97" s="185" t="s">
        <v>5</v>
      </c>
      <c r="F97" s="186" t="s">
        <v>143</v>
      </c>
      <c r="H97" s="187">
        <v>74.05</v>
      </c>
      <c r="L97" s="184"/>
      <c r="M97" s="188"/>
      <c r="N97" s="189"/>
      <c r="O97" s="189"/>
      <c r="P97" s="189"/>
      <c r="Q97" s="189"/>
      <c r="R97" s="189"/>
      <c r="S97" s="189"/>
      <c r="T97" s="190"/>
      <c r="AT97" s="191" t="s">
        <v>131</v>
      </c>
      <c r="AU97" s="191" t="s">
        <v>79</v>
      </c>
      <c r="AV97" s="13" t="s">
        <v>129</v>
      </c>
      <c r="AW97" s="13" t="s">
        <v>32</v>
      </c>
      <c r="AX97" s="13" t="s">
        <v>77</v>
      </c>
      <c r="AY97" s="191" t="s">
        <v>122</v>
      </c>
    </row>
    <row r="98" spans="2:65" s="1" customFormat="1" ht="20.399999999999999" customHeight="1">
      <c r="B98" s="153"/>
      <c r="C98" s="154" t="s">
        <v>144</v>
      </c>
      <c r="D98" s="154" t="s">
        <v>124</v>
      </c>
      <c r="E98" s="155" t="s">
        <v>145</v>
      </c>
      <c r="F98" s="156" t="s">
        <v>146</v>
      </c>
      <c r="G98" s="157" t="s">
        <v>127</v>
      </c>
      <c r="H98" s="158">
        <v>80</v>
      </c>
      <c r="I98" s="159"/>
      <c r="J98" s="159">
        <f>ROUND(I98*H98,2)</f>
        <v>0</v>
      </c>
      <c r="K98" s="156" t="s">
        <v>128</v>
      </c>
      <c r="L98" s="37"/>
      <c r="M98" s="160" t="s">
        <v>5</v>
      </c>
      <c r="N98" s="161" t="s">
        <v>40</v>
      </c>
      <c r="O98" s="162">
        <v>0.22</v>
      </c>
      <c r="P98" s="162">
        <f>O98*H98</f>
        <v>17.600000000000001</v>
      </c>
      <c r="Q98" s="162">
        <v>0</v>
      </c>
      <c r="R98" s="162">
        <f>Q98*H98</f>
        <v>0</v>
      </c>
      <c r="S98" s="162">
        <v>9.8000000000000004E-2</v>
      </c>
      <c r="T98" s="163">
        <f>S98*H98</f>
        <v>7.84</v>
      </c>
      <c r="AR98" s="23" t="s">
        <v>129</v>
      </c>
      <c r="AT98" s="23" t="s">
        <v>124</v>
      </c>
      <c r="AU98" s="23" t="s">
        <v>79</v>
      </c>
      <c r="AY98" s="23" t="s">
        <v>122</v>
      </c>
      <c r="BE98" s="164">
        <f>IF(N98="základní",J98,0)</f>
        <v>0</v>
      </c>
      <c r="BF98" s="164">
        <f>IF(N98="snížená",J98,0)</f>
        <v>0</v>
      </c>
      <c r="BG98" s="164">
        <f>IF(N98="zákl. přenesená",J98,0)</f>
        <v>0</v>
      </c>
      <c r="BH98" s="164">
        <f>IF(N98="sníž. přenesená",J98,0)</f>
        <v>0</v>
      </c>
      <c r="BI98" s="164">
        <f>IF(N98="nulová",J98,0)</f>
        <v>0</v>
      </c>
      <c r="BJ98" s="23" t="s">
        <v>77</v>
      </c>
      <c r="BK98" s="164">
        <f>ROUND(I98*H98,2)</f>
        <v>0</v>
      </c>
      <c r="BL98" s="23" t="s">
        <v>129</v>
      </c>
      <c r="BM98" s="23" t="s">
        <v>147</v>
      </c>
    </row>
    <row r="99" spans="2:65" s="11" customFormat="1">
      <c r="B99" s="165"/>
      <c r="D99" s="166" t="s">
        <v>131</v>
      </c>
      <c r="E99" s="167" t="s">
        <v>5</v>
      </c>
      <c r="F99" s="168" t="s">
        <v>132</v>
      </c>
      <c r="H99" s="169" t="s">
        <v>5</v>
      </c>
      <c r="L99" s="165"/>
      <c r="M99" s="170"/>
      <c r="N99" s="171"/>
      <c r="O99" s="171"/>
      <c r="P99" s="171"/>
      <c r="Q99" s="171"/>
      <c r="R99" s="171"/>
      <c r="S99" s="171"/>
      <c r="T99" s="172"/>
      <c r="AT99" s="169" t="s">
        <v>131</v>
      </c>
      <c r="AU99" s="169" t="s">
        <v>79</v>
      </c>
      <c r="AV99" s="11" t="s">
        <v>77</v>
      </c>
      <c r="AW99" s="11" t="s">
        <v>32</v>
      </c>
      <c r="AX99" s="11" t="s">
        <v>69</v>
      </c>
      <c r="AY99" s="169" t="s">
        <v>122</v>
      </c>
    </row>
    <row r="100" spans="2:65" s="11" customFormat="1">
      <c r="B100" s="165"/>
      <c r="D100" s="166" t="s">
        <v>131</v>
      </c>
      <c r="E100" s="167" t="s">
        <v>5</v>
      </c>
      <c r="F100" s="168" t="s">
        <v>133</v>
      </c>
      <c r="H100" s="169" t="s">
        <v>5</v>
      </c>
      <c r="L100" s="165"/>
      <c r="M100" s="170"/>
      <c r="N100" s="171"/>
      <c r="O100" s="171"/>
      <c r="P100" s="171"/>
      <c r="Q100" s="171"/>
      <c r="R100" s="171"/>
      <c r="S100" s="171"/>
      <c r="T100" s="172"/>
      <c r="AT100" s="169" t="s">
        <v>131</v>
      </c>
      <c r="AU100" s="169" t="s">
        <v>79</v>
      </c>
      <c r="AV100" s="11" t="s">
        <v>77</v>
      </c>
      <c r="AW100" s="11" t="s">
        <v>32</v>
      </c>
      <c r="AX100" s="11" t="s">
        <v>69</v>
      </c>
      <c r="AY100" s="169" t="s">
        <v>122</v>
      </c>
    </row>
    <row r="101" spans="2:65" s="11" customFormat="1">
      <c r="B101" s="165"/>
      <c r="D101" s="166" t="s">
        <v>131</v>
      </c>
      <c r="E101" s="167" t="s">
        <v>5</v>
      </c>
      <c r="F101" s="168" t="s">
        <v>148</v>
      </c>
      <c r="H101" s="169" t="s">
        <v>5</v>
      </c>
      <c r="L101" s="165"/>
      <c r="M101" s="170"/>
      <c r="N101" s="171"/>
      <c r="O101" s="171"/>
      <c r="P101" s="171"/>
      <c r="Q101" s="171"/>
      <c r="R101" s="171"/>
      <c r="S101" s="171"/>
      <c r="T101" s="172"/>
      <c r="AT101" s="169" t="s">
        <v>131</v>
      </c>
      <c r="AU101" s="169" t="s">
        <v>79</v>
      </c>
      <c r="AV101" s="11" t="s">
        <v>77</v>
      </c>
      <c r="AW101" s="11" t="s">
        <v>32</v>
      </c>
      <c r="AX101" s="11" t="s">
        <v>69</v>
      </c>
      <c r="AY101" s="169" t="s">
        <v>122</v>
      </c>
    </row>
    <row r="102" spans="2:65" s="12" customFormat="1">
      <c r="B102" s="173"/>
      <c r="D102" s="174" t="s">
        <v>131</v>
      </c>
      <c r="E102" s="175" t="s">
        <v>5</v>
      </c>
      <c r="F102" s="176" t="s">
        <v>149</v>
      </c>
      <c r="H102" s="177">
        <v>80</v>
      </c>
      <c r="L102" s="173"/>
      <c r="M102" s="178"/>
      <c r="N102" s="179"/>
      <c r="O102" s="179"/>
      <c r="P102" s="179"/>
      <c r="Q102" s="179"/>
      <c r="R102" s="179"/>
      <c r="S102" s="179"/>
      <c r="T102" s="180"/>
      <c r="AT102" s="181" t="s">
        <v>131</v>
      </c>
      <c r="AU102" s="181" t="s">
        <v>79</v>
      </c>
      <c r="AV102" s="12" t="s">
        <v>79</v>
      </c>
      <c r="AW102" s="12" t="s">
        <v>32</v>
      </c>
      <c r="AX102" s="12" t="s">
        <v>77</v>
      </c>
      <c r="AY102" s="181" t="s">
        <v>122</v>
      </c>
    </row>
    <row r="103" spans="2:65" s="1" customFormat="1" ht="20.399999999999999" customHeight="1">
      <c r="B103" s="153"/>
      <c r="C103" s="154" t="s">
        <v>129</v>
      </c>
      <c r="D103" s="154" t="s">
        <v>124</v>
      </c>
      <c r="E103" s="155" t="s">
        <v>150</v>
      </c>
      <c r="F103" s="156" t="s">
        <v>151</v>
      </c>
      <c r="G103" s="157" t="s">
        <v>152</v>
      </c>
      <c r="H103" s="158">
        <v>33</v>
      </c>
      <c r="I103" s="159"/>
      <c r="J103" s="159">
        <f>ROUND(I103*H103,2)</f>
        <v>0</v>
      </c>
      <c r="K103" s="156" t="s">
        <v>128</v>
      </c>
      <c r="L103" s="37"/>
      <c r="M103" s="160" t="s">
        <v>5</v>
      </c>
      <c r="N103" s="161" t="s">
        <v>40</v>
      </c>
      <c r="O103" s="162">
        <v>0.13300000000000001</v>
      </c>
      <c r="P103" s="162">
        <f>O103*H103</f>
        <v>4.3890000000000002</v>
      </c>
      <c r="Q103" s="162">
        <v>0</v>
      </c>
      <c r="R103" s="162">
        <f>Q103*H103</f>
        <v>0</v>
      </c>
      <c r="S103" s="162">
        <v>0.20499999999999999</v>
      </c>
      <c r="T103" s="163">
        <f>S103*H103</f>
        <v>6.7649999999999997</v>
      </c>
      <c r="AR103" s="23" t="s">
        <v>129</v>
      </c>
      <c r="AT103" s="23" t="s">
        <v>124</v>
      </c>
      <c r="AU103" s="23" t="s">
        <v>79</v>
      </c>
      <c r="AY103" s="23" t="s">
        <v>122</v>
      </c>
      <c r="BE103" s="164">
        <f>IF(N103="základní",J103,0)</f>
        <v>0</v>
      </c>
      <c r="BF103" s="164">
        <f>IF(N103="snížená",J103,0)</f>
        <v>0</v>
      </c>
      <c r="BG103" s="164">
        <f>IF(N103="zákl. přenesená",J103,0)</f>
        <v>0</v>
      </c>
      <c r="BH103" s="164">
        <f>IF(N103="sníž. přenesená",J103,0)</f>
        <v>0</v>
      </c>
      <c r="BI103" s="164">
        <f>IF(N103="nulová",J103,0)</f>
        <v>0</v>
      </c>
      <c r="BJ103" s="23" t="s">
        <v>77</v>
      </c>
      <c r="BK103" s="164">
        <f>ROUND(I103*H103,2)</f>
        <v>0</v>
      </c>
      <c r="BL103" s="23" t="s">
        <v>129</v>
      </c>
      <c r="BM103" s="23" t="s">
        <v>153</v>
      </c>
    </row>
    <row r="104" spans="2:65" s="11" customFormat="1">
      <c r="B104" s="165"/>
      <c r="D104" s="166" t="s">
        <v>131</v>
      </c>
      <c r="E104" s="167" t="s">
        <v>5</v>
      </c>
      <c r="F104" s="168" t="s">
        <v>132</v>
      </c>
      <c r="H104" s="169" t="s">
        <v>5</v>
      </c>
      <c r="L104" s="165"/>
      <c r="M104" s="170"/>
      <c r="N104" s="171"/>
      <c r="O104" s="171"/>
      <c r="P104" s="171"/>
      <c r="Q104" s="171"/>
      <c r="R104" s="171"/>
      <c r="S104" s="171"/>
      <c r="T104" s="172"/>
      <c r="AT104" s="169" t="s">
        <v>131</v>
      </c>
      <c r="AU104" s="169" t="s">
        <v>79</v>
      </c>
      <c r="AV104" s="11" t="s">
        <v>77</v>
      </c>
      <c r="AW104" s="11" t="s">
        <v>32</v>
      </c>
      <c r="AX104" s="11" t="s">
        <v>69</v>
      </c>
      <c r="AY104" s="169" t="s">
        <v>122</v>
      </c>
    </row>
    <row r="105" spans="2:65" s="11" customFormat="1">
      <c r="B105" s="165"/>
      <c r="D105" s="166" t="s">
        <v>131</v>
      </c>
      <c r="E105" s="167" t="s">
        <v>5</v>
      </c>
      <c r="F105" s="168" t="s">
        <v>133</v>
      </c>
      <c r="H105" s="169" t="s">
        <v>5</v>
      </c>
      <c r="L105" s="165"/>
      <c r="M105" s="170"/>
      <c r="N105" s="171"/>
      <c r="O105" s="171"/>
      <c r="P105" s="171"/>
      <c r="Q105" s="171"/>
      <c r="R105" s="171"/>
      <c r="S105" s="171"/>
      <c r="T105" s="172"/>
      <c r="AT105" s="169" t="s">
        <v>131</v>
      </c>
      <c r="AU105" s="169" t="s">
        <v>79</v>
      </c>
      <c r="AV105" s="11" t="s">
        <v>77</v>
      </c>
      <c r="AW105" s="11" t="s">
        <v>32</v>
      </c>
      <c r="AX105" s="11" t="s">
        <v>69</v>
      </c>
      <c r="AY105" s="169" t="s">
        <v>122</v>
      </c>
    </row>
    <row r="106" spans="2:65" s="11" customFormat="1">
      <c r="B106" s="165"/>
      <c r="D106" s="166" t="s">
        <v>131</v>
      </c>
      <c r="E106" s="167" t="s">
        <v>5</v>
      </c>
      <c r="F106" s="168" t="s">
        <v>154</v>
      </c>
      <c r="H106" s="169" t="s">
        <v>5</v>
      </c>
      <c r="L106" s="165"/>
      <c r="M106" s="170"/>
      <c r="N106" s="171"/>
      <c r="O106" s="171"/>
      <c r="P106" s="171"/>
      <c r="Q106" s="171"/>
      <c r="R106" s="171"/>
      <c r="S106" s="171"/>
      <c r="T106" s="172"/>
      <c r="AT106" s="169" t="s">
        <v>131</v>
      </c>
      <c r="AU106" s="169" t="s">
        <v>79</v>
      </c>
      <c r="AV106" s="11" t="s">
        <v>77</v>
      </c>
      <c r="AW106" s="11" t="s">
        <v>32</v>
      </c>
      <c r="AX106" s="11" t="s">
        <v>69</v>
      </c>
      <c r="AY106" s="169" t="s">
        <v>122</v>
      </c>
    </row>
    <row r="107" spans="2:65" s="12" customFormat="1">
      <c r="B107" s="173"/>
      <c r="D107" s="174" t="s">
        <v>131</v>
      </c>
      <c r="E107" s="175" t="s">
        <v>5</v>
      </c>
      <c r="F107" s="176" t="s">
        <v>155</v>
      </c>
      <c r="H107" s="177">
        <v>33</v>
      </c>
      <c r="L107" s="173"/>
      <c r="M107" s="178"/>
      <c r="N107" s="179"/>
      <c r="O107" s="179"/>
      <c r="P107" s="179"/>
      <c r="Q107" s="179"/>
      <c r="R107" s="179"/>
      <c r="S107" s="179"/>
      <c r="T107" s="180"/>
      <c r="AT107" s="181" t="s">
        <v>131</v>
      </c>
      <c r="AU107" s="181" t="s">
        <v>79</v>
      </c>
      <c r="AV107" s="12" t="s">
        <v>79</v>
      </c>
      <c r="AW107" s="12" t="s">
        <v>32</v>
      </c>
      <c r="AX107" s="12" t="s">
        <v>77</v>
      </c>
      <c r="AY107" s="181" t="s">
        <v>122</v>
      </c>
    </row>
    <row r="108" spans="2:65" s="1" customFormat="1" ht="20.399999999999999" customHeight="1">
      <c r="B108" s="153"/>
      <c r="C108" s="154" t="s">
        <v>156</v>
      </c>
      <c r="D108" s="154" t="s">
        <v>124</v>
      </c>
      <c r="E108" s="155" t="s">
        <v>157</v>
      </c>
      <c r="F108" s="156" t="s">
        <v>158</v>
      </c>
      <c r="G108" s="157" t="s">
        <v>159</v>
      </c>
      <c r="H108" s="158">
        <v>4</v>
      </c>
      <c r="I108" s="159"/>
      <c r="J108" s="159">
        <f>ROUND(I108*H108,2)</f>
        <v>0</v>
      </c>
      <c r="K108" s="156" t="s">
        <v>128</v>
      </c>
      <c r="L108" s="37"/>
      <c r="M108" s="160" t="s">
        <v>5</v>
      </c>
      <c r="N108" s="161" t="s">
        <v>40</v>
      </c>
      <c r="O108" s="162">
        <v>1.548</v>
      </c>
      <c r="P108" s="162">
        <f>O108*H108</f>
        <v>6.1920000000000002</v>
      </c>
      <c r="Q108" s="162">
        <v>0</v>
      </c>
      <c r="R108" s="162">
        <f>Q108*H108</f>
        <v>0</v>
      </c>
      <c r="S108" s="162">
        <v>0</v>
      </c>
      <c r="T108" s="163">
        <f>S108*H108</f>
        <v>0</v>
      </c>
      <c r="AR108" s="23" t="s">
        <v>129</v>
      </c>
      <c r="AT108" s="23" t="s">
        <v>124</v>
      </c>
      <c r="AU108" s="23" t="s">
        <v>79</v>
      </c>
      <c r="AY108" s="23" t="s">
        <v>122</v>
      </c>
      <c r="BE108" s="164">
        <f>IF(N108="základní",J108,0)</f>
        <v>0</v>
      </c>
      <c r="BF108" s="164">
        <f>IF(N108="snížená",J108,0)</f>
        <v>0</v>
      </c>
      <c r="BG108" s="164">
        <f>IF(N108="zákl. přenesená",J108,0)</f>
        <v>0</v>
      </c>
      <c r="BH108" s="164">
        <f>IF(N108="sníž. přenesená",J108,0)</f>
        <v>0</v>
      </c>
      <c r="BI108" s="164">
        <f>IF(N108="nulová",J108,0)</f>
        <v>0</v>
      </c>
      <c r="BJ108" s="23" t="s">
        <v>77</v>
      </c>
      <c r="BK108" s="164">
        <f>ROUND(I108*H108,2)</f>
        <v>0</v>
      </c>
      <c r="BL108" s="23" t="s">
        <v>129</v>
      </c>
      <c r="BM108" s="23" t="s">
        <v>160</v>
      </c>
    </row>
    <row r="109" spans="2:65" s="11" customFormat="1">
      <c r="B109" s="165"/>
      <c r="D109" s="166" t="s">
        <v>131</v>
      </c>
      <c r="E109" s="167" t="s">
        <v>5</v>
      </c>
      <c r="F109" s="168" t="s">
        <v>161</v>
      </c>
      <c r="H109" s="169" t="s">
        <v>5</v>
      </c>
      <c r="L109" s="165"/>
      <c r="M109" s="170"/>
      <c r="N109" s="171"/>
      <c r="O109" s="171"/>
      <c r="P109" s="171"/>
      <c r="Q109" s="171"/>
      <c r="R109" s="171"/>
      <c r="S109" s="171"/>
      <c r="T109" s="172"/>
      <c r="AT109" s="169" t="s">
        <v>131</v>
      </c>
      <c r="AU109" s="169" t="s">
        <v>79</v>
      </c>
      <c r="AV109" s="11" t="s">
        <v>77</v>
      </c>
      <c r="AW109" s="11" t="s">
        <v>32</v>
      </c>
      <c r="AX109" s="11" t="s">
        <v>69</v>
      </c>
      <c r="AY109" s="169" t="s">
        <v>122</v>
      </c>
    </row>
    <row r="110" spans="2:65" s="12" customFormat="1">
      <c r="B110" s="173"/>
      <c r="D110" s="174" t="s">
        <v>131</v>
      </c>
      <c r="E110" s="175" t="s">
        <v>5</v>
      </c>
      <c r="F110" s="176" t="s">
        <v>162</v>
      </c>
      <c r="H110" s="177">
        <v>4</v>
      </c>
      <c r="L110" s="173"/>
      <c r="M110" s="178"/>
      <c r="N110" s="179"/>
      <c r="O110" s="179"/>
      <c r="P110" s="179"/>
      <c r="Q110" s="179"/>
      <c r="R110" s="179"/>
      <c r="S110" s="179"/>
      <c r="T110" s="180"/>
      <c r="AT110" s="181" t="s">
        <v>131</v>
      </c>
      <c r="AU110" s="181" t="s">
        <v>79</v>
      </c>
      <c r="AV110" s="12" t="s">
        <v>79</v>
      </c>
      <c r="AW110" s="12" t="s">
        <v>32</v>
      </c>
      <c r="AX110" s="12" t="s">
        <v>77</v>
      </c>
      <c r="AY110" s="181" t="s">
        <v>122</v>
      </c>
    </row>
    <row r="111" spans="2:65" s="1" customFormat="1" ht="20.399999999999999" customHeight="1">
      <c r="B111" s="153"/>
      <c r="C111" s="154" t="s">
        <v>163</v>
      </c>
      <c r="D111" s="154" t="s">
        <v>124</v>
      </c>
      <c r="E111" s="155" t="s">
        <v>164</v>
      </c>
      <c r="F111" s="156" t="s">
        <v>165</v>
      </c>
      <c r="G111" s="157" t="s">
        <v>159</v>
      </c>
      <c r="H111" s="158">
        <v>20.382999999999999</v>
      </c>
      <c r="I111" s="159"/>
      <c r="J111" s="159">
        <f>ROUND(I111*H111,2)</f>
        <v>0</v>
      </c>
      <c r="K111" s="156" t="s">
        <v>128</v>
      </c>
      <c r="L111" s="37"/>
      <c r="M111" s="160" t="s">
        <v>5</v>
      </c>
      <c r="N111" s="161" t="s">
        <v>40</v>
      </c>
      <c r="O111" s="162">
        <v>0.36799999999999999</v>
      </c>
      <c r="P111" s="162">
        <f>O111*H111</f>
        <v>7.5009439999999996</v>
      </c>
      <c r="Q111" s="162">
        <v>0</v>
      </c>
      <c r="R111" s="162">
        <f>Q111*H111</f>
        <v>0</v>
      </c>
      <c r="S111" s="162">
        <v>0</v>
      </c>
      <c r="T111" s="163">
        <f>S111*H111</f>
        <v>0</v>
      </c>
      <c r="AR111" s="23" t="s">
        <v>129</v>
      </c>
      <c r="AT111" s="23" t="s">
        <v>124</v>
      </c>
      <c r="AU111" s="23" t="s">
        <v>79</v>
      </c>
      <c r="AY111" s="23" t="s">
        <v>122</v>
      </c>
      <c r="BE111" s="164">
        <f>IF(N111="základní",J111,0)</f>
        <v>0</v>
      </c>
      <c r="BF111" s="164">
        <f>IF(N111="snížená",J111,0)</f>
        <v>0</v>
      </c>
      <c r="BG111" s="164">
        <f>IF(N111="zákl. přenesená",J111,0)</f>
        <v>0</v>
      </c>
      <c r="BH111" s="164">
        <f>IF(N111="sníž. přenesená",J111,0)</f>
        <v>0</v>
      </c>
      <c r="BI111" s="164">
        <f>IF(N111="nulová",J111,0)</f>
        <v>0</v>
      </c>
      <c r="BJ111" s="23" t="s">
        <v>77</v>
      </c>
      <c r="BK111" s="164">
        <f>ROUND(I111*H111,2)</f>
        <v>0</v>
      </c>
      <c r="BL111" s="23" t="s">
        <v>129</v>
      </c>
      <c r="BM111" s="23" t="s">
        <v>166</v>
      </c>
    </row>
    <row r="112" spans="2:65" s="11" customFormat="1">
      <c r="B112" s="165"/>
      <c r="D112" s="166" t="s">
        <v>131</v>
      </c>
      <c r="E112" s="167" t="s">
        <v>5</v>
      </c>
      <c r="F112" s="168" t="s">
        <v>132</v>
      </c>
      <c r="H112" s="169" t="s">
        <v>5</v>
      </c>
      <c r="L112" s="165"/>
      <c r="M112" s="170"/>
      <c r="N112" s="171"/>
      <c r="O112" s="171"/>
      <c r="P112" s="171"/>
      <c r="Q112" s="171"/>
      <c r="R112" s="171"/>
      <c r="S112" s="171"/>
      <c r="T112" s="172"/>
      <c r="AT112" s="169" t="s">
        <v>131</v>
      </c>
      <c r="AU112" s="169" t="s">
        <v>79</v>
      </c>
      <c r="AV112" s="11" t="s">
        <v>77</v>
      </c>
      <c r="AW112" s="11" t="s">
        <v>32</v>
      </c>
      <c r="AX112" s="11" t="s">
        <v>69</v>
      </c>
      <c r="AY112" s="169" t="s">
        <v>122</v>
      </c>
    </row>
    <row r="113" spans="2:65" s="11" customFormat="1">
      <c r="B113" s="165"/>
      <c r="D113" s="166" t="s">
        <v>131</v>
      </c>
      <c r="E113" s="167" t="s">
        <v>5</v>
      </c>
      <c r="F113" s="168" t="s">
        <v>133</v>
      </c>
      <c r="H113" s="169" t="s">
        <v>5</v>
      </c>
      <c r="L113" s="165"/>
      <c r="M113" s="170"/>
      <c r="N113" s="171"/>
      <c r="O113" s="171"/>
      <c r="P113" s="171"/>
      <c r="Q113" s="171"/>
      <c r="R113" s="171"/>
      <c r="S113" s="171"/>
      <c r="T113" s="172"/>
      <c r="AT113" s="169" t="s">
        <v>131</v>
      </c>
      <c r="AU113" s="169" t="s">
        <v>79</v>
      </c>
      <c r="AV113" s="11" t="s">
        <v>77</v>
      </c>
      <c r="AW113" s="11" t="s">
        <v>32</v>
      </c>
      <c r="AX113" s="11" t="s">
        <v>69</v>
      </c>
      <c r="AY113" s="169" t="s">
        <v>122</v>
      </c>
    </row>
    <row r="114" spans="2:65" s="12" customFormat="1">
      <c r="B114" s="173"/>
      <c r="D114" s="166" t="s">
        <v>131</v>
      </c>
      <c r="E114" s="181" t="s">
        <v>5</v>
      </c>
      <c r="F114" s="182" t="s">
        <v>167</v>
      </c>
      <c r="H114" s="183">
        <v>14.81</v>
      </c>
      <c r="L114" s="173"/>
      <c r="M114" s="178"/>
      <c r="N114" s="179"/>
      <c r="O114" s="179"/>
      <c r="P114" s="179"/>
      <c r="Q114" s="179"/>
      <c r="R114" s="179"/>
      <c r="S114" s="179"/>
      <c r="T114" s="180"/>
      <c r="AT114" s="181" t="s">
        <v>131</v>
      </c>
      <c r="AU114" s="181" t="s">
        <v>79</v>
      </c>
      <c r="AV114" s="12" t="s">
        <v>79</v>
      </c>
      <c r="AW114" s="12" t="s">
        <v>32</v>
      </c>
      <c r="AX114" s="12" t="s">
        <v>69</v>
      </c>
      <c r="AY114" s="181" t="s">
        <v>122</v>
      </c>
    </row>
    <row r="115" spans="2:65" s="12" customFormat="1">
      <c r="B115" s="173"/>
      <c r="D115" s="166" t="s">
        <v>131</v>
      </c>
      <c r="E115" s="181" t="s">
        <v>5</v>
      </c>
      <c r="F115" s="182" t="s">
        <v>168</v>
      </c>
      <c r="H115" s="183">
        <v>5.5730000000000004</v>
      </c>
      <c r="L115" s="173"/>
      <c r="M115" s="178"/>
      <c r="N115" s="179"/>
      <c r="O115" s="179"/>
      <c r="P115" s="179"/>
      <c r="Q115" s="179"/>
      <c r="R115" s="179"/>
      <c r="S115" s="179"/>
      <c r="T115" s="180"/>
      <c r="AT115" s="181" t="s">
        <v>131</v>
      </c>
      <c r="AU115" s="181" t="s">
        <v>79</v>
      </c>
      <c r="AV115" s="12" t="s">
        <v>79</v>
      </c>
      <c r="AW115" s="12" t="s">
        <v>32</v>
      </c>
      <c r="AX115" s="12" t="s">
        <v>69</v>
      </c>
      <c r="AY115" s="181" t="s">
        <v>122</v>
      </c>
    </row>
    <row r="116" spans="2:65" s="13" customFormat="1">
      <c r="B116" s="184"/>
      <c r="D116" s="174" t="s">
        <v>131</v>
      </c>
      <c r="E116" s="185" t="s">
        <v>5</v>
      </c>
      <c r="F116" s="186" t="s">
        <v>143</v>
      </c>
      <c r="H116" s="187">
        <v>20.382999999999999</v>
      </c>
      <c r="L116" s="184"/>
      <c r="M116" s="188"/>
      <c r="N116" s="189"/>
      <c r="O116" s="189"/>
      <c r="P116" s="189"/>
      <c r="Q116" s="189"/>
      <c r="R116" s="189"/>
      <c r="S116" s="189"/>
      <c r="T116" s="190"/>
      <c r="AT116" s="191" t="s">
        <v>131</v>
      </c>
      <c r="AU116" s="191" t="s">
        <v>79</v>
      </c>
      <c r="AV116" s="13" t="s">
        <v>129</v>
      </c>
      <c r="AW116" s="13" t="s">
        <v>32</v>
      </c>
      <c r="AX116" s="13" t="s">
        <v>77</v>
      </c>
      <c r="AY116" s="191" t="s">
        <v>122</v>
      </c>
    </row>
    <row r="117" spans="2:65" s="1" customFormat="1" ht="20.399999999999999" customHeight="1">
      <c r="B117" s="153"/>
      <c r="C117" s="154" t="s">
        <v>169</v>
      </c>
      <c r="D117" s="154" t="s">
        <v>124</v>
      </c>
      <c r="E117" s="155" t="s">
        <v>170</v>
      </c>
      <c r="F117" s="156" t="s">
        <v>171</v>
      </c>
      <c r="G117" s="157" t="s">
        <v>159</v>
      </c>
      <c r="H117" s="158">
        <v>20.382999999999999</v>
      </c>
      <c r="I117" s="159"/>
      <c r="J117" s="159">
        <f>ROUND(I117*H117,2)</f>
        <v>0</v>
      </c>
      <c r="K117" s="156" t="s">
        <v>128</v>
      </c>
      <c r="L117" s="37"/>
      <c r="M117" s="160" t="s">
        <v>5</v>
      </c>
      <c r="N117" s="161" t="s">
        <v>40</v>
      </c>
      <c r="O117" s="162">
        <v>5.8000000000000003E-2</v>
      </c>
      <c r="P117" s="162">
        <f>O117*H117</f>
        <v>1.1822140000000001</v>
      </c>
      <c r="Q117" s="162">
        <v>0</v>
      </c>
      <c r="R117" s="162">
        <f>Q117*H117</f>
        <v>0</v>
      </c>
      <c r="S117" s="162">
        <v>0</v>
      </c>
      <c r="T117" s="163">
        <f>S117*H117</f>
        <v>0</v>
      </c>
      <c r="AR117" s="23" t="s">
        <v>129</v>
      </c>
      <c r="AT117" s="23" t="s">
        <v>124</v>
      </c>
      <c r="AU117" s="23" t="s">
        <v>79</v>
      </c>
      <c r="AY117" s="23" t="s">
        <v>122</v>
      </c>
      <c r="BE117" s="164">
        <f>IF(N117="základní",J117,0)</f>
        <v>0</v>
      </c>
      <c r="BF117" s="164">
        <f>IF(N117="snížená",J117,0)</f>
        <v>0</v>
      </c>
      <c r="BG117" s="164">
        <f>IF(N117="zákl. přenesená",J117,0)</f>
        <v>0</v>
      </c>
      <c r="BH117" s="164">
        <f>IF(N117="sníž. přenesená",J117,0)</f>
        <v>0</v>
      </c>
      <c r="BI117" s="164">
        <f>IF(N117="nulová",J117,0)</f>
        <v>0</v>
      </c>
      <c r="BJ117" s="23" t="s">
        <v>77</v>
      </c>
      <c r="BK117" s="164">
        <f>ROUND(I117*H117,2)</f>
        <v>0</v>
      </c>
      <c r="BL117" s="23" t="s">
        <v>129</v>
      </c>
      <c r="BM117" s="23" t="s">
        <v>172</v>
      </c>
    </row>
    <row r="118" spans="2:65" s="1" customFormat="1" ht="20.399999999999999" customHeight="1">
      <c r="B118" s="153"/>
      <c r="C118" s="154" t="s">
        <v>173</v>
      </c>
      <c r="D118" s="154" t="s">
        <v>124</v>
      </c>
      <c r="E118" s="155" t="s">
        <v>174</v>
      </c>
      <c r="F118" s="156" t="s">
        <v>175</v>
      </c>
      <c r="G118" s="157" t="s">
        <v>159</v>
      </c>
      <c r="H118" s="158">
        <v>20.382999999999999</v>
      </c>
      <c r="I118" s="159"/>
      <c r="J118" s="159">
        <f>ROUND(I118*H118,2)</f>
        <v>0</v>
      </c>
      <c r="K118" s="156" t="s">
        <v>128</v>
      </c>
      <c r="L118" s="37"/>
      <c r="M118" s="160" t="s">
        <v>5</v>
      </c>
      <c r="N118" s="161" t="s">
        <v>40</v>
      </c>
      <c r="O118" s="162">
        <v>8.3000000000000004E-2</v>
      </c>
      <c r="P118" s="162">
        <f>O118*H118</f>
        <v>1.691789</v>
      </c>
      <c r="Q118" s="162">
        <v>0</v>
      </c>
      <c r="R118" s="162">
        <f>Q118*H118</f>
        <v>0</v>
      </c>
      <c r="S118" s="162">
        <v>0</v>
      </c>
      <c r="T118" s="163">
        <f>S118*H118</f>
        <v>0</v>
      </c>
      <c r="AR118" s="23" t="s">
        <v>129</v>
      </c>
      <c r="AT118" s="23" t="s">
        <v>124</v>
      </c>
      <c r="AU118" s="23" t="s">
        <v>79</v>
      </c>
      <c r="AY118" s="23" t="s">
        <v>122</v>
      </c>
      <c r="BE118" s="164">
        <f>IF(N118="základní",J118,0)</f>
        <v>0</v>
      </c>
      <c r="BF118" s="164">
        <f>IF(N118="snížená",J118,0)</f>
        <v>0</v>
      </c>
      <c r="BG118" s="164">
        <f>IF(N118="zákl. přenesená",J118,0)</f>
        <v>0</v>
      </c>
      <c r="BH118" s="164">
        <f>IF(N118="sníž. přenesená",J118,0)</f>
        <v>0</v>
      </c>
      <c r="BI118" s="164">
        <f>IF(N118="nulová",J118,0)</f>
        <v>0</v>
      </c>
      <c r="BJ118" s="23" t="s">
        <v>77</v>
      </c>
      <c r="BK118" s="164">
        <f>ROUND(I118*H118,2)</f>
        <v>0</v>
      </c>
      <c r="BL118" s="23" t="s">
        <v>129</v>
      </c>
      <c r="BM118" s="23" t="s">
        <v>176</v>
      </c>
    </row>
    <row r="119" spans="2:65" s="12" customFormat="1">
      <c r="B119" s="173"/>
      <c r="D119" s="174" t="s">
        <v>131</v>
      </c>
      <c r="E119" s="175" t="s">
        <v>5</v>
      </c>
      <c r="F119" s="176" t="s">
        <v>177</v>
      </c>
      <c r="H119" s="177">
        <v>20.382999999999999</v>
      </c>
      <c r="L119" s="173"/>
      <c r="M119" s="178"/>
      <c r="N119" s="179"/>
      <c r="O119" s="179"/>
      <c r="P119" s="179"/>
      <c r="Q119" s="179"/>
      <c r="R119" s="179"/>
      <c r="S119" s="179"/>
      <c r="T119" s="180"/>
      <c r="AT119" s="181" t="s">
        <v>131</v>
      </c>
      <c r="AU119" s="181" t="s">
        <v>79</v>
      </c>
      <c r="AV119" s="12" t="s">
        <v>79</v>
      </c>
      <c r="AW119" s="12" t="s">
        <v>32</v>
      </c>
      <c r="AX119" s="12" t="s">
        <v>77</v>
      </c>
      <c r="AY119" s="181" t="s">
        <v>122</v>
      </c>
    </row>
    <row r="120" spans="2:65" s="1" customFormat="1" ht="20.399999999999999" customHeight="1">
      <c r="B120" s="153"/>
      <c r="C120" s="154" t="s">
        <v>178</v>
      </c>
      <c r="D120" s="154" t="s">
        <v>124</v>
      </c>
      <c r="E120" s="155" t="s">
        <v>179</v>
      </c>
      <c r="F120" s="156" t="s">
        <v>180</v>
      </c>
      <c r="G120" s="157" t="s">
        <v>159</v>
      </c>
      <c r="H120" s="158">
        <v>20.382999999999999</v>
      </c>
      <c r="I120" s="159"/>
      <c r="J120" s="159">
        <f>ROUND(I120*H120,2)</f>
        <v>0</v>
      </c>
      <c r="K120" s="156" t="s">
        <v>128</v>
      </c>
      <c r="L120" s="37"/>
      <c r="M120" s="160" t="s">
        <v>5</v>
      </c>
      <c r="N120" s="161" t="s">
        <v>40</v>
      </c>
      <c r="O120" s="162">
        <v>8.9999999999999993E-3</v>
      </c>
      <c r="P120" s="162">
        <f>O120*H120</f>
        <v>0.18344699999999997</v>
      </c>
      <c r="Q120" s="162">
        <v>0</v>
      </c>
      <c r="R120" s="162">
        <f>Q120*H120</f>
        <v>0</v>
      </c>
      <c r="S120" s="162">
        <v>0</v>
      </c>
      <c r="T120" s="163">
        <f>S120*H120</f>
        <v>0</v>
      </c>
      <c r="AR120" s="23" t="s">
        <v>129</v>
      </c>
      <c r="AT120" s="23" t="s">
        <v>124</v>
      </c>
      <c r="AU120" s="23" t="s">
        <v>79</v>
      </c>
      <c r="AY120" s="23" t="s">
        <v>122</v>
      </c>
      <c r="BE120" s="164">
        <f>IF(N120="základní",J120,0)</f>
        <v>0</v>
      </c>
      <c r="BF120" s="164">
        <f>IF(N120="snížená",J120,0)</f>
        <v>0</v>
      </c>
      <c r="BG120" s="164">
        <f>IF(N120="zákl. přenesená",J120,0)</f>
        <v>0</v>
      </c>
      <c r="BH120" s="164">
        <f>IF(N120="sníž. přenesená",J120,0)</f>
        <v>0</v>
      </c>
      <c r="BI120" s="164">
        <f>IF(N120="nulová",J120,0)</f>
        <v>0</v>
      </c>
      <c r="BJ120" s="23" t="s">
        <v>77</v>
      </c>
      <c r="BK120" s="164">
        <f>ROUND(I120*H120,2)</f>
        <v>0</v>
      </c>
      <c r="BL120" s="23" t="s">
        <v>129</v>
      </c>
      <c r="BM120" s="23" t="s">
        <v>181</v>
      </c>
    </row>
    <row r="121" spans="2:65" s="12" customFormat="1">
      <c r="B121" s="173"/>
      <c r="D121" s="174" t="s">
        <v>131</v>
      </c>
      <c r="E121" s="175" t="s">
        <v>5</v>
      </c>
      <c r="F121" s="176" t="s">
        <v>177</v>
      </c>
      <c r="H121" s="177">
        <v>20.382999999999999</v>
      </c>
      <c r="L121" s="173"/>
      <c r="M121" s="178"/>
      <c r="N121" s="179"/>
      <c r="O121" s="179"/>
      <c r="P121" s="179"/>
      <c r="Q121" s="179"/>
      <c r="R121" s="179"/>
      <c r="S121" s="179"/>
      <c r="T121" s="180"/>
      <c r="AT121" s="181" t="s">
        <v>131</v>
      </c>
      <c r="AU121" s="181" t="s">
        <v>79</v>
      </c>
      <c r="AV121" s="12" t="s">
        <v>79</v>
      </c>
      <c r="AW121" s="12" t="s">
        <v>32</v>
      </c>
      <c r="AX121" s="12" t="s">
        <v>77</v>
      </c>
      <c r="AY121" s="181" t="s">
        <v>122</v>
      </c>
    </row>
    <row r="122" spans="2:65" s="1" customFormat="1" ht="20.399999999999999" customHeight="1">
      <c r="B122" s="153"/>
      <c r="C122" s="154" t="s">
        <v>182</v>
      </c>
      <c r="D122" s="154" t="s">
        <v>124</v>
      </c>
      <c r="E122" s="155" t="s">
        <v>183</v>
      </c>
      <c r="F122" s="156" t="s">
        <v>184</v>
      </c>
      <c r="G122" s="157" t="s">
        <v>185</v>
      </c>
      <c r="H122" s="158">
        <v>36.689</v>
      </c>
      <c r="I122" s="159"/>
      <c r="J122" s="159">
        <f>ROUND(I122*H122,2)</f>
        <v>0</v>
      </c>
      <c r="K122" s="156" t="s">
        <v>128</v>
      </c>
      <c r="L122" s="37"/>
      <c r="M122" s="160" t="s">
        <v>5</v>
      </c>
      <c r="N122" s="161" t="s">
        <v>40</v>
      </c>
      <c r="O122" s="162">
        <v>0</v>
      </c>
      <c r="P122" s="162">
        <f>O122*H122</f>
        <v>0</v>
      </c>
      <c r="Q122" s="162">
        <v>0</v>
      </c>
      <c r="R122" s="162">
        <f>Q122*H122</f>
        <v>0</v>
      </c>
      <c r="S122" s="162">
        <v>0</v>
      </c>
      <c r="T122" s="163">
        <f>S122*H122</f>
        <v>0</v>
      </c>
      <c r="AR122" s="23" t="s">
        <v>129</v>
      </c>
      <c r="AT122" s="23" t="s">
        <v>124</v>
      </c>
      <c r="AU122" s="23" t="s">
        <v>79</v>
      </c>
      <c r="AY122" s="23" t="s">
        <v>122</v>
      </c>
      <c r="BE122" s="164">
        <f>IF(N122="základní",J122,0)</f>
        <v>0</v>
      </c>
      <c r="BF122" s="164">
        <f>IF(N122="snížená",J122,0)</f>
        <v>0</v>
      </c>
      <c r="BG122" s="164">
        <f>IF(N122="zákl. přenesená",J122,0)</f>
        <v>0</v>
      </c>
      <c r="BH122" s="164">
        <f>IF(N122="sníž. přenesená",J122,0)</f>
        <v>0</v>
      </c>
      <c r="BI122" s="164">
        <f>IF(N122="nulová",J122,0)</f>
        <v>0</v>
      </c>
      <c r="BJ122" s="23" t="s">
        <v>77</v>
      </c>
      <c r="BK122" s="164">
        <f>ROUND(I122*H122,2)</f>
        <v>0</v>
      </c>
      <c r="BL122" s="23" t="s">
        <v>129</v>
      </c>
      <c r="BM122" s="23" t="s">
        <v>186</v>
      </c>
    </row>
    <row r="123" spans="2:65" s="12" customFormat="1">
      <c r="B123" s="173"/>
      <c r="D123" s="174" t="s">
        <v>131</v>
      </c>
      <c r="F123" s="176" t="s">
        <v>187</v>
      </c>
      <c r="H123" s="177">
        <v>36.689</v>
      </c>
      <c r="L123" s="173"/>
      <c r="M123" s="178"/>
      <c r="N123" s="179"/>
      <c r="O123" s="179"/>
      <c r="P123" s="179"/>
      <c r="Q123" s="179"/>
      <c r="R123" s="179"/>
      <c r="S123" s="179"/>
      <c r="T123" s="180"/>
      <c r="AT123" s="181" t="s">
        <v>131</v>
      </c>
      <c r="AU123" s="181" t="s">
        <v>79</v>
      </c>
      <c r="AV123" s="12" t="s">
        <v>79</v>
      </c>
      <c r="AW123" s="12" t="s">
        <v>6</v>
      </c>
      <c r="AX123" s="12" t="s">
        <v>77</v>
      </c>
      <c r="AY123" s="181" t="s">
        <v>122</v>
      </c>
    </row>
    <row r="124" spans="2:65" s="1" customFormat="1" ht="20.399999999999999" customHeight="1">
      <c r="B124" s="153"/>
      <c r="C124" s="154" t="s">
        <v>188</v>
      </c>
      <c r="D124" s="154" t="s">
        <v>124</v>
      </c>
      <c r="E124" s="155" t="s">
        <v>189</v>
      </c>
      <c r="F124" s="156" t="s">
        <v>190</v>
      </c>
      <c r="G124" s="157" t="s">
        <v>127</v>
      </c>
      <c r="H124" s="158">
        <v>185.5</v>
      </c>
      <c r="I124" s="159"/>
      <c r="J124" s="159">
        <f>ROUND(I124*H124,2)</f>
        <v>0</v>
      </c>
      <c r="K124" s="156" t="s">
        <v>128</v>
      </c>
      <c r="L124" s="37"/>
      <c r="M124" s="160" t="s">
        <v>5</v>
      </c>
      <c r="N124" s="161" t="s">
        <v>40</v>
      </c>
      <c r="O124" s="162">
        <v>3.5000000000000003E-2</v>
      </c>
      <c r="P124" s="162">
        <f>O124*H124</f>
        <v>6.4925000000000006</v>
      </c>
      <c r="Q124" s="162">
        <v>0</v>
      </c>
      <c r="R124" s="162">
        <f>Q124*H124</f>
        <v>0</v>
      </c>
      <c r="S124" s="162">
        <v>0</v>
      </c>
      <c r="T124" s="163">
        <f>S124*H124</f>
        <v>0</v>
      </c>
      <c r="AR124" s="23" t="s">
        <v>129</v>
      </c>
      <c r="AT124" s="23" t="s">
        <v>124</v>
      </c>
      <c r="AU124" s="23" t="s">
        <v>79</v>
      </c>
      <c r="AY124" s="23" t="s">
        <v>122</v>
      </c>
      <c r="BE124" s="164">
        <f>IF(N124="základní",J124,0)</f>
        <v>0</v>
      </c>
      <c r="BF124" s="164">
        <f>IF(N124="snížená",J124,0)</f>
        <v>0</v>
      </c>
      <c r="BG124" s="164">
        <f>IF(N124="zákl. přenesená",J124,0)</f>
        <v>0</v>
      </c>
      <c r="BH124" s="164">
        <f>IF(N124="sníž. přenesená",J124,0)</f>
        <v>0</v>
      </c>
      <c r="BI124" s="164">
        <f>IF(N124="nulová",J124,0)</f>
        <v>0</v>
      </c>
      <c r="BJ124" s="23" t="s">
        <v>77</v>
      </c>
      <c r="BK124" s="164">
        <f>ROUND(I124*H124,2)</f>
        <v>0</v>
      </c>
      <c r="BL124" s="23" t="s">
        <v>129</v>
      </c>
      <c r="BM124" s="23" t="s">
        <v>191</v>
      </c>
    </row>
    <row r="125" spans="2:65" s="12" customFormat="1">
      <c r="B125" s="173"/>
      <c r="D125" s="166" t="s">
        <v>131</v>
      </c>
      <c r="E125" s="181" t="s">
        <v>5</v>
      </c>
      <c r="F125" s="182" t="s">
        <v>192</v>
      </c>
      <c r="H125" s="183">
        <v>185.5</v>
      </c>
      <c r="L125" s="173"/>
      <c r="M125" s="178"/>
      <c r="N125" s="179"/>
      <c r="O125" s="179"/>
      <c r="P125" s="179"/>
      <c r="Q125" s="179"/>
      <c r="R125" s="179"/>
      <c r="S125" s="179"/>
      <c r="T125" s="180"/>
      <c r="AT125" s="181" t="s">
        <v>131</v>
      </c>
      <c r="AU125" s="181" t="s">
        <v>79</v>
      </c>
      <c r="AV125" s="12" t="s">
        <v>79</v>
      </c>
      <c r="AW125" s="12" t="s">
        <v>32</v>
      </c>
      <c r="AX125" s="12" t="s">
        <v>77</v>
      </c>
      <c r="AY125" s="181" t="s">
        <v>122</v>
      </c>
    </row>
    <row r="126" spans="2:65" s="10" customFormat="1" ht="29.85" customHeight="1">
      <c r="B126" s="140"/>
      <c r="D126" s="150" t="s">
        <v>68</v>
      </c>
      <c r="E126" s="151" t="s">
        <v>156</v>
      </c>
      <c r="F126" s="151" t="s">
        <v>193</v>
      </c>
      <c r="J126" s="152">
        <f>BK126</f>
        <v>0</v>
      </c>
      <c r="L126" s="140"/>
      <c r="M126" s="144"/>
      <c r="N126" s="145"/>
      <c r="O126" s="145"/>
      <c r="P126" s="146">
        <f>SUM(P127:P147)</f>
        <v>121.3158</v>
      </c>
      <c r="Q126" s="145"/>
      <c r="R126" s="146">
        <f>SUM(R127:R147)</f>
        <v>53.294789999999999</v>
      </c>
      <c r="S126" s="145"/>
      <c r="T126" s="147">
        <f>SUM(T127:T147)</f>
        <v>0</v>
      </c>
      <c r="AR126" s="141" t="s">
        <v>77</v>
      </c>
      <c r="AT126" s="148" t="s">
        <v>68</v>
      </c>
      <c r="AU126" s="148" t="s">
        <v>77</v>
      </c>
      <c r="AY126" s="141" t="s">
        <v>122</v>
      </c>
      <c r="BK126" s="149">
        <f>SUM(BK127:BK147)</f>
        <v>0</v>
      </c>
    </row>
    <row r="127" spans="2:65" s="1" customFormat="1" ht="20.399999999999999" customHeight="1">
      <c r="B127" s="153"/>
      <c r="C127" s="154" t="s">
        <v>194</v>
      </c>
      <c r="D127" s="154" t="s">
        <v>124</v>
      </c>
      <c r="E127" s="155" t="s">
        <v>195</v>
      </c>
      <c r="F127" s="156" t="s">
        <v>196</v>
      </c>
      <c r="G127" s="157" t="s">
        <v>127</v>
      </c>
      <c r="H127" s="158">
        <v>185.5</v>
      </c>
      <c r="I127" s="159"/>
      <c r="J127" s="159">
        <f>ROUND(I127*H127,2)</f>
        <v>0</v>
      </c>
      <c r="K127" s="156" t="s">
        <v>128</v>
      </c>
      <c r="L127" s="37"/>
      <c r="M127" s="160" t="s">
        <v>5</v>
      </c>
      <c r="N127" s="161" t="s">
        <v>40</v>
      </c>
      <c r="O127" s="162">
        <v>3.1E-2</v>
      </c>
      <c r="P127" s="162">
        <f>O127*H127</f>
        <v>5.7504999999999997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AR127" s="23" t="s">
        <v>129</v>
      </c>
      <c r="AT127" s="23" t="s">
        <v>124</v>
      </c>
      <c r="AU127" s="23" t="s">
        <v>79</v>
      </c>
      <c r="AY127" s="23" t="s">
        <v>122</v>
      </c>
      <c r="BE127" s="164">
        <f>IF(N127="základní",J127,0)</f>
        <v>0</v>
      </c>
      <c r="BF127" s="164">
        <f>IF(N127="snížená",J127,0)</f>
        <v>0</v>
      </c>
      <c r="BG127" s="164">
        <f>IF(N127="zákl. přenesená",J127,0)</f>
        <v>0</v>
      </c>
      <c r="BH127" s="164">
        <f>IF(N127="sníž. přenesená",J127,0)</f>
        <v>0</v>
      </c>
      <c r="BI127" s="164">
        <f>IF(N127="nulová",J127,0)</f>
        <v>0</v>
      </c>
      <c r="BJ127" s="23" t="s">
        <v>77</v>
      </c>
      <c r="BK127" s="164">
        <f>ROUND(I127*H127,2)</f>
        <v>0</v>
      </c>
      <c r="BL127" s="23" t="s">
        <v>129</v>
      </c>
      <c r="BM127" s="23" t="s">
        <v>197</v>
      </c>
    </row>
    <row r="128" spans="2:65" s="11" customFormat="1">
      <c r="B128" s="165"/>
      <c r="D128" s="166" t="s">
        <v>131</v>
      </c>
      <c r="E128" s="167" t="s">
        <v>5</v>
      </c>
      <c r="F128" s="168" t="s">
        <v>132</v>
      </c>
      <c r="H128" s="169" t="s">
        <v>5</v>
      </c>
      <c r="L128" s="165"/>
      <c r="M128" s="170"/>
      <c r="N128" s="171"/>
      <c r="O128" s="171"/>
      <c r="P128" s="171"/>
      <c r="Q128" s="171"/>
      <c r="R128" s="171"/>
      <c r="S128" s="171"/>
      <c r="T128" s="172"/>
      <c r="AT128" s="169" t="s">
        <v>131</v>
      </c>
      <c r="AU128" s="169" t="s">
        <v>79</v>
      </c>
      <c r="AV128" s="11" t="s">
        <v>77</v>
      </c>
      <c r="AW128" s="11" t="s">
        <v>32</v>
      </c>
      <c r="AX128" s="11" t="s">
        <v>69</v>
      </c>
      <c r="AY128" s="169" t="s">
        <v>122</v>
      </c>
    </row>
    <row r="129" spans="2:65" s="11" customFormat="1">
      <c r="B129" s="165"/>
      <c r="D129" s="166" t="s">
        <v>131</v>
      </c>
      <c r="E129" s="167" t="s">
        <v>5</v>
      </c>
      <c r="F129" s="168" t="s">
        <v>133</v>
      </c>
      <c r="H129" s="169" t="s">
        <v>5</v>
      </c>
      <c r="L129" s="165"/>
      <c r="M129" s="170"/>
      <c r="N129" s="171"/>
      <c r="O129" s="171"/>
      <c r="P129" s="171"/>
      <c r="Q129" s="171"/>
      <c r="R129" s="171"/>
      <c r="S129" s="171"/>
      <c r="T129" s="172"/>
      <c r="AT129" s="169" t="s">
        <v>131</v>
      </c>
      <c r="AU129" s="169" t="s">
        <v>79</v>
      </c>
      <c r="AV129" s="11" t="s">
        <v>77</v>
      </c>
      <c r="AW129" s="11" t="s">
        <v>32</v>
      </c>
      <c r="AX129" s="11" t="s">
        <v>69</v>
      </c>
      <c r="AY129" s="169" t="s">
        <v>122</v>
      </c>
    </row>
    <row r="130" spans="2:65" s="12" customFormat="1">
      <c r="B130" s="173"/>
      <c r="D130" s="174" t="s">
        <v>131</v>
      </c>
      <c r="E130" s="175" t="s">
        <v>5</v>
      </c>
      <c r="F130" s="176" t="s">
        <v>192</v>
      </c>
      <c r="H130" s="177">
        <v>185.5</v>
      </c>
      <c r="L130" s="173"/>
      <c r="M130" s="178"/>
      <c r="N130" s="179"/>
      <c r="O130" s="179"/>
      <c r="P130" s="179"/>
      <c r="Q130" s="179"/>
      <c r="R130" s="179"/>
      <c r="S130" s="179"/>
      <c r="T130" s="180"/>
      <c r="AT130" s="181" t="s">
        <v>131</v>
      </c>
      <c r="AU130" s="181" t="s">
        <v>79</v>
      </c>
      <c r="AV130" s="12" t="s">
        <v>79</v>
      </c>
      <c r="AW130" s="12" t="s">
        <v>32</v>
      </c>
      <c r="AX130" s="12" t="s">
        <v>77</v>
      </c>
      <c r="AY130" s="181" t="s">
        <v>122</v>
      </c>
    </row>
    <row r="131" spans="2:65" s="1" customFormat="1" ht="28.8" customHeight="1">
      <c r="B131" s="153"/>
      <c r="C131" s="154" t="s">
        <v>198</v>
      </c>
      <c r="D131" s="154" t="s">
        <v>124</v>
      </c>
      <c r="E131" s="155" t="s">
        <v>199</v>
      </c>
      <c r="F131" s="156" t="s">
        <v>200</v>
      </c>
      <c r="G131" s="157" t="s">
        <v>127</v>
      </c>
      <c r="H131" s="158">
        <v>80</v>
      </c>
      <c r="I131" s="159"/>
      <c r="J131" s="159">
        <f>ROUND(I131*H131,2)</f>
        <v>0</v>
      </c>
      <c r="K131" s="156" t="s">
        <v>128</v>
      </c>
      <c r="L131" s="37"/>
      <c r="M131" s="160" t="s">
        <v>5</v>
      </c>
      <c r="N131" s="161" t="s">
        <v>40</v>
      </c>
      <c r="O131" s="162">
        <v>5.6000000000000001E-2</v>
      </c>
      <c r="P131" s="162">
        <f>O131*H131</f>
        <v>4.4800000000000004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AR131" s="23" t="s">
        <v>129</v>
      </c>
      <c r="AT131" s="23" t="s">
        <v>124</v>
      </c>
      <c r="AU131" s="23" t="s">
        <v>79</v>
      </c>
      <c r="AY131" s="23" t="s">
        <v>122</v>
      </c>
      <c r="BE131" s="164">
        <f>IF(N131="základní",J131,0)</f>
        <v>0</v>
      </c>
      <c r="BF131" s="164">
        <f>IF(N131="snížená",J131,0)</f>
        <v>0</v>
      </c>
      <c r="BG131" s="164">
        <f>IF(N131="zákl. přenesená",J131,0)</f>
        <v>0</v>
      </c>
      <c r="BH131" s="164">
        <f>IF(N131="sníž. přenesená",J131,0)</f>
        <v>0</v>
      </c>
      <c r="BI131" s="164">
        <f>IF(N131="nulová",J131,0)</f>
        <v>0</v>
      </c>
      <c r="BJ131" s="23" t="s">
        <v>77</v>
      </c>
      <c r="BK131" s="164">
        <f>ROUND(I131*H131,2)</f>
        <v>0</v>
      </c>
      <c r="BL131" s="23" t="s">
        <v>129</v>
      </c>
      <c r="BM131" s="23" t="s">
        <v>201</v>
      </c>
    </row>
    <row r="132" spans="2:65" s="11" customFormat="1">
      <c r="B132" s="165"/>
      <c r="D132" s="166" t="s">
        <v>131</v>
      </c>
      <c r="E132" s="167" t="s">
        <v>5</v>
      </c>
      <c r="F132" s="168" t="s">
        <v>133</v>
      </c>
      <c r="H132" s="169" t="s">
        <v>5</v>
      </c>
      <c r="L132" s="165"/>
      <c r="M132" s="170"/>
      <c r="N132" s="171"/>
      <c r="O132" s="171"/>
      <c r="P132" s="171"/>
      <c r="Q132" s="171"/>
      <c r="R132" s="171"/>
      <c r="S132" s="171"/>
      <c r="T132" s="172"/>
      <c r="AT132" s="169" t="s">
        <v>131</v>
      </c>
      <c r="AU132" s="169" t="s">
        <v>79</v>
      </c>
      <c r="AV132" s="11" t="s">
        <v>77</v>
      </c>
      <c r="AW132" s="11" t="s">
        <v>32</v>
      </c>
      <c r="AX132" s="11" t="s">
        <v>69</v>
      </c>
      <c r="AY132" s="169" t="s">
        <v>122</v>
      </c>
    </row>
    <row r="133" spans="2:65" s="12" customFormat="1">
      <c r="B133" s="173"/>
      <c r="D133" s="174" t="s">
        <v>131</v>
      </c>
      <c r="E133" s="175" t="s">
        <v>5</v>
      </c>
      <c r="F133" s="176" t="s">
        <v>149</v>
      </c>
      <c r="H133" s="177">
        <v>80</v>
      </c>
      <c r="L133" s="173"/>
      <c r="M133" s="178"/>
      <c r="N133" s="179"/>
      <c r="O133" s="179"/>
      <c r="P133" s="179"/>
      <c r="Q133" s="179"/>
      <c r="R133" s="179"/>
      <c r="S133" s="179"/>
      <c r="T133" s="180"/>
      <c r="AT133" s="181" t="s">
        <v>131</v>
      </c>
      <c r="AU133" s="181" t="s">
        <v>79</v>
      </c>
      <c r="AV133" s="12" t="s">
        <v>79</v>
      </c>
      <c r="AW133" s="12" t="s">
        <v>32</v>
      </c>
      <c r="AX133" s="12" t="s">
        <v>77</v>
      </c>
      <c r="AY133" s="181" t="s">
        <v>122</v>
      </c>
    </row>
    <row r="134" spans="2:65" s="1" customFormat="1" ht="20.399999999999999" customHeight="1">
      <c r="B134" s="153"/>
      <c r="C134" s="154" t="s">
        <v>202</v>
      </c>
      <c r="D134" s="154" t="s">
        <v>124</v>
      </c>
      <c r="E134" s="155" t="s">
        <v>203</v>
      </c>
      <c r="F134" s="156" t="s">
        <v>204</v>
      </c>
      <c r="G134" s="157" t="s">
        <v>127</v>
      </c>
      <c r="H134" s="158">
        <v>80</v>
      </c>
      <c r="I134" s="159"/>
      <c r="J134" s="159">
        <f>ROUND(I134*H134,2)</f>
        <v>0</v>
      </c>
      <c r="K134" s="156" t="s">
        <v>128</v>
      </c>
      <c r="L134" s="37"/>
      <c r="M134" s="160" t="s">
        <v>5</v>
      </c>
      <c r="N134" s="161" t="s">
        <v>40</v>
      </c>
      <c r="O134" s="162">
        <v>8.0000000000000002E-3</v>
      </c>
      <c r="P134" s="162">
        <f>O134*H134</f>
        <v>0.64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AR134" s="23" t="s">
        <v>129</v>
      </c>
      <c r="AT134" s="23" t="s">
        <v>124</v>
      </c>
      <c r="AU134" s="23" t="s">
        <v>79</v>
      </c>
      <c r="AY134" s="23" t="s">
        <v>122</v>
      </c>
      <c r="BE134" s="164">
        <f>IF(N134="základní",J134,0)</f>
        <v>0</v>
      </c>
      <c r="BF134" s="164">
        <f>IF(N134="snížená",J134,0)</f>
        <v>0</v>
      </c>
      <c r="BG134" s="164">
        <f>IF(N134="zákl. přenesená",J134,0)</f>
        <v>0</v>
      </c>
      <c r="BH134" s="164">
        <f>IF(N134="sníž. přenesená",J134,0)</f>
        <v>0</v>
      </c>
      <c r="BI134" s="164">
        <f>IF(N134="nulová",J134,0)</f>
        <v>0</v>
      </c>
      <c r="BJ134" s="23" t="s">
        <v>77</v>
      </c>
      <c r="BK134" s="164">
        <f>ROUND(I134*H134,2)</f>
        <v>0</v>
      </c>
      <c r="BL134" s="23" t="s">
        <v>129</v>
      </c>
      <c r="BM134" s="23" t="s">
        <v>205</v>
      </c>
    </row>
    <row r="135" spans="2:65" s="1" customFormat="1" ht="20.399999999999999" customHeight="1">
      <c r="B135" s="153"/>
      <c r="C135" s="154" t="s">
        <v>11</v>
      </c>
      <c r="D135" s="154" t="s">
        <v>124</v>
      </c>
      <c r="E135" s="155" t="s">
        <v>206</v>
      </c>
      <c r="F135" s="156" t="s">
        <v>207</v>
      </c>
      <c r="G135" s="157" t="s">
        <v>127</v>
      </c>
      <c r="H135" s="158">
        <v>80</v>
      </c>
      <c r="I135" s="159"/>
      <c r="J135" s="159">
        <f>ROUND(I135*H135,2)</f>
        <v>0</v>
      </c>
      <c r="K135" s="156" t="s">
        <v>128</v>
      </c>
      <c r="L135" s="37"/>
      <c r="M135" s="160" t="s">
        <v>5</v>
      </c>
      <c r="N135" s="161" t="s">
        <v>40</v>
      </c>
      <c r="O135" s="162">
        <v>2E-3</v>
      </c>
      <c r="P135" s="162">
        <f>O135*H135</f>
        <v>0.16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AR135" s="23" t="s">
        <v>129</v>
      </c>
      <c r="AT135" s="23" t="s">
        <v>124</v>
      </c>
      <c r="AU135" s="23" t="s">
        <v>79</v>
      </c>
      <c r="AY135" s="23" t="s">
        <v>122</v>
      </c>
      <c r="BE135" s="164">
        <f>IF(N135="základní",J135,0)</f>
        <v>0</v>
      </c>
      <c r="BF135" s="164">
        <f>IF(N135="snížená",J135,0)</f>
        <v>0</v>
      </c>
      <c r="BG135" s="164">
        <f>IF(N135="zákl. přenesená",J135,0)</f>
        <v>0</v>
      </c>
      <c r="BH135" s="164">
        <f>IF(N135="sníž. přenesená",J135,0)</f>
        <v>0</v>
      </c>
      <c r="BI135" s="164">
        <f>IF(N135="nulová",J135,0)</f>
        <v>0</v>
      </c>
      <c r="BJ135" s="23" t="s">
        <v>77</v>
      </c>
      <c r="BK135" s="164">
        <f>ROUND(I135*H135,2)</f>
        <v>0</v>
      </c>
      <c r="BL135" s="23" t="s">
        <v>129</v>
      </c>
      <c r="BM135" s="23" t="s">
        <v>208</v>
      </c>
    </row>
    <row r="136" spans="2:65" s="1" customFormat="1" ht="28.8" customHeight="1">
      <c r="B136" s="153"/>
      <c r="C136" s="154" t="s">
        <v>209</v>
      </c>
      <c r="D136" s="154" t="s">
        <v>124</v>
      </c>
      <c r="E136" s="155" t="s">
        <v>210</v>
      </c>
      <c r="F136" s="156" t="s">
        <v>211</v>
      </c>
      <c r="G136" s="157" t="s">
        <v>127</v>
      </c>
      <c r="H136" s="158">
        <v>80</v>
      </c>
      <c r="I136" s="159"/>
      <c r="J136" s="159">
        <f>ROUND(I136*H136,2)</f>
        <v>0</v>
      </c>
      <c r="K136" s="156" t="s">
        <v>128</v>
      </c>
      <c r="L136" s="37"/>
      <c r="M136" s="160" t="s">
        <v>5</v>
      </c>
      <c r="N136" s="161" t="s">
        <v>40</v>
      </c>
      <c r="O136" s="162">
        <v>6.6000000000000003E-2</v>
      </c>
      <c r="P136" s="162">
        <f>O136*H136</f>
        <v>5.28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23" t="s">
        <v>129</v>
      </c>
      <c r="AT136" s="23" t="s">
        <v>124</v>
      </c>
      <c r="AU136" s="23" t="s">
        <v>79</v>
      </c>
      <c r="AY136" s="23" t="s">
        <v>122</v>
      </c>
      <c r="BE136" s="164">
        <f>IF(N136="základní",J136,0)</f>
        <v>0</v>
      </c>
      <c r="BF136" s="164">
        <f>IF(N136="snížená",J136,0)</f>
        <v>0</v>
      </c>
      <c r="BG136" s="164">
        <f>IF(N136="zákl. přenesená",J136,0)</f>
        <v>0</v>
      </c>
      <c r="BH136" s="164">
        <f>IF(N136="sníž. přenesená",J136,0)</f>
        <v>0</v>
      </c>
      <c r="BI136" s="164">
        <f>IF(N136="nulová",J136,0)</f>
        <v>0</v>
      </c>
      <c r="BJ136" s="23" t="s">
        <v>77</v>
      </c>
      <c r="BK136" s="164">
        <f>ROUND(I136*H136,2)</f>
        <v>0</v>
      </c>
      <c r="BL136" s="23" t="s">
        <v>129</v>
      </c>
      <c r="BM136" s="23" t="s">
        <v>212</v>
      </c>
    </row>
    <row r="137" spans="2:65" s="11" customFormat="1">
      <c r="B137" s="165"/>
      <c r="D137" s="166" t="s">
        <v>131</v>
      </c>
      <c r="E137" s="167" t="s">
        <v>5</v>
      </c>
      <c r="F137" s="168" t="s">
        <v>133</v>
      </c>
      <c r="H137" s="169" t="s">
        <v>5</v>
      </c>
      <c r="L137" s="165"/>
      <c r="M137" s="170"/>
      <c r="N137" s="171"/>
      <c r="O137" s="171"/>
      <c r="P137" s="171"/>
      <c r="Q137" s="171"/>
      <c r="R137" s="171"/>
      <c r="S137" s="171"/>
      <c r="T137" s="172"/>
      <c r="AT137" s="169" t="s">
        <v>131</v>
      </c>
      <c r="AU137" s="169" t="s">
        <v>79</v>
      </c>
      <c r="AV137" s="11" t="s">
        <v>77</v>
      </c>
      <c r="AW137" s="11" t="s">
        <v>32</v>
      </c>
      <c r="AX137" s="11" t="s">
        <v>69</v>
      </c>
      <c r="AY137" s="169" t="s">
        <v>122</v>
      </c>
    </row>
    <row r="138" spans="2:65" s="12" customFormat="1">
      <c r="B138" s="173"/>
      <c r="D138" s="174" t="s">
        <v>131</v>
      </c>
      <c r="E138" s="175" t="s">
        <v>5</v>
      </c>
      <c r="F138" s="176" t="s">
        <v>149</v>
      </c>
      <c r="H138" s="177">
        <v>80</v>
      </c>
      <c r="L138" s="173"/>
      <c r="M138" s="178"/>
      <c r="N138" s="179"/>
      <c r="O138" s="179"/>
      <c r="P138" s="179"/>
      <c r="Q138" s="179"/>
      <c r="R138" s="179"/>
      <c r="S138" s="179"/>
      <c r="T138" s="180"/>
      <c r="AT138" s="181" t="s">
        <v>131</v>
      </c>
      <c r="AU138" s="181" t="s">
        <v>79</v>
      </c>
      <c r="AV138" s="12" t="s">
        <v>79</v>
      </c>
      <c r="AW138" s="12" t="s">
        <v>32</v>
      </c>
      <c r="AX138" s="12" t="s">
        <v>77</v>
      </c>
      <c r="AY138" s="181" t="s">
        <v>122</v>
      </c>
    </row>
    <row r="139" spans="2:65" s="1" customFormat="1" ht="28.8" customHeight="1">
      <c r="B139" s="153"/>
      <c r="C139" s="154" t="s">
        <v>213</v>
      </c>
      <c r="D139" s="154" t="s">
        <v>124</v>
      </c>
      <c r="E139" s="155" t="s">
        <v>214</v>
      </c>
      <c r="F139" s="156" t="s">
        <v>215</v>
      </c>
      <c r="G139" s="157" t="s">
        <v>127</v>
      </c>
      <c r="H139" s="158">
        <v>185.5</v>
      </c>
      <c r="I139" s="159"/>
      <c r="J139" s="159">
        <f>ROUND(I139*H139,2)</f>
        <v>0</v>
      </c>
      <c r="K139" s="156" t="s">
        <v>128</v>
      </c>
      <c r="L139" s="37"/>
      <c r="M139" s="160" t="s">
        <v>5</v>
      </c>
      <c r="N139" s="161" t="s">
        <v>40</v>
      </c>
      <c r="O139" s="162">
        <v>0.56499999999999995</v>
      </c>
      <c r="P139" s="162">
        <f>O139*H139</f>
        <v>104.80749999999999</v>
      </c>
      <c r="Q139" s="162">
        <v>0.10362</v>
      </c>
      <c r="R139" s="162">
        <f>Q139*H139</f>
        <v>19.221510000000002</v>
      </c>
      <c r="S139" s="162">
        <v>0</v>
      </c>
      <c r="T139" s="163">
        <f>S139*H139</f>
        <v>0</v>
      </c>
      <c r="AR139" s="23" t="s">
        <v>129</v>
      </c>
      <c r="AT139" s="23" t="s">
        <v>124</v>
      </c>
      <c r="AU139" s="23" t="s">
        <v>79</v>
      </c>
      <c r="AY139" s="23" t="s">
        <v>122</v>
      </c>
      <c r="BE139" s="164">
        <f>IF(N139="základní",J139,0)</f>
        <v>0</v>
      </c>
      <c r="BF139" s="164">
        <f>IF(N139="snížená",J139,0)</f>
        <v>0</v>
      </c>
      <c r="BG139" s="164">
        <f>IF(N139="zákl. přenesená",J139,0)</f>
        <v>0</v>
      </c>
      <c r="BH139" s="164">
        <f>IF(N139="sníž. přenesená",J139,0)</f>
        <v>0</v>
      </c>
      <c r="BI139" s="164">
        <f>IF(N139="nulová",J139,0)</f>
        <v>0</v>
      </c>
      <c r="BJ139" s="23" t="s">
        <v>77</v>
      </c>
      <c r="BK139" s="164">
        <f>ROUND(I139*H139,2)</f>
        <v>0</v>
      </c>
      <c r="BL139" s="23" t="s">
        <v>129</v>
      </c>
      <c r="BM139" s="23" t="s">
        <v>216</v>
      </c>
    </row>
    <row r="140" spans="2:65" s="11" customFormat="1">
      <c r="B140" s="165"/>
      <c r="D140" s="166" t="s">
        <v>131</v>
      </c>
      <c r="E140" s="167" t="s">
        <v>5</v>
      </c>
      <c r="F140" s="168" t="s">
        <v>132</v>
      </c>
      <c r="H140" s="169" t="s">
        <v>5</v>
      </c>
      <c r="L140" s="165"/>
      <c r="M140" s="170"/>
      <c r="N140" s="171"/>
      <c r="O140" s="171"/>
      <c r="P140" s="171"/>
      <c r="Q140" s="171"/>
      <c r="R140" s="171"/>
      <c r="S140" s="171"/>
      <c r="T140" s="172"/>
      <c r="AT140" s="169" t="s">
        <v>131</v>
      </c>
      <c r="AU140" s="169" t="s">
        <v>79</v>
      </c>
      <c r="AV140" s="11" t="s">
        <v>77</v>
      </c>
      <c r="AW140" s="11" t="s">
        <v>32</v>
      </c>
      <c r="AX140" s="11" t="s">
        <v>69</v>
      </c>
      <c r="AY140" s="169" t="s">
        <v>122</v>
      </c>
    </row>
    <row r="141" spans="2:65" s="11" customFormat="1">
      <c r="B141" s="165"/>
      <c r="D141" s="166" t="s">
        <v>131</v>
      </c>
      <c r="E141" s="167" t="s">
        <v>5</v>
      </c>
      <c r="F141" s="168" t="s">
        <v>133</v>
      </c>
      <c r="H141" s="169" t="s">
        <v>5</v>
      </c>
      <c r="L141" s="165"/>
      <c r="M141" s="170"/>
      <c r="N141" s="171"/>
      <c r="O141" s="171"/>
      <c r="P141" s="171"/>
      <c r="Q141" s="171"/>
      <c r="R141" s="171"/>
      <c r="S141" s="171"/>
      <c r="T141" s="172"/>
      <c r="AT141" s="169" t="s">
        <v>131</v>
      </c>
      <c r="AU141" s="169" t="s">
        <v>79</v>
      </c>
      <c r="AV141" s="11" t="s">
        <v>77</v>
      </c>
      <c r="AW141" s="11" t="s">
        <v>32</v>
      </c>
      <c r="AX141" s="11" t="s">
        <v>69</v>
      </c>
      <c r="AY141" s="169" t="s">
        <v>122</v>
      </c>
    </row>
    <row r="142" spans="2:65" s="12" customFormat="1">
      <c r="B142" s="173"/>
      <c r="D142" s="174" t="s">
        <v>131</v>
      </c>
      <c r="E142" s="175" t="s">
        <v>5</v>
      </c>
      <c r="F142" s="176" t="s">
        <v>192</v>
      </c>
      <c r="H142" s="177">
        <v>185.5</v>
      </c>
      <c r="L142" s="173"/>
      <c r="M142" s="178"/>
      <c r="N142" s="179"/>
      <c r="O142" s="179"/>
      <c r="P142" s="179"/>
      <c r="Q142" s="179"/>
      <c r="R142" s="179"/>
      <c r="S142" s="179"/>
      <c r="T142" s="180"/>
      <c r="AT142" s="181" t="s">
        <v>131</v>
      </c>
      <c r="AU142" s="181" t="s">
        <v>79</v>
      </c>
      <c r="AV142" s="12" t="s">
        <v>79</v>
      </c>
      <c r="AW142" s="12" t="s">
        <v>32</v>
      </c>
      <c r="AX142" s="12" t="s">
        <v>77</v>
      </c>
      <c r="AY142" s="181" t="s">
        <v>122</v>
      </c>
    </row>
    <row r="143" spans="2:65" s="1" customFormat="1" ht="20.399999999999999" customHeight="1">
      <c r="B143" s="153"/>
      <c r="C143" s="192" t="s">
        <v>217</v>
      </c>
      <c r="D143" s="192" t="s">
        <v>218</v>
      </c>
      <c r="E143" s="193" t="s">
        <v>219</v>
      </c>
      <c r="F143" s="194" t="s">
        <v>220</v>
      </c>
      <c r="G143" s="195" t="s">
        <v>127</v>
      </c>
      <c r="H143" s="196">
        <v>189.21</v>
      </c>
      <c r="I143" s="197"/>
      <c r="J143" s="197">
        <f>ROUND(I143*H143,2)</f>
        <v>0</v>
      </c>
      <c r="K143" s="194" t="s">
        <v>5</v>
      </c>
      <c r="L143" s="198"/>
      <c r="M143" s="199" t="s">
        <v>5</v>
      </c>
      <c r="N143" s="200" t="s">
        <v>40</v>
      </c>
      <c r="O143" s="162">
        <v>0</v>
      </c>
      <c r="P143" s="162">
        <f>O143*H143</f>
        <v>0</v>
      </c>
      <c r="Q143" s="162">
        <v>0.18</v>
      </c>
      <c r="R143" s="162">
        <f>Q143*H143</f>
        <v>34.0578</v>
      </c>
      <c r="S143" s="162">
        <v>0</v>
      </c>
      <c r="T143" s="163">
        <f>S143*H143</f>
        <v>0</v>
      </c>
      <c r="AR143" s="23" t="s">
        <v>173</v>
      </c>
      <c r="AT143" s="23" t="s">
        <v>218</v>
      </c>
      <c r="AU143" s="23" t="s">
        <v>79</v>
      </c>
      <c r="AY143" s="23" t="s">
        <v>122</v>
      </c>
      <c r="BE143" s="164">
        <f>IF(N143="základní",J143,0)</f>
        <v>0</v>
      </c>
      <c r="BF143" s="164">
        <f>IF(N143="snížená",J143,0)</f>
        <v>0</v>
      </c>
      <c r="BG143" s="164">
        <f>IF(N143="zákl. přenesená",J143,0)</f>
        <v>0</v>
      </c>
      <c r="BH143" s="164">
        <f>IF(N143="sníž. přenesená",J143,0)</f>
        <v>0</v>
      </c>
      <c r="BI143" s="164">
        <f>IF(N143="nulová",J143,0)</f>
        <v>0</v>
      </c>
      <c r="BJ143" s="23" t="s">
        <v>77</v>
      </c>
      <c r="BK143" s="164">
        <f>ROUND(I143*H143,2)</f>
        <v>0</v>
      </c>
      <c r="BL143" s="23" t="s">
        <v>129</v>
      </c>
      <c r="BM143" s="23" t="s">
        <v>221</v>
      </c>
    </row>
    <row r="144" spans="2:65" s="12" customFormat="1">
      <c r="B144" s="173"/>
      <c r="D144" s="174" t="s">
        <v>131</v>
      </c>
      <c r="F144" s="176" t="s">
        <v>222</v>
      </c>
      <c r="H144" s="177">
        <v>189.21</v>
      </c>
      <c r="L144" s="173"/>
      <c r="M144" s="178"/>
      <c r="N144" s="179"/>
      <c r="O144" s="179"/>
      <c r="P144" s="179"/>
      <c r="Q144" s="179"/>
      <c r="R144" s="179"/>
      <c r="S144" s="179"/>
      <c r="T144" s="180"/>
      <c r="AT144" s="181" t="s">
        <v>131</v>
      </c>
      <c r="AU144" s="181" t="s">
        <v>79</v>
      </c>
      <c r="AV144" s="12" t="s">
        <v>79</v>
      </c>
      <c r="AW144" s="12" t="s">
        <v>6</v>
      </c>
      <c r="AX144" s="12" t="s">
        <v>77</v>
      </c>
      <c r="AY144" s="181" t="s">
        <v>122</v>
      </c>
    </row>
    <row r="145" spans="2:65" s="1" customFormat="1" ht="20.399999999999999" customHeight="1">
      <c r="B145" s="153"/>
      <c r="C145" s="154" t="s">
        <v>223</v>
      </c>
      <c r="D145" s="154" t="s">
        <v>124</v>
      </c>
      <c r="E145" s="155" t="s">
        <v>224</v>
      </c>
      <c r="F145" s="156" t="s">
        <v>225</v>
      </c>
      <c r="G145" s="157" t="s">
        <v>152</v>
      </c>
      <c r="H145" s="158">
        <v>4.3</v>
      </c>
      <c r="I145" s="159"/>
      <c r="J145" s="159">
        <f>ROUND(I145*H145,2)</f>
        <v>0</v>
      </c>
      <c r="K145" s="156" t="s">
        <v>128</v>
      </c>
      <c r="L145" s="37"/>
      <c r="M145" s="160" t="s">
        <v>5</v>
      </c>
      <c r="N145" s="161" t="s">
        <v>40</v>
      </c>
      <c r="O145" s="162">
        <v>4.5999999999999999E-2</v>
      </c>
      <c r="P145" s="162">
        <f>O145*H145</f>
        <v>0.19779999999999998</v>
      </c>
      <c r="Q145" s="162">
        <v>3.5999999999999999E-3</v>
      </c>
      <c r="R145" s="162">
        <f>Q145*H145</f>
        <v>1.5479999999999999E-2</v>
      </c>
      <c r="S145" s="162">
        <v>0</v>
      </c>
      <c r="T145" s="163">
        <f>S145*H145</f>
        <v>0</v>
      </c>
      <c r="AR145" s="23" t="s">
        <v>129</v>
      </c>
      <c r="AT145" s="23" t="s">
        <v>124</v>
      </c>
      <c r="AU145" s="23" t="s">
        <v>79</v>
      </c>
      <c r="AY145" s="23" t="s">
        <v>122</v>
      </c>
      <c r="BE145" s="164">
        <f>IF(N145="základní",J145,0)</f>
        <v>0</v>
      </c>
      <c r="BF145" s="164">
        <f>IF(N145="snížená",J145,0)</f>
        <v>0</v>
      </c>
      <c r="BG145" s="164">
        <f>IF(N145="zákl. přenesená",J145,0)</f>
        <v>0</v>
      </c>
      <c r="BH145" s="164">
        <f>IF(N145="sníž. přenesená",J145,0)</f>
        <v>0</v>
      </c>
      <c r="BI145" s="164">
        <f>IF(N145="nulová",J145,0)</f>
        <v>0</v>
      </c>
      <c r="BJ145" s="23" t="s">
        <v>77</v>
      </c>
      <c r="BK145" s="164">
        <f>ROUND(I145*H145,2)</f>
        <v>0</v>
      </c>
      <c r="BL145" s="23" t="s">
        <v>129</v>
      </c>
      <c r="BM145" s="23" t="s">
        <v>226</v>
      </c>
    </row>
    <row r="146" spans="2:65" s="11" customFormat="1">
      <c r="B146" s="165"/>
      <c r="D146" s="166" t="s">
        <v>131</v>
      </c>
      <c r="E146" s="167" t="s">
        <v>5</v>
      </c>
      <c r="F146" s="168" t="s">
        <v>227</v>
      </c>
      <c r="H146" s="169" t="s">
        <v>5</v>
      </c>
      <c r="L146" s="165"/>
      <c r="M146" s="170"/>
      <c r="N146" s="171"/>
      <c r="O146" s="171"/>
      <c r="P146" s="171"/>
      <c r="Q146" s="171"/>
      <c r="R146" s="171"/>
      <c r="S146" s="171"/>
      <c r="T146" s="172"/>
      <c r="AT146" s="169" t="s">
        <v>131</v>
      </c>
      <c r="AU146" s="169" t="s">
        <v>79</v>
      </c>
      <c r="AV146" s="11" t="s">
        <v>77</v>
      </c>
      <c r="AW146" s="11" t="s">
        <v>32</v>
      </c>
      <c r="AX146" s="11" t="s">
        <v>69</v>
      </c>
      <c r="AY146" s="169" t="s">
        <v>122</v>
      </c>
    </row>
    <row r="147" spans="2:65" s="12" customFormat="1">
      <c r="B147" s="173"/>
      <c r="D147" s="166" t="s">
        <v>131</v>
      </c>
      <c r="E147" s="181" t="s">
        <v>5</v>
      </c>
      <c r="F147" s="182" t="s">
        <v>228</v>
      </c>
      <c r="H147" s="183">
        <v>4.3</v>
      </c>
      <c r="L147" s="173"/>
      <c r="M147" s="178"/>
      <c r="N147" s="179"/>
      <c r="O147" s="179"/>
      <c r="P147" s="179"/>
      <c r="Q147" s="179"/>
      <c r="R147" s="179"/>
      <c r="S147" s="179"/>
      <c r="T147" s="180"/>
      <c r="AT147" s="181" t="s">
        <v>131</v>
      </c>
      <c r="AU147" s="181" t="s">
        <v>79</v>
      </c>
      <c r="AV147" s="12" t="s">
        <v>79</v>
      </c>
      <c r="AW147" s="12" t="s">
        <v>32</v>
      </c>
      <c r="AX147" s="12" t="s">
        <v>77</v>
      </c>
      <c r="AY147" s="181" t="s">
        <v>122</v>
      </c>
    </row>
    <row r="148" spans="2:65" s="10" customFormat="1" ht="29.85" customHeight="1">
      <c r="B148" s="140"/>
      <c r="D148" s="150" t="s">
        <v>68</v>
      </c>
      <c r="E148" s="151" t="s">
        <v>178</v>
      </c>
      <c r="F148" s="151" t="s">
        <v>229</v>
      </c>
      <c r="J148" s="152">
        <f>BK148</f>
        <v>0</v>
      </c>
      <c r="L148" s="140"/>
      <c r="M148" s="144"/>
      <c r="N148" s="145"/>
      <c r="O148" s="145"/>
      <c r="P148" s="146">
        <f>SUM(P149:P171)</f>
        <v>20.54054</v>
      </c>
      <c r="Q148" s="145"/>
      <c r="R148" s="146">
        <f>SUM(R149:R171)</f>
        <v>22.4627798</v>
      </c>
      <c r="S148" s="145"/>
      <c r="T148" s="147">
        <f>SUM(T149:T171)</f>
        <v>1.6</v>
      </c>
      <c r="AR148" s="141" t="s">
        <v>77</v>
      </c>
      <c r="AT148" s="148" t="s">
        <v>68</v>
      </c>
      <c r="AU148" s="148" t="s">
        <v>77</v>
      </c>
      <c r="AY148" s="141" t="s">
        <v>122</v>
      </c>
      <c r="BK148" s="149">
        <f>SUM(BK149:BK171)</f>
        <v>0</v>
      </c>
    </row>
    <row r="149" spans="2:65" s="1" customFormat="1" ht="28.8" customHeight="1">
      <c r="B149" s="153"/>
      <c r="C149" s="154" t="s">
        <v>230</v>
      </c>
      <c r="D149" s="154" t="s">
        <v>124</v>
      </c>
      <c r="E149" s="155" t="s">
        <v>231</v>
      </c>
      <c r="F149" s="156" t="s">
        <v>232</v>
      </c>
      <c r="G149" s="157" t="s">
        <v>152</v>
      </c>
      <c r="H149" s="158">
        <v>49</v>
      </c>
      <c r="I149" s="159"/>
      <c r="J149" s="159">
        <f>ROUND(I149*H149,2)</f>
        <v>0</v>
      </c>
      <c r="K149" s="156" t="s">
        <v>128</v>
      </c>
      <c r="L149" s="37"/>
      <c r="M149" s="160" t="s">
        <v>5</v>
      </c>
      <c r="N149" s="161" t="s">
        <v>40</v>
      </c>
      <c r="O149" s="162">
        <v>0.216</v>
      </c>
      <c r="P149" s="162">
        <f>O149*H149</f>
        <v>10.584</v>
      </c>
      <c r="Q149" s="162">
        <v>0.1295</v>
      </c>
      <c r="R149" s="162">
        <f>Q149*H149</f>
        <v>6.3455000000000004</v>
      </c>
      <c r="S149" s="162">
        <v>0</v>
      </c>
      <c r="T149" s="163">
        <f>S149*H149</f>
        <v>0</v>
      </c>
      <c r="AR149" s="23" t="s">
        <v>129</v>
      </c>
      <c r="AT149" s="23" t="s">
        <v>124</v>
      </c>
      <c r="AU149" s="23" t="s">
        <v>79</v>
      </c>
      <c r="AY149" s="23" t="s">
        <v>122</v>
      </c>
      <c r="BE149" s="164">
        <f>IF(N149="základní",J149,0)</f>
        <v>0</v>
      </c>
      <c r="BF149" s="164">
        <f>IF(N149="snížená",J149,0)</f>
        <v>0</v>
      </c>
      <c r="BG149" s="164">
        <f>IF(N149="zákl. přenesená",J149,0)</f>
        <v>0</v>
      </c>
      <c r="BH149" s="164">
        <f>IF(N149="sníž. přenesená",J149,0)</f>
        <v>0</v>
      </c>
      <c r="BI149" s="164">
        <f>IF(N149="nulová",J149,0)</f>
        <v>0</v>
      </c>
      <c r="BJ149" s="23" t="s">
        <v>77</v>
      </c>
      <c r="BK149" s="164">
        <f>ROUND(I149*H149,2)</f>
        <v>0</v>
      </c>
      <c r="BL149" s="23" t="s">
        <v>129</v>
      </c>
      <c r="BM149" s="23" t="s">
        <v>233</v>
      </c>
    </row>
    <row r="150" spans="2:65" s="11" customFormat="1">
      <c r="B150" s="165"/>
      <c r="D150" s="166" t="s">
        <v>131</v>
      </c>
      <c r="E150" s="167" t="s">
        <v>5</v>
      </c>
      <c r="F150" s="168" t="s">
        <v>133</v>
      </c>
      <c r="H150" s="169" t="s">
        <v>5</v>
      </c>
      <c r="L150" s="165"/>
      <c r="M150" s="170"/>
      <c r="N150" s="171"/>
      <c r="O150" s="171"/>
      <c r="P150" s="171"/>
      <c r="Q150" s="171"/>
      <c r="R150" s="171"/>
      <c r="S150" s="171"/>
      <c r="T150" s="172"/>
      <c r="AT150" s="169" t="s">
        <v>131</v>
      </c>
      <c r="AU150" s="169" t="s">
        <v>79</v>
      </c>
      <c r="AV150" s="11" t="s">
        <v>77</v>
      </c>
      <c r="AW150" s="11" t="s">
        <v>32</v>
      </c>
      <c r="AX150" s="11" t="s">
        <v>69</v>
      </c>
      <c r="AY150" s="169" t="s">
        <v>122</v>
      </c>
    </row>
    <row r="151" spans="2:65" s="12" customFormat="1">
      <c r="B151" s="173"/>
      <c r="D151" s="174" t="s">
        <v>131</v>
      </c>
      <c r="E151" s="175" t="s">
        <v>5</v>
      </c>
      <c r="F151" s="176" t="s">
        <v>234</v>
      </c>
      <c r="H151" s="177">
        <v>49</v>
      </c>
      <c r="L151" s="173"/>
      <c r="M151" s="178"/>
      <c r="N151" s="179"/>
      <c r="O151" s="179"/>
      <c r="P151" s="179"/>
      <c r="Q151" s="179"/>
      <c r="R151" s="179"/>
      <c r="S151" s="179"/>
      <c r="T151" s="180"/>
      <c r="AT151" s="181" t="s">
        <v>131</v>
      </c>
      <c r="AU151" s="181" t="s">
        <v>79</v>
      </c>
      <c r="AV151" s="12" t="s">
        <v>79</v>
      </c>
      <c r="AW151" s="12" t="s">
        <v>32</v>
      </c>
      <c r="AX151" s="12" t="s">
        <v>77</v>
      </c>
      <c r="AY151" s="181" t="s">
        <v>122</v>
      </c>
    </row>
    <row r="152" spans="2:65" s="1" customFormat="1" ht="20.399999999999999" customHeight="1">
      <c r="B152" s="153"/>
      <c r="C152" s="192" t="s">
        <v>10</v>
      </c>
      <c r="D152" s="192" t="s">
        <v>218</v>
      </c>
      <c r="E152" s="193" t="s">
        <v>235</v>
      </c>
      <c r="F152" s="194" t="s">
        <v>236</v>
      </c>
      <c r="G152" s="195" t="s">
        <v>237</v>
      </c>
      <c r="H152" s="196">
        <v>49</v>
      </c>
      <c r="I152" s="197"/>
      <c r="J152" s="197">
        <f>ROUND(I152*H152,2)</f>
        <v>0</v>
      </c>
      <c r="K152" s="194" t="s">
        <v>128</v>
      </c>
      <c r="L152" s="198"/>
      <c r="M152" s="199" t="s">
        <v>5</v>
      </c>
      <c r="N152" s="200" t="s">
        <v>40</v>
      </c>
      <c r="O152" s="162">
        <v>0</v>
      </c>
      <c r="P152" s="162">
        <f>O152*H152</f>
        <v>0</v>
      </c>
      <c r="Q152" s="162">
        <v>5.5E-2</v>
      </c>
      <c r="R152" s="162">
        <f>Q152*H152</f>
        <v>2.6949999999999998</v>
      </c>
      <c r="S152" s="162">
        <v>0</v>
      </c>
      <c r="T152" s="163">
        <f>S152*H152</f>
        <v>0</v>
      </c>
      <c r="AR152" s="23" t="s">
        <v>173</v>
      </c>
      <c r="AT152" s="23" t="s">
        <v>218</v>
      </c>
      <c r="AU152" s="23" t="s">
        <v>79</v>
      </c>
      <c r="AY152" s="23" t="s">
        <v>122</v>
      </c>
      <c r="BE152" s="164">
        <f>IF(N152="základní",J152,0)</f>
        <v>0</v>
      </c>
      <c r="BF152" s="164">
        <f>IF(N152="snížená",J152,0)</f>
        <v>0</v>
      </c>
      <c r="BG152" s="164">
        <f>IF(N152="zákl. přenesená",J152,0)</f>
        <v>0</v>
      </c>
      <c r="BH152" s="164">
        <f>IF(N152="sníž. přenesená",J152,0)</f>
        <v>0</v>
      </c>
      <c r="BI152" s="164">
        <f>IF(N152="nulová",J152,0)</f>
        <v>0</v>
      </c>
      <c r="BJ152" s="23" t="s">
        <v>77</v>
      </c>
      <c r="BK152" s="164">
        <f>ROUND(I152*H152,2)</f>
        <v>0</v>
      </c>
      <c r="BL152" s="23" t="s">
        <v>129</v>
      </c>
      <c r="BM152" s="23" t="s">
        <v>238</v>
      </c>
    </row>
    <row r="153" spans="2:65" s="1" customFormat="1" ht="28.8" customHeight="1">
      <c r="B153" s="153"/>
      <c r="C153" s="154" t="s">
        <v>239</v>
      </c>
      <c r="D153" s="154" t="s">
        <v>124</v>
      </c>
      <c r="E153" s="155" t="s">
        <v>240</v>
      </c>
      <c r="F153" s="156" t="s">
        <v>241</v>
      </c>
      <c r="G153" s="157" t="s">
        <v>159</v>
      </c>
      <c r="H153" s="158">
        <v>1.47</v>
      </c>
      <c r="I153" s="159"/>
      <c r="J153" s="159">
        <f>ROUND(I153*H153,2)</f>
        <v>0</v>
      </c>
      <c r="K153" s="156" t="s">
        <v>128</v>
      </c>
      <c r="L153" s="37"/>
      <c r="M153" s="160" t="s">
        <v>5</v>
      </c>
      <c r="N153" s="161" t="s">
        <v>40</v>
      </c>
      <c r="O153" s="162">
        <v>1.4419999999999999</v>
      </c>
      <c r="P153" s="162">
        <f>O153*H153</f>
        <v>2.1197399999999997</v>
      </c>
      <c r="Q153" s="162">
        <v>2.2563399999999998</v>
      </c>
      <c r="R153" s="162">
        <f>Q153*H153</f>
        <v>3.3168197999999998</v>
      </c>
      <c r="S153" s="162">
        <v>0</v>
      </c>
      <c r="T153" s="163">
        <f>S153*H153</f>
        <v>0</v>
      </c>
      <c r="AR153" s="23" t="s">
        <v>129</v>
      </c>
      <c r="AT153" s="23" t="s">
        <v>124</v>
      </c>
      <c r="AU153" s="23" t="s">
        <v>79</v>
      </c>
      <c r="AY153" s="23" t="s">
        <v>122</v>
      </c>
      <c r="BE153" s="164">
        <f>IF(N153="základní",J153,0)</f>
        <v>0</v>
      </c>
      <c r="BF153" s="164">
        <f>IF(N153="snížená",J153,0)</f>
        <v>0</v>
      </c>
      <c r="BG153" s="164">
        <f>IF(N153="zákl. přenesená",J153,0)</f>
        <v>0</v>
      </c>
      <c r="BH153" s="164">
        <f>IF(N153="sníž. přenesená",J153,0)</f>
        <v>0</v>
      </c>
      <c r="BI153" s="164">
        <f>IF(N153="nulová",J153,0)</f>
        <v>0</v>
      </c>
      <c r="BJ153" s="23" t="s">
        <v>77</v>
      </c>
      <c r="BK153" s="164">
        <f>ROUND(I153*H153,2)</f>
        <v>0</v>
      </c>
      <c r="BL153" s="23" t="s">
        <v>129</v>
      </c>
      <c r="BM153" s="23" t="s">
        <v>242</v>
      </c>
    </row>
    <row r="154" spans="2:65" s="11" customFormat="1">
      <c r="B154" s="165"/>
      <c r="D154" s="166" t="s">
        <v>131</v>
      </c>
      <c r="E154" s="167" t="s">
        <v>5</v>
      </c>
      <c r="F154" s="168" t="s">
        <v>133</v>
      </c>
      <c r="H154" s="169" t="s">
        <v>5</v>
      </c>
      <c r="L154" s="165"/>
      <c r="M154" s="170"/>
      <c r="N154" s="171"/>
      <c r="O154" s="171"/>
      <c r="P154" s="171"/>
      <c r="Q154" s="171"/>
      <c r="R154" s="171"/>
      <c r="S154" s="171"/>
      <c r="T154" s="172"/>
      <c r="AT154" s="169" t="s">
        <v>131</v>
      </c>
      <c r="AU154" s="169" t="s">
        <v>79</v>
      </c>
      <c r="AV154" s="11" t="s">
        <v>77</v>
      </c>
      <c r="AW154" s="11" t="s">
        <v>32</v>
      </c>
      <c r="AX154" s="11" t="s">
        <v>69</v>
      </c>
      <c r="AY154" s="169" t="s">
        <v>122</v>
      </c>
    </row>
    <row r="155" spans="2:65" s="11" customFormat="1">
      <c r="B155" s="165"/>
      <c r="D155" s="166" t="s">
        <v>131</v>
      </c>
      <c r="E155" s="167" t="s">
        <v>5</v>
      </c>
      <c r="F155" s="168" t="s">
        <v>243</v>
      </c>
      <c r="H155" s="169" t="s">
        <v>5</v>
      </c>
      <c r="L155" s="165"/>
      <c r="M155" s="170"/>
      <c r="N155" s="171"/>
      <c r="O155" s="171"/>
      <c r="P155" s="171"/>
      <c r="Q155" s="171"/>
      <c r="R155" s="171"/>
      <c r="S155" s="171"/>
      <c r="T155" s="172"/>
      <c r="AT155" s="169" t="s">
        <v>131</v>
      </c>
      <c r="AU155" s="169" t="s">
        <v>79</v>
      </c>
      <c r="AV155" s="11" t="s">
        <v>77</v>
      </c>
      <c r="AW155" s="11" t="s">
        <v>32</v>
      </c>
      <c r="AX155" s="11" t="s">
        <v>69</v>
      </c>
      <c r="AY155" s="169" t="s">
        <v>122</v>
      </c>
    </row>
    <row r="156" spans="2:65" s="12" customFormat="1">
      <c r="B156" s="173"/>
      <c r="D156" s="174" t="s">
        <v>131</v>
      </c>
      <c r="E156" s="175" t="s">
        <v>5</v>
      </c>
      <c r="F156" s="176" t="s">
        <v>244</v>
      </c>
      <c r="H156" s="177">
        <v>1.47</v>
      </c>
      <c r="L156" s="173"/>
      <c r="M156" s="178"/>
      <c r="N156" s="179"/>
      <c r="O156" s="179"/>
      <c r="P156" s="179"/>
      <c r="Q156" s="179"/>
      <c r="R156" s="179"/>
      <c r="S156" s="179"/>
      <c r="T156" s="180"/>
      <c r="AT156" s="181" t="s">
        <v>131</v>
      </c>
      <c r="AU156" s="181" t="s">
        <v>79</v>
      </c>
      <c r="AV156" s="12" t="s">
        <v>79</v>
      </c>
      <c r="AW156" s="12" t="s">
        <v>32</v>
      </c>
      <c r="AX156" s="12" t="s">
        <v>77</v>
      </c>
      <c r="AY156" s="181" t="s">
        <v>122</v>
      </c>
    </row>
    <row r="157" spans="2:65" s="1" customFormat="1" ht="20.399999999999999" customHeight="1">
      <c r="B157" s="153"/>
      <c r="C157" s="154" t="s">
        <v>245</v>
      </c>
      <c r="D157" s="154" t="s">
        <v>124</v>
      </c>
      <c r="E157" s="155" t="s">
        <v>246</v>
      </c>
      <c r="F157" s="156" t="s">
        <v>247</v>
      </c>
      <c r="G157" s="157" t="s">
        <v>152</v>
      </c>
      <c r="H157" s="158">
        <v>4.3</v>
      </c>
      <c r="I157" s="159"/>
      <c r="J157" s="159">
        <f>ROUND(I157*H157,2)</f>
        <v>0</v>
      </c>
      <c r="K157" s="156" t="s">
        <v>128</v>
      </c>
      <c r="L157" s="37"/>
      <c r="M157" s="160" t="s">
        <v>5</v>
      </c>
      <c r="N157" s="161" t="s">
        <v>40</v>
      </c>
      <c r="O157" s="162">
        <v>0.19600000000000001</v>
      </c>
      <c r="P157" s="162">
        <f>O157*H157</f>
        <v>0.84279999999999999</v>
      </c>
      <c r="Q157" s="162">
        <v>0</v>
      </c>
      <c r="R157" s="162">
        <f>Q157*H157</f>
        <v>0</v>
      </c>
      <c r="S157" s="162">
        <v>0</v>
      </c>
      <c r="T157" s="163">
        <f>S157*H157</f>
        <v>0</v>
      </c>
      <c r="AR157" s="23" t="s">
        <v>129</v>
      </c>
      <c r="AT157" s="23" t="s">
        <v>124</v>
      </c>
      <c r="AU157" s="23" t="s">
        <v>79</v>
      </c>
      <c r="AY157" s="23" t="s">
        <v>122</v>
      </c>
      <c r="BE157" s="164">
        <f>IF(N157="základní",J157,0)</f>
        <v>0</v>
      </c>
      <c r="BF157" s="164">
        <f>IF(N157="snížená",J157,0)</f>
        <v>0</v>
      </c>
      <c r="BG157" s="164">
        <f>IF(N157="zákl. přenesená",J157,0)</f>
        <v>0</v>
      </c>
      <c r="BH157" s="164">
        <f>IF(N157="sníž. přenesená",J157,0)</f>
        <v>0</v>
      </c>
      <c r="BI157" s="164">
        <f>IF(N157="nulová",J157,0)</f>
        <v>0</v>
      </c>
      <c r="BJ157" s="23" t="s">
        <v>77</v>
      </c>
      <c r="BK157" s="164">
        <f>ROUND(I157*H157,2)</f>
        <v>0</v>
      </c>
      <c r="BL157" s="23" t="s">
        <v>129</v>
      </c>
      <c r="BM157" s="23" t="s">
        <v>248</v>
      </c>
    </row>
    <row r="158" spans="2:65" s="11" customFormat="1">
      <c r="B158" s="165"/>
      <c r="D158" s="166" t="s">
        <v>131</v>
      </c>
      <c r="E158" s="167" t="s">
        <v>5</v>
      </c>
      <c r="F158" s="168" t="s">
        <v>227</v>
      </c>
      <c r="H158" s="169" t="s">
        <v>5</v>
      </c>
      <c r="L158" s="165"/>
      <c r="M158" s="170"/>
      <c r="N158" s="171"/>
      <c r="O158" s="171"/>
      <c r="P158" s="171"/>
      <c r="Q158" s="171"/>
      <c r="R158" s="171"/>
      <c r="S158" s="171"/>
      <c r="T158" s="172"/>
      <c r="AT158" s="169" t="s">
        <v>131</v>
      </c>
      <c r="AU158" s="169" t="s">
        <v>79</v>
      </c>
      <c r="AV158" s="11" t="s">
        <v>77</v>
      </c>
      <c r="AW158" s="11" t="s">
        <v>32</v>
      </c>
      <c r="AX158" s="11" t="s">
        <v>69</v>
      </c>
      <c r="AY158" s="169" t="s">
        <v>122</v>
      </c>
    </row>
    <row r="159" spans="2:65" s="11" customFormat="1" ht="24">
      <c r="B159" s="165"/>
      <c r="D159" s="166" t="s">
        <v>131</v>
      </c>
      <c r="E159" s="167" t="s">
        <v>5</v>
      </c>
      <c r="F159" s="168" t="s">
        <v>249</v>
      </c>
      <c r="H159" s="169" t="s">
        <v>5</v>
      </c>
      <c r="L159" s="165"/>
      <c r="M159" s="170"/>
      <c r="N159" s="171"/>
      <c r="O159" s="171"/>
      <c r="P159" s="171"/>
      <c r="Q159" s="171"/>
      <c r="R159" s="171"/>
      <c r="S159" s="171"/>
      <c r="T159" s="172"/>
      <c r="AT159" s="169" t="s">
        <v>131</v>
      </c>
      <c r="AU159" s="169" t="s">
        <v>79</v>
      </c>
      <c r="AV159" s="11" t="s">
        <v>77</v>
      </c>
      <c r="AW159" s="11" t="s">
        <v>32</v>
      </c>
      <c r="AX159" s="11" t="s">
        <v>69</v>
      </c>
      <c r="AY159" s="169" t="s">
        <v>122</v>
      </c>
    </row>
    <row r="160" spans="2:65" s="12" customFormat="1">
      <c r="B160" s="173"/>
      <c r="D160" s="174" t="s">
        <v>131</v>
      </c>
      <c r="E160" s="175" t="s">
        <v>5</v>
      </c>
      <c r="F160" s="176" t="s">
        <v>228</v>
      </c>
      <c r="H160" s="177">
        <v>4.3</v>
      </c>
      <c r="L160" s="173"/>
      <c r="M160" s="178"/>
      <c r="N160" s="179"/>
      <c r="O160" s="179"/>
      <c r="P160" s="179"/>
      <c r="Q160" s="179"/>
      <c r="R160" s="179"/>
      <c r="S160" s="179"/>
      <c r="T160" s="180"/>
      <c r="AT160" s="181" t="s">
        <v>131</v>
      </c>
      <c r="AU160" s="181" t="s">
        <v>79</v>
      </c>
      <c r="AV160" s="12" t="s">
        <v>79</v>
      </c>
      <c r="AW160" s="12" t="s">
        <v>32</v>
      </c>
      <c r="AX160" s="12" t="s">
        <v>77</v>
      </c>
      <c r="AY160" s="181" t="s">
        <v>122</v>
      </c>
    </row>
    <row r="161" spans="2:65" s="1" customFormat="1" ht="28.8" customHeight="1">
      <c r="B161" s="153"/>
      <c r="C161" s="154" t="s">
        <v>250</v>
      </c>
      <c r="D161" s="154" t="s">
        <v>124</v>
      </c>
      <c r="E161" s="155" t="s">
        <v>251</v>
      </c>
      <c r="F161" s="156" t="s">
        <v>252</v>
      </c>
      <c r="G161" s="157" t="s">
        <v>152</v>
      </c>
      <c r="H161" s="158">
        <v>26</v>
      </c>
      <c r="I161" s="159"/>
      <c r="J161" s="159">
        <f>ROUND(I161*H161,2)</f>
        <v>0</v>
      </c>
      <c r="K161" s="156" t="s">
        <v>128</v>
      </c>
      <c r="L161" s="37"/>
      <c r="M161" s="160" t="s">
        <v>5</v>
      </c>
      <c r="N161" s="161" t="s">
        <v>40</v>
      </c>
      <c r="O161" s="162">
        <v>0.26900000000000002</v>
      </c>
      <c r="P161" s="162">
        <f>O161*H161</f>
        <v>6.9940000000000007</v>
      </c>
      <c r="Q161" s="162">
        <v>0.29221000000000003</v>
      </c>
      <c r="R161" s="162">
        <f>Q161*H161</f>
        <v>7.5974600000000008</v>
      </c>
      <c r="S161" s="162">
        <v>0</v>
      </c>
      <c r="T161" s="163">
        <f>S161*H161</f>
        <v>0</v>
      </c>
      <c r="AR161" s="23" t="s">
        <v>129</v>
      </c>
      <c r="AT161" s="23" t="s">
        <v>124</v>
      </c>
      <c r="AU161" s="23" t="s">
        <v>79</v>
      </c>
      <c r="AY161" s="23" t="s">
        <v>122</v>
      </c>
      <c r="BE161" s="164">
        <f>IF(N161="základní",J161,0)</f>
        <v>0</v>
      </c>
      <c r="BF161" s="164">
        <f>IF(N161="snížená",J161,0)</f>
        <v>0</v>
      </c>
      <c r="BG161" s="164">
        <f>IF(N161="zákl. přenesená",J161,0)</f>
        <v>0</v>
      </c>
      <c r="BH161" s="164">
        <f>IF(N161="sníž. přenesená",J161,0)</f>
        <v>0</v>
      </c>
      <c r="BI161" s="164">
        <f>IF(N161="nulová",J161,0)</f>
        <v>0</v>
      </c>
      <c r="BJ161" s="23" t="s">
        <v>77</v>
      </c>
      <c r="BK161" s="164">
        <f>ROUND(I161*H161,2)</f>
        <v>0</v>
      </c>
      <c r="BL161" s="23" t="s">
        <v>129</v>
      </c>
      <c r="BM161" s="23" t="s">
        <v>253</v>
      </c>
    </row>
    <row r="162" spans="2:65" s="11" customFormat="1">
      <c r="B162" s="165"/>
      <c r="D162" s="166" t="s">
        <v>131</v>
      </c>
      <c r="E162" s="167" t="s">
        <v>5</v>
      </c>
      <c r="F162" s="168" t="s">
        <v>132</v>
      </c>
      <c r="H162" s="169" t="s">
        <v>5</v>
      </c>
      <c r="L162" s="165"/>
      <c r="M162" s="170"/>
      <c r="N162" s="171"/>
      <c r="O162" s="171"/>
      <c r="P162" s="171"/>
      <c r="Q162" s="171"/>
      <c r="R162" s="171"/>
      <c r="S162" s="171"/>
      <c r="T162" s="172"/>
      <c r="AT162" s="169" t="s">
        <v>131</v>
      </c>
      <c r="AU162" s="169" t="s">
        <v>79</v>
      </c>
      <c r="AV162" s="11" t="s">
        <v>77</v>
      </c>
      <c r="AW162" s="11" t="s">
        <v>32</v>
      </c>
      <c r="AX162" s="11" t="s">
        <v>69</v>
      </c>
      <c r="AY162" s="169" t="s">
        <v>122</v>
      </c>
    </row>
    <row r="163" spans="2:65" s="11" customFormat="1">
      <c r="B163" s="165"/>
      <c r="D163" s="166" t="s">
        <v>131</v>
      </c>
      <c r="E163" s="167" t="s">
        <v>5</v>
      </c>
      <c r="F163" s="168" t="s">
        <v>133</v>
      </c>
      <c r="H163" s="169" t="s">
        <v>5</v>
      </c>
      <c r="L163" s="165"/>
      <c r="M163" s="170"/>
      <c r="N163" s="171"/>
      <c r="O163" s="171"/>
      <c r="P163" s="171"/>
      <c r="Q163" s="171"/>
      <c r="R163" s="171"/>
      <c r="S163" s="171"/>
      <c r="T163" s="172"/>
      <c r="AT163" s="169" t="s">
        <v>131</v>
      </c>
      <c r="AU163" s="169" t="s">
        <v>79</v>
      </c>
      <c r="AV163" s="11" t="s">
        <v>77</v>
      </c>
      <c r="AW163" s="11" t="s">
        <v>32</v>
      </c>
      <c r="AX163" s="11" t="s">
        <v>69</v>
      </c>
      <c r="AY163" s="169" t="s">
        <v>122</v>
      </c>
    </row>
    <row r="164" spans="2:65" s="12" customFormat="1">
      <c r="B164" s="173"/>
      <c r="D164" s="174" t="s">
        <v>131</v>
      </c>
      <c r="E164" s="175" t="s">
        <v>5</v>
      </c>
      <c r="F164" s="176" t="s">
        <v>254</v>
      </c>
      <c r="H164" s="177">
        <v>26</v>
      </c>
      <c r="L164" s="173"/>
      <c r="M164" s="178"/>
      <c r="N164" s="179"/>
      <c r="O164" s="179"/>
      <c r="P164" s="179"/>
      <c r="Q164" s="179"/>
      <c r="R164" s="179"/>
      <c r="S164" s="179"/>
      <c r="T164" s="180"/>
      <c r="AT164" s="181" t="s">
        <v>131</v>
      </c>
      <c r="AU164" s="181" t="s">
        <v>79</v>
      </c>
      <c r="AV164" s="12" t="s">
        <v>79</v>
      </c>
      <c r="AW164" s="12" t="s">
        <v>32</v>
      </c>
      <c r="AX164" s="12" t="s">
        <v>77</v>
      </c>
      <c r="AY164" s="181" t="s">
        <v>122</v>
      </c>
    </row>
    <row r="165" spans="2:65" s="1" customFormat="1" ht="20.399999999999999" customHeight="1">
      <c r="B165" s="153"/>
      <c r="C165" s="192" t="s">
        <v>255</v>
      </c>
      <c r="D165" s="192" t="s">
        <v>218</v>
      </c>
      <c r="E165" s="193" t="s">
        <v>256</v>
      </c>
      <c r="F165" s="194" t="s">
        <v>257</v>
      </c>
      <c r="G165" s="195" t="s">
        <v>152</v>
      </c>
      <c r="H165" s="196">
        <v>26</v>
      </c>
      <c r="I165" s="197"/>
      <c r="J165" s="197">
        <f>ROUND(I165*H165,2)</f>
        <v>0</v>
      </c>
      <c r="K165" s="194" t="s">
        <v>5</v>
      </c>
      <c r="L165" s="198"/>
      <c r="M165" s="199" t="s">
        <v>5</v>
      </c>
      <c r="N165" s="200" t="s">
        <v>40</v>
      </c>
      <c r="O165" s="162">
        <v>0</v>
      </c>
      <c r="P165" s="162">
        <f>O165*H165</f>
        <v>0</v>
      </c>
      <c r="Q165" s="162">
        <v>0.08</v>
      </c>
      <c r="R165" s="162">
        <f>Q165*H165</f>
        <v>2.08</v>
      </c>
      <c r="S165" s="162">
        <v>0</v>
      </c>
      <c r="T165" s="163">
        <f>S165*H165</f>
        <v>0</v>
      </c>
      <c r="AR165" s="23" t="s">
        <v>173</v>
      </c>
      <c r="AT165" s="23" t="s">
        <v>218</v>
      </c>
      <c r="AU165" s="23" t="s">
        <v>79</v>
      </c>
      <c r="AY165" s="23" t="s">
        <v>122</v>
      </c>
      <c r="BE165" s="164">
        <f>IF(N165="základní",J165,0)</f>
        <v>0</v>
      </c>
      <c r="BF165" s="164">
        <f>IF(N165="snížená",J165,0)</f>
        <v>0</v>
      </c>
      <c r="BG165" s="164">
        <f>IF(N165="zákl. přenesená",J165,0)</f>
        <v>0</v>
      </c>
      <c r="BH165" s="164">
        <f>IF(N165="sníž. přenesená",J165,0)</f>
        <v>0</v>
      </c>
      <c r="BI165" s="164">
        <f>IF(N165="nulová",J165,0)</f>
        <v>0</v>
      </c>
      <c r="BJ165" s="23" t="s">
        <v>77</v>
      </c>
      <c r="BK165" s="164">
        <f>ROUND(I165*H165,2)</f>
        <v>0</v>
      </c>
      <c r="BL165" s="23" t="s">
        <v>129</v>
      </c>
      <c r="BM165" s="23" t="s">
        <v>258</v>
      </c>
    </row>
    <row r="166" spans="2:65" s="1" customFormat="1" ht="20.399999999999999" customHeight="1">
      <c r="B166" s="153"/>
      <c r="C166" s="192" t="s">
        <v>259</v>
      </c>
      <c r="D166" s="192" t="s">
        <v>218</v>
      </c>
      <c r="E166" s="193" t="s">
        <v>260</v>
      </c>
      <c r="F166" s="194" t="s">
        <v>261</v>
      </c>
      <c r="G166" s="195" t="s">
        <v>237</v>
      </c>
      <c r="H166" s="196">
        <v>1</v>
      </c>
      <c r="I166" s="197"/>
      <c r="J166" s="197">
        <f>ROUND(I166*H166,2)</f>
        <v>0</v>
      </c>
      <c r="K166" s="194" t="s">
        <v>5</v>
      </c>
      <c r="L166" s="198"/>
      <c r="M166" s="199" t="s">
        <v>5</v>
      </c>
      <c r="N166" s="200" t="s">
        <v>40</v>
      </c>
      <c r="O166" s="162">
        <v>0</v>
      </c>
      <c r="P166" s="162">
        <f>O166*H166</f>
        <v>0</v>
      </c>
      <c r="Q166" s="162">
        <v>6.7199999999999996E-2</v>
      </c>
      <c r="R166" s="162">
        <f>Q166*H166</f>
        <v>6.7199999999999996E-2</v>
      </c>
      <c r="S166" s="162">
        <v>0</v>
      </c>
      <c r="T166" s="163">
        <f>S166*H166</f>
        <v>0</v>
      </c>
      <c r="AR166" s="23" t="s">
        <v>173</v>
      </c>
      <c r="AT166" s="23" t="s">
        <v>218</v>
      </c>
      <c r="AU166" s="23" t="s">
        <v>79</v>
      </c>
      <c r="AY166" s="23" t="s">
        <v>122</v>
      </c>
      <c r="BE166" s="164">
        <f>IF(N166="základní",J166,0)</f>
        <v>0</v>
      </c>
      <c r="BF166" s="164">
        <f>IF(N166="snížená",J166,0)</f>
        <v>0</v>
      </c>
      <c r="BG166" s="164">
        <f>IF(N166="zákl. přenesená",J166,0)</f>
        <v>0</v>
      </c>
      <c r="BH166" s="164">
        <f>IF(N166="sníž. přenesená",J166,0)</f>
        <v>0</v>
      </c>
      <c r="BI166" s="164">
        <f>IF(N166="nulová",J166,0)</f>
        <v>0</v>
      </c>
      <c r="BJ166" s="23" t="s">
        <v>77</v>
      </c>
      <c r="BK166" s="164">
        <f>ROUND(I166*H166,2)</f>
        <v>0</v>
      </c>
      <c r="BL166" s="23" t="s">
        <v>129</v>
      </c>
      <c r="BM166" s="23" t="s">
        <v>262</v>
      </c>
    </row>
    <row r="167" spans="2:65" s="1" customFormat="1" ht="20.399999999999999" customHeight="1">
      <c r="B167" s="153"/>
      <c r="C167" s="192" t="s">
        <v>263</v>
      </c>
      <c r="D167" s="192" t="s">
        <v>218</v>
      </c>
      <c r="E167" s="193" t="s">
        <v>264</v>
      </c>
      <c r="F167" s="194" t="s">
        <v>265</v>
      </c>
      <c r="G167" s="195" t="s">
        <v>237</v>
      </c>
      <c r="H167" s="196">
        <v>52</v>
      </c>
      <c r="I167" s="197"/>
      <c r="J167" s="197">
        <f>ROUND(I167*H167,2)</f>
        <v>0</v>
      </c>
      <c r="K167" s="194" t="s">
        <v>5</v>
      </c>
      <c r="L167" s="198"/>
      <c r="M167" s="199" t="s">
        <v>5</v>
      </c>
      <c r="N167" s="200" t="s">
        <v>40</v>
      </c>
      <c r="O167" s="162">
        <v>0</v>
      </c>
      <c r="P167" s="162">
        <f>O167*H167</f>
        <v>0</v>
      </c>
      <c r="Q167" s="162">
        <v>6.8999999999999999E-3</v>
      </c>
      <c r="R167" s="162">
        <f>Q167*H167</f>
        <v>0.35880000000000001</v>
      </c>
      <c r="S167" s="162">
        <v>0</v>
      </c>
      <c r="T167" s="163">
        <f>S167*H167</f>
        <v>0</v>
      </c>
      <c r="AR167" s="23" t="s">
        <v>173</v>
      </c>
      <c r="AT167" s="23" t="s">
        <v>218</v>
      </c>
      <c r="AU167" s="23" t="s">
        <v>79</v>
      </c>
      <c r="AY167" s="23" t="s">
        <v>122</v>
      </c>
      <c r="BE167" s="164">
        <f>IF(N167="základní",J167,0)</f>
        <v>0</v>
      </c>
      <c r="BF167" s="164">
        <f>IF(N167="snížená",J167,0)</f>
        <v>0</v>
      </c>
      <c r="BG167" s="164">
        <f>IF(N167="zákl. přenesená",J167,0)</f>
        <v>0</v>
      </c>
      <c r="BH167" s="164">
        <f>IF(N167="sníž. přenesená",J167,0)</f>
        <v>0</v>
      </c>
      <c r="BI167" s="164">
        <f>IF(N167="nulová",J167,0)</f>
        <v>0</v>
      </c>
      <c r="BJ167" s="23" t="s">
        <v>77</v>
      </c>
      <c r="BK167" s="164">
        <f>ROUND(I167*H167,2)</f>
        <v>0</v>
      </c>
      <c r="BL167" s="23" t="s">
        <v>129</v>
      </c>
      <c r="BM167" s="23" t="s">
        <v>266</v>
      </c>
    </row>
    <row r="168" spans="2:65" s="1" customFormat="1" ht="20.399999999999999" customHeight="1">
      <c r="B168" s="153"/>
      <c r="C168" s="192" t="s">
        <v>267</v>
      </c>
      <c r="D168" s="192" t="s">
        <v>218</v>
      </c>
      <c r="E168" s="193" t="s">
        <v>268</v>
      </c>
      <c r="F168" s="194" t="s">
        <v>269</v>
      </c>
      <c r="G168" s="195" t="s">
        <v>237</v>
      </c>
      <c r="H168" s="196">
        <v>1</v>
      </c>
      <c r="I168" s="197"/>
      <c r="J168" s="197">
        <f>ROUND(I168*H168,2)</f>
        <v>0</v>
      </c>
      <c r="K168" s="194" t="s">
        <v>5</v>
      </c>
      <c r="L168" s="198"/>
      <c r="M168" s="199" t="s">
        <v>5</v>
      </c>
      <c r="N168" s="200" t="s">
        <v>40</v>
      </c>
      <c r="O168" s="162">
        <v>0</v>
      </c>
      <c r="P168" s="162">
        <f>O168*H168</f>
        <v>0</v>
      </c>
      <c r="Q168" s="162">
        <v>2E-3</v>
      </c>
      <c r="R168" s="162">
        <f>Q168*H168</f>
        <v>2E-3</v>
      </c>
      <c r="S168" s="162">
        <v>0</v>
      </c>
      <c r="T168" s="163">
        <f>S168*H168</f>
        <v>0</v>
      </c>
      <c r="AR168" s="23" t="s">
        <v>173</v>
      </c>
      <c r="AT168" s="23" t="s">
        <v>218</v>
      </c>
      <c r="AU168" s="23" t="s">
        <v>79</v>
      </c>
      <c r="AY168" s="23" t="s">
        <v>122</v>
      </c>
      <c r="BE168" s="164">
        <f>IF(N168="základní",J168,0)</f>
        <v>0</v>
      </c>
      <c r="BF168" s="164">
        <f>IF(N168="snížená",J168,0)</f>
        <v>0</v>
      </c>
      <c r="BG168" s="164">
        <f>IF(N168="zákl. přenesená",J168,0)</f>
        <v>0</v>
      </c>
      <c r="BH168" s="164">
        <f>IF(N168="sníž. přenesená",J168,0)</f>
        <v>0</v>
      </c>
      <c r="BI168" s="164">
        <f>IF(N168="nulová",J168,0)</f>
        <v>0</v>
      </c>
      <c r="BJ168" s="23" t="s">
        <v>77</v>
      </c>
      <c r="BK168" s="164">
        <f>ROUND(I168*H168,2)</f>
        <v>0</v>
      </c>
      <c r="BL168" s="23" t="s">
        <v>129</v>
      </c>
      <c r="BM168" s="23" t="s">
        <v>270</v>
      </c>
    </row>
    <row r="169" spans="2:65" s="1" customFormat="1" ht="20.399999999999999" customHeight="1">
      <c r="B169" s="153"/>
      <c r="C169" s="154" t="s">
        <v>271</v>
      </c>
      <c r="D169" s="154" t="s">
        <v>124</v>
      </c>
      <c r="E169" s="155" t="s">
        <v>272</v>
      </c>
      <c r="F169" s="156" t="s">
        <v>273</v>
      </c>
      <c r="G169" s="157" t="s">
        <v>237</v>
      </c>
      <c r="H169" s="158">
        <v>2</v>
      </c>
      <c r="I169" s="159"/>
      <c r="J169" s="159">
        <f>ROUND(I169*H169,2)</f>
        <v>0</v>
      </c>
      <c r="K169" s="156" t="s">
        <v>5</v>
      </c>
      <c r="L169" s="37"/>
      <c r="M169" s="160" t="s">
        <v>5</v>
      </c>
      <c r="N169" s="161" t="s">
        <v>40</v>
      </c>
      <c r="O169" s="162">
        <v>0</v>
      </c>
      <c r="P169" s="162">
        <f>O169*H169</f>
        <v>0</v>
      </c>
      <c r="Q169" s="162">
        <v>0</v>
      </c>
      <c r="R169" s="162">
        <f>Q169*H169</f>
        <v>0</v>
      </c>
      <c r="S169" s="162">
        <v>0.8</v>
      </c>
      <c r="T169" s="163">
        <f>S169*H169</f>
        <v>1.6</v>
      </c>
      <c r="AR169" s="23" t="s">
        <v>129</v>
      </c>
      <c r="AT169" s="23" t="s">
        <v>124</v>
      </c>
      <c r="AU169" s="23" t="s">
        <v>79</v>
      </c>
      <c r="AY169" s="23" t="s">
        <v>122</v>
      </c>
      <c r="BE169" s="164">
        <f>IF(N169="základní",J169,0)</f>
        <v>0</v>
      </c>
      <c r="BF169" s="164">
        <f>IF(N169="snížená",J169,0)</f>
        <v>0</v>
      </c>
      <c r="BG169" s="164">
        <f>IF(N169="zákl. přenesená",J169,0)</f>
        <v>0</v>
      </c>
      <c r="BH169" s="164">
        <f>IF(N169="sníž. přenesená",J169,0)</f>
        <v>0</v>
      </c>
      <c r="BI169" s="164">
        <f>IF(N169="nulová",J169,0)</f>
        <v>0</v>
      </c>
      <c r="BJ169" s="23" t="s">
        <v>77</v>
      </c>
      <c r="BK169" s="164">
        <f>ROUND(I169*H169,2)</f>
        <v>0</v>
      </c>
      <c r="BL169" s="23" t="s">
        <v>129</v>
      </c>
      <c r="BM169" s="23" t="s">
        <v>274</v>
      </c>
    </row>
    <row r="170" spans="2:65" s="11" customFormat="1">
      <c r="B170" s="165"/>
      <c r="D170" s="166" t="s">
        <v>131</v>
      </c>
      <c r="E170" s="167" t="s">
        <v>5</v>
      </c>
      <c r="F170" s="168" t="s">
        <v>133</v>
      </c>
      <c r="H170" s="169" t="s">
        <v>5</v>
      </c>
      <c r="L170" s="165"/>
      <c r="M170" s="170"/>
      <c r="N170" s="171"/>
      <c r="O170" s="171"/>
      <c r="P170" s="171"/>
      <c r="Q170" s="171"/>
      <c r="R170" s="171"/>
      <c r="S170" s="171"/>
      <c r="T170" s="172"/>
      <c r="AT170" s="169" t="s">
        <v>131</v>
      </c>
      <c r="AU170" s="169" t="s">
        <v>79</v>
      </c>
      <c r="AV170" s="11" t="s">
        <v>77</v>
      </c>
      <c r="AW170" s="11" t="s">
        <v>32</v>
      </c>
      <c r="AX170" s="11" t="s">
        <v>69</v>
      </c>
      <c r="AY170" s="169" t="s">
        <v>122</v>
      </c>
    </row>
    <row r="171" spans="2:65" s="12" customFormat="1">
      <c r="B171" s="173"/>
      <c r="D171" s="166" t="s">
        <v>131</v>
      </c>
      <c r="E171" s="181" t="s">
        <v>5</v>
      </c>
      <c r="F171" s="182" t="s">
        <v>275</v>
      </c>
      <c r="H171" s="183">
        <v>2</v>
      </c>
      <c r="L171" s="173"/>
      <c r="M171" s="178"/>
      <c r="N171" s="179"/>
      <c r="O171" s="179"/>
      <c r="P171" s="179"/>
      <c r="Q171" s="179"/>
      <c r="R171" s="179"/>
      <c r="S171" s="179"/>
      <c r="T171" s="180"/>
      <c r="AT171" s="181" t="s">
        <v>131</v>
      </c>
      <c r="AU171" s="181" t="s">
        <v>79</v>
      </c>
      <c r="AV171" s="12" t="s">
        <v>79</v>
      </c>
      <c r="AW171" s="12" t="s">
        <v>32</v>
      </c>
      <c r="AX171" s="12" t="s">
        <v>77</v>
      </c>
      <c r="AY171" s="181" t="s">
        <v>122</v>
      </c>
    </row>
    <row r="172" spans="2:65" s="10" customFormat="1" ht="29.85" customHeight="1">
      <c r="B172" s="140"/>
      <c r="D172" s="150" t="s">
        <v>68</v>
      </c>
      <c r="E172" s="151" t="s">
        <v>276</v>
      </c>
      <c r="F172" s="151" t="s">
        <v>277</v>
      </c>
      <c r="J172" s="152">
        <f>BK172</f>
        <v>0</v>
      </c>
      <c r="L172" s="140"/>
      <c r="M172" s="144"/>
      <c r="N172" s="145"/>
      <c r="O172" s="145"/>
      <c r="P172" s="146">
        <f>SUM(P173:P180)</f>
        <v>18.486962999999999</v>
      </c>
      <c r="Q172" s="145"/>
      <c r="R172" s="146">
        <f>SUM(R173:R180)</f>
        <v>0</v>
      </c>
      <c r="S172" s="145"/>
      <c r="T172" s="147">
        <f>SUM(T173:T180)</f>
        <v>0</v>
      </c>
      <c r="AR172" s="141" t="s">
        <v>77</v>
      </c>
      <c r="AT172" s="148" t="s">
        <v>68</v>
      </c>
      <c r="AU172" s="148" t="s">
        <v>77</v>
      </c>
      <c r="AY172" s="141" t="s">
        <v>122</v>
      </c>
      <c r="BK172" s="149">
        <f>SUM(BK173:BK180)</f>
        <v>0</v>
      </c>
    </row>
    <row r="173" spans="2:65" s="1" customFormat="1" ht="20.399999999999999" customHeight="1">
      <c r="B173" s="153"/>
      <c r="C173" s="154" t="s">
        <v>278</v>
      </c>
      <c r="D173" s="154" t="s">
        <v>124</v>
      </c>
      <c r="E173" s="155" t="s">
        <v>279</v>
      </c>
      <c r="F173" s="156" t="s">
        <v>280</v>
      </c>
      <c r="G173" s="157" t="s">
        <v>185</v>
      </c>
      <c r="H173" s="158">
        <v>89.308999999999997</v>
      </c>
      <c r="I173" s="159"/>
      <c r="J173" s="159">
        <f>ROUND(I173*H173,2)</f>
        <v>0</v>
      </c>
      <c r="K173" s="156" t="s">
        <v>128</v>
      </c>
      <c r="L173" s="37"/>
      <c r="M173" s="160" t="s">
        <v>5</v>
      </c>
      <c r="N173" s="161" t="s">
        <v>40</v>
      </c>
      <c r="O173" s="162">
        <v>0.03</v>
      </c>
      <c r="P173" s="162">
        <f>O173*H173</f>
        <v>2.6792699999999998</v>
      </c>
      <c r="Q173" s="162">
        <v>0</v>
      </c>
      <c r="R173" s="162">
        <f>Q173*H173</f>
        <v>0</v>
      </c>
      <c r="S173" s="162">
        <v>0</v>
      </c>
      <c r="T173" s="163">
        <f>S173*H173</f>
        <v>0</v>
      </c>
      <c r="AR173" s="23" t="s">
        <v>129</v>
      </c>
      <c r="AT173" s="23" t="s">
        <v>124</v>
      </c>
      <c r="AU173" s="23" t="s">
        <v>79</v>
      </c>
      <c r="AY173" s="23" t="s">
        <v>122</v>
      </c>
      <c r="BE173" s="164">
        <f>IF(N173="základní",J173,0)</f>
        <v>0</v>
      </c>
      <c r="BF173" s="164">
        <f>IF(N173="snížená",J173,0)</f>
        <v>0</v>
      </c>
      <c r="BG173" s="164">
        <f>IF(N173="zákl. přenesená",J173,0)</f>
        <v>0</v>
      </c>
      <c r="BH173" s="164">
        <f>IF(N173="sníž. přenesená",J173,0)</f>
        <v>0</v>
      </c>
      <c r="BI173" s="164">
        <f>IF(N173="nulová",J173,0)</f>
        <v>0</v>
      </c>
      <c r="BJ173" s="23" t="s">
        <v>77</v>
      </c>
      <c r="BK173" s="164">
        <f>ROUND(I173*H173,2)</f>
        <v>0</v>
      </c>
      <c r="BL173" s="23" t="s">
        <v>129</v>
      </c>
      <c r="BM173" s="23" t="s">
        <v>281</v>
      </c>
    </row>
    <row r="174" spans="2:65" s="1" customFormat="1" ht="20.399999999999999" customHeight="1">
      <c r="B174" s="153"/>
      <c r="C174" s="154" t="s">
        <v>282</v>
      </c>
      <c r="D174" s="154" t="s">
        <v>124</v>
      </c>
      <c r="E174" s="155" t="s">
        <v>283</v>
      </c>
      <c r="F174" s="156" t="s">
        <v>284</v>
      </c>
      <c r="G174" s="157" t="s">
        <v>185</v>
      </c>
      <c r="H174" s="158">
        <v>803.78099999999995</v>
      </c>
      <c r="I174" s="159"/>
      <c r="J174" s="159">
        <f>ROUND(I174*H174,2)</f>
        <v>0</v>
      </c>
      <c r="K174" s="156" t="s">
        <v>128</v>
      </c>
      <c r="L174" s="37"/>
      <c r="M174" s="160" t="s">
        <v>5</v>
      </c>
      <c r="N174" s="161" t="s">
        <v>40</v>
      </c>
      <c r="O174" s="162">
        <v>2E-3</v>
      </c>
      <c r="P174" s="162">
        <f>O174*H174</f>
        <v>1.6075619999999999</v>
      </c>
      <c r="Q174" s="162">
        <v>0</v>
      </c>
      <c r="R174" s="162">
        <f>Q174*H174</f>
        <v>0</v>
      </c>
      <c r="S174" s="162">
        <v>0</v>
      </c>
      <c r="T174" s="163">
        <f>S174*H174</f>
        <v>0</v>
      </c>
      <c r="AR174" s="23" t="s">
        <v>129</v>
      </c>
      <c r="AT174" s="23" t="s">
        <v>124</v>
      </c>
      <c r="AU174" s="23" t="s">
        <v>79</v>
      </c>
      <c r="AY174" s="23" t="s">
        <v>122</v>
      </c>
      <c r="BE174" s="164">
        <f>IF(N174="základní",J174,0)</f>
        <v>0</v>
      </c>
      <c r="BF174" s="164">
        <f>IF(N174="snížená",J174,0)</f>
        <v>0</v>
      </c>
      <c r="BG174" s="164">
        <f>IF(N174="zákl. přenesená",J174,0)</f>
        <v>0</v>
      </c>
      <c r="BH174" s="164">
        <f>IF(N174="sníž. přenesená",J174,0)</f>
        <v>0</v>
      </c>
      <c r="BI174" s="164">
        <f>IF(N174="nulová",J174,0)</f>
        <v>0</v>
      </c>
      <c r="BJ174" s="23" t="s">
        <v>77</v>
      </c>
      <c r="BK174" s="164">
        <f>ROUND(I174*H174,2)</f>
        <v>0</v>
      </c>
      <c r="BL174" s="23" t="s">
        <v>129</v>
      </c>
      <c r="BM174" s="23" t="s">
        <v>285</v>
      </c>
    </row>
    <row r="175" spans="2:65" s="12" customFormat="1">
      <c r="B175" s="173"/>
      <c r="D175" s="174" t="s">
        <v>131</v>
      </c>
      <c r="F175" s="176" t="s">
        <v>286</v>
      </c>
      <c r="H175" s="177">
        <v>803.78099999999995</v>
      </c>
      <c r="L175" s="173"/>
      <c r="M175" s="178"/>
      <c r="N175" s="179"/>
      <c r="O175" s="179"/>
      <c r="P175" s="179"/>
      <c r="Q175" s="179"/>
      <c r="R175" s="179"/>
      <c r="S175" s="179"/>
      <c r="T175" s="180"/>
      <c r="AT175" s="181" t="s">
        <v>131</v>
      </c>
      <c r="AU175" s="181" t="s">
        <v>79</v>
      </c>
      <c r="AV175" s="12" t="s">
        <v>79</v>
      </c>
      <c r="AW175" s="12" t="s">
        <v>6</v>
      </c>
      <c r="AX175" s="12" t="s">
        <v>77</v>
      </c>
      <c r="AY175" s="181" t="s">
        <v>122</v>
      </c>
    </row>
    <row r="176" spans="2:65" s="1" customFormat="1" ht="20.399999999999999" customHeight="1">
      <c r="B176" s="153"/>
      <c r="C176" s="154" t="s">
        <v>287</v>
      </c>
      <c r="D176" s="154" t="s">
        <v>124</v>
      </c>
      <c r="E176" s="155" t="s">
        <v>288</v>
      </c>
      <c r="F176" s="156" t="s">
        <v>289</v>
      </c>
      <c r="G176" s="157" t="s">
        <v>185</v>
      </c>
      <c r="H176" s="158">
        <v>89.308999999999997</v>
      </c>
      <c r="I176" s="159"/>
      <c r="J176" s="159">
        <f>ROUND(I176*H176,2)</f>
        <v>0</v>
      </c>
      <c r="K176" s="156" t="s">
        <v>128</v>
      </c>
      <c r="L176" s="37"/>
      <c r="M176" s="160" t="s">
        <v>5</v>
      </c>
      <c r="N176" s="161" t="s">
        <v>40</v>
      </c>
      <c r="O176" s="162">
        <v>0.159</v>
      </c>
      <c r="P176" s="162">
        <f>O176*H176</f>
        <v>14.200130999999999</v>
      </c>
      <c r="Q176" s="162">
        <v>0</v>
      </c>
      <c r="R176" s="162">
        <f>Q176*H176</f>
        <v>0</v>
      </c>
      <c r="S176" s="162">
        <v>0</v>
      </c>
      <c r="T176" s="163">
        <f>S176*H176</f>
        <v>0</v>
      </c>
      <c r="AR176" s="23" t="s">
        <v>129</v>
      </c>
      <c r="AT176" s="23" t="s">
        <v>124</v>
      </c>
      <c r="AU176" s="23" t="s">
        <v>79</v>
      </c>
      <c r="AY176" s="23" t="s">
        <v>122</v>
      </c>
      <c r="BE176" s="164">
        <f>IF(N176="základní",J176,0)</f>
        <v>0</v>
      </c>
      <c r="BF176" s="164">
        <f>IF(N176="snížená",J176,0)</f>
        <v>0</v>
      </c>
      <c r="BG176" s="164">
        <f>IF(N176="zákl. přenesená",J176,0)</f>
        <v>0</v>
      </c>
      <c r="BH176" s="164">
        <f>IF(N176="sníž. přenesená",J176,0)</f>
        <v>0</v>
      </c>
      <c r="BI176" s="164">
        <f>IF(N176="nulová",J176,0)</f>
        <v>0</v>
      </c>
      <c r="BJ176" s="23" t="s">
        <v>77</v>
      </c>
      <c r="BK176" s="164">
        <f>ROUND(I176*H176,2)</f>
        <v>0</v>
      </c>
      <c r="BL176" s="23" t="s">
        <v>129</v>
      </c>
      <c r="BM176" s="23" t="s">
        <v>290</v>
      </c>
    </row>
    <row r="177" spans="2:65" s="1" customFormat="1" ht="20.399999999999999" customHeight="1">
      <c r="B177" s="153"/>
      <c r="C177" s="154" t="s">
        <v>291</v>
      </c>
      <c r="D177" s="154" t="s">
        <v>124</v>
      </c>
      <c r="E177" s="155" t="s">
        <v>292</v>
      </c>
      <c r="F177" s="156" t="s">
        <v>293</v>
      </c>
      <c r="G177" s="157" t="s">
        <v>185</v>
      </c>
      <c r="H177" s="158">
        <v>32.430999999999997</v>
      </c>
      <c r="I177" s="159"/>
      <c r="J177" s="159">
        <f>ROUND(I177*H177,2)</f>
        <v>0</v>
      </c>
      <c r="K177" s="156" t="s">
        <v>128</v>
      </c>
      <c r="L177" s="37"/>
      <c r="M177" s="160" t="s">
        <v>5</v>
      </c>
      <c r="N177" s="161" t="s">
        <v>40</v>
      </c>
      <c r="O177" s="162">
        <v>0</v>
      </c>
      <c r="P177" s="162">
        <f>O177*H177</f>
        <v>0</v>
      </c>
      <c r="Q177" s="162">
        <v>0</v>
      </c>
      <c r="R177" s="162">
        <f>Q177*H177</f>
        <v>0</v>
      </c>
      <c r="S177" s="162">
        <v>0</v>
      </c>
      <c r="T177" s="163">
        <f>S177*H177</f>
        <v>0</v>
      </c>
      <c r="AR177" s="23" t="s">
        <v>129</v>
      </c>
      <c r="AT177" s="23" t="s">
        <v>124</v>
      </c>
      <c r="AU177" s="23" t="s">
        <v>79</v>
      </c>
      <c r="AY177" s="23" t="s">
        <v>122</v>
      </c>
      <c r="BE177" s="164">
        <f>IF(N177="základní",J177,0)</f>
        <v>0</v>
      </c>
      <c r="BF177" s="164">
        <f>IF(N177="snížená",J177,0)</f>
        <v>0</v>
      </c>
      <c r="BG177" s="164">
        <f>IF(N177="zákl. přenesená",J177,0)</f>
        <v>0</v>
      </c>
      <c r="BH177" s="164">
        <f>IF(N177="sníž. přenesená",J177,0)</f>
        <v>0</v>
      </c>
      <c r="BI177" s="164">
        <f>IF(N177="nulová",J177,0)</f>
        <v>0</v>
      </c>
      <c r="BJ177" s="23" t="s">
        <v>77</v>
      </c>
      <c r="BK177" s="164">
        <f>ROUND(I177*H177,2)</f>
        <v>0</v>
      </c>
      <c r="BL177" s="23" t="s">
        <v>129</v>
      </c>
      <c r="BM177" s="23" t="s">
        <v>294</v>
      </c>
    </row>
    <row r="178" spans="2:65" s="12" customFormat="1">
      <c r="B178" s="173"/>
      <c r="D178" s="174" t="s">
        <v>131</v>
      </c>
      <c r="E178" s="175" t="s">
        <v>5</v>
      </c>
      <c r="F178" s="176" t="s">
        <v>295</v>
      </c>
      <c r="H178" s="177">
        <v>32.430999999999997</v>
      </c>
      <c r="L178" s="173"/>
      <c r="M178" s="178"/>
      <c r="N178" s="179"/>
      <c r="O178" s="179"/>
      <c r="P178" s="179"/>
      <c r="Q178" s="179"/>
      <c r="R178" s="179"/>
      <c r="S178" s="179"/>
      <c r="T178" s="180"/>
      <c r="AT178" s="181" t="s">
        <v>131</v>
      </c>
      <c r="AU178" s="181" t="s">
        <v>79</v>
      </c>
      <c r="AV178" s="12" t="s">
        <v>79</v>
      </c>
      <c r="AW178" s="12" t="s">
        <v>32</v>
      </c>
      <c r="AX178" s="12" t="s">
        <v>77</v>
      </c>
      <c r="AY178" s="181" t="s">
        <v>122</v>
      </c>
    </row>
    <row r="179" spans="2:65" s="1" customFormat="1" ht="20.399999999999999" customHeight="1">
      <c r="B179" s="153"/>
      <c r="C179" s="154" t="s">
        <v>296</v>
      </c>
      <c r="D179" s="154" t="s">
        <v>124</v>
      </c>
      <c r="E179" s="155" t="s">
        <v>297</v>
      </c>
      <c r="F179" s="156" t="s">
        <v>298</v>
      </c>
      <c r="G179" s="157" t="s">
        <v>185</v>
      </c>
      <c r="H179" s="158">
        <v>7.84</v>
      </c>
      <c r="I179" s="159"/>
      <c r="J179" s="159">
        <f>ROUND(I179*H179,2)</f>
        <v>0</v>
      </c>
      <c r="K179" s="156" t="s">
        <v>128</v>
      </c>
      <c r="L179" s="37"/>
      <c r="M179" s="160" t="s">
        <v>5</v>
      </c>
      <c r="N179" s="161" t="s">
        <v>40</v>
      </c>
      <c r="O179" s="162">
        <v>0</v>
      </c>
      <c r="P179" s="162">
        <f>O179*H179</f>
        <v>0</v>
      </c>
      <c r="Q179" s="162">
        <v>0</v>
      </c>
      <c r="R179" s="162">
        <f>Q179*H179</f>
        <v>0</v>
      </c>
      <c r="S179" s="162">
        <v>0</v>
      </c>
      <c r="T179" s="163">
        <f>S179*H179</f>
        <v>0</v>
      </c>
      <c r="AR179" s="23" t="s">
        <v>129</v>
      </c>
      <c r="AT179" s="23" t="s">
        <v>124</v>
      </c>
      <c r="AU179" s="23" t="s">
        <v>79</v>
      </c>
      <c r="AY179" s="23" t="s">
        <v>122</v>
      </c>
      <c r="BE179" s="164">
        <f>IF(N179="základní",J179,0)</f>
        <v>0</v>
      </c>
      <c r="BF179" s="164">
        <f>IF(N179="snížená",J179,0)</f>
        <v>0</v>
      </c>
      <c r="BG179" s="164">
        <f>IF(N179="zákl. přenesená",J179,0)</f>
        <v>0</v>
      </c>
      <c r="BH179" s="164">
        <f>IF(N179="sníž. přenesená",J179,0)</f>
        <v>0</v>
      </c>
      <c r="BI179" s="164">
        <f>IF(N179="nulová",J179,0)</f>
        <v>0</v>
      </c>
      <c r="BJ179" s="23" t="s">
        <v>77</v>
      </c>
      <c r="BK179" s="164">
        <f>ROUND(I179*H179,2)</f>
        <v>0</v>
      </c>
      <c r="BL179" s="23" t="s">
        <v>129</v>
      </c>
      <c r="BM179" s="23" t="s">
        <v>299</v>
      </c>
    </row>
    <row r="180" spans="2:65" s="1" customFormat="1" ht="20.399999999999999" customHeight="1">
      <c r="B180" s="153"/>
      <c r="C180" s="154" t="s">
        <v>300</v>
      </c>
      <c r="D180" s="154" t="s">
        <v>124</v>
      </c>
      <c r="E180" s="155" t="s">
        <v>301</v>
      </c>
      <c r="F180" s="156" t="s">
        <v>302</v>
      </c>
      <c r="G180" s="157" t="s">
        <v>185</v>
      </c>
      <c r="H180" s="158">
        <v>49.037999999999997</v>
      </c>
      <c r="I180" s="159"/>
      <c r="J180" s="159">
        <f>ROUND(I180*H180,2)</f>
        <v>0</v>
      </c>
      <c r="K180" s="156" t="s">
        <v>128</v>
      </c>
      <c r="L180" s="37"/>
      <c r="M180" s="160" t="s">
        <v>5</v>
      </c>
      <c r="N180" s="161" t="s">
        <v>40</v>
      </c>
      <c r="O180" s="162">
        <v>0</v>
      </c>
      <c r="P180" s="162">
        <f>O180*H180</f>
        <v>0</v>
      </c>
      <c r="Q180" s="162">
        <v>0</v>
      </c>
      <c r="R180" s="162">
        <f>Q180*H180</f>
        <v>0</v>
      </c>
      <c r="S180" s="162">
        <v>0</v>
      </c>
      <c r="T180" s="163">
        <f>S180*H180</f>
        <v>0</v>
      </c>
      <c r="AR180" s="23" t="s">
        <v>129</v>
      </c>
      <c r="AT180" s="23" t="s">
        <v>124</v>
      </c>
      <c r="AU180" s="23" t="s">
        <v>79</v>
      </c>
      <c r="AY180" s="23" t="s">
        <v>122</v>
      </c>
      <c r="BE180" s="164">
        <f>IF(N180="základní",J180,0)</f>
        <v>0</v>
      </c>
      <c r="BF180" s="164">
        <f>IF(N180="snížená",J180,0)</f>
        <v>0</v>
      </c>
      <c r="BG180" s="164">
        <f>IF(N180="zákl. přenesená",J180,0)</f>
        <v>0</v>
      </c>
      <c r="BH180" s="164">
        <f>IF(N180="sníž. přenesená",J180,0)</f>
        <v>0</v>
      </c>
      <c r="BI180" s="164">
        <f>IF(N180="nulová",J180,0)</f>
        <v>0</v>
      </c>
      <c r="BJ180" s="23" t="s">
        <v>77</v>
      </c>
      <c r="BK180" s="164">
        <f>ROUND(I180*H180,2)</f>
        <v>0</v>
      </c>
      <c r="BL180" s="23" t="s">
        <v>129</v>
      </c>
      <c r="BM180" s="23" t="s">
        <v>303</v>
      </c>
    </row>
    <row r="181" spans="2:65" s="10" customFormat="1" ht="29.85" customHeight="1">
      <c r="B181" s="140"/>
      <c r="D181" s="150" t="s">
        <v>68</v>
      </c>
      <c r="E181" s="151" t="s">
        <v>304</v>
      </c>
      <c r="F181" s="151" t="s">
        <v>305</v>
      </c>
      <c r="J181" s="152">
        <f>BK181</f>
        <v>0</v>
      </c>
      <c r="L181" s="140"/>
      <c r="M181" s="144"/>
      <c r="N181" s="145"/>
      <c r="O181" s="145"/>
      <c r="P181" s="146">
        <f>P182</f>
        <v>30.075925999999999</v>
      </c>
      <c r="Q181" s="145"/>
      <c r="R181" s="146">
        <f>R182</f>
        <v>0</v>
      </c>
      <c r="S181" s="145"/>
      <c r="T181" s="147">
        <f>T182</f>
        <v>0</v>
      </c>
      <c r="AR181" s="141" t="s">
        <v>77</v>
      </c>
      <c r="AT181" s="148" t="s">
        <v>68</v>
      </c>
      <c r="AU181" s="148" t="s">
        <v>77</v>
      </c>
      <c r="AY181" s="141" t="s">
        <v>122</v>
      </c>
      <c r="BK181" s="149">
        <f>BK182</f>
        <v>0</v>
      </c>
    </row>
    <row r="182" spans="2:65" s="1" customFormat="1" ht="20.399999999999999" customHeight="1">
      <c r="B182" s="153"/>
      <c r="C182" s="154" t="s">
        <v>306</v>
      </c>
      <c r="D182" s="154" t="s">
        <v>124</v>
      </c>
      <c r="E182" s="155" t="s">
        <v>307</v>
      </c>
      <c r="F182" s="156" t="s">
        <v>308</v>
      </c>
      <c r="G182" s="157" t="s">
        <v>185</v>
      </c>
      <c r="H182" s="158">
        <v>75.757999999999996</v>
      </c>
      <c r="I182" s="159"/>
      <c r="J182" s="159">
        <f>ROUND(I182*H182,2)</f>
        <v>0</v>
      </c>
      <c r="K182" s="156" t="s">
        <v>128</v>
      </c>
      <c r="L182" s="37"/>
      <c r="M182" s="160" t="s">
        <v>5</v>
      </c>
      <c r="N182" s="201" t="s">
        <v>40</v>
      </c>
      <c r="O182" s="202">
        <v>0.39700000000000002</v>
      </c>
      <c r="P182" s="202">
        <f>O182*H182</f>
        <v>30.075925999999999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AR182" s="23" t="s">
        <v>129</v>
      </c>
      <c r="AT182" s="23" t="s">
        <v>124</v>
      </c>
      <c r="AU182" s="23" t="s">
        <v>79</v>
      </c>
      <c r="AY182" s="23" t="s">
        <v>122</v>
      </c>
      <c r="BE182" s="164">
        <f>IF(N182="základní",J182,0)</f>
        <v>0</v>
      </c>
      <c r="BF182" s="164">
        <f>IF(N182="snížená",J182,0)</f>
        <v>0</v>
      </c>
      <c r="BG182" s="164">
        <f>IF(N182="zákl. přenesená",J182,0)</f>
        <v>0</v>
      </c>
      <c r="BH182" s="164">
        <f>IF(N182="sníž. přenesená",J182,0)</f>
        <v>0</v>
      </c>
      <c r="BI182" s="164">
        <f>IF(N182="nulová",J182,0)</f>
        <v>0</v>
      </c>
      <c r="BJ182" s="23" t="s">
        <v>77</v>
      </c>
      <c r="BK182" s="164">
        <f>ROUND(I182*H182,2)</f>
        <v>0</v>
      </c>
      <c r="BL182" s="23" t="s">
        <v>129</v>
      </c>
      <c r="BM182" s="23" t="s">
        <v>309</v>
      </c>
    </row>
    <row r="183" spans="2:65" s="1" customFormat="1" ht="6.9" customHeight="1">
      <c r="B183" s="52"/>
      <c r="C183" s="53"/>
      <c r="D183" s="53"/>
      <c r="E183" s="53"/>
      <c r="F183" s="53"/>
      <c r="G183" s="53"/>
      <c r="H183" s="53"/>
      <c r="I183" s="53"/>
      <c r="J183" s="53"/>
      <c r="K183" s="53"/>
      <c r="L183" s="37"/>
    </row>
  </sheetData>
  <autoFilter ref="C81:K182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82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27"/>
  <sheetViews>
    <sheetView showGridLines="0" workbookViewId="0">
      <pane ySplit="1" topLeftCell="A269" activePane="bottomLeft" state="frozen"/>
      <selection pane="bottomLeft" activeCell="I87" sqref="I87:I326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95"/>
      <c r="B1" s="16"/>
      <c r="C1" s="16"/>
      <c r="D1" s="17" t="s">
        <v>1</v>
      </c>
      <c r="E1" s="16"/>
      <c r="F1" s="96" t="s">
        <v>87</v>
      </c>
      <c r="G1" s="250" t="s">
        <v>88</v>
      </c>
      <c r="H1" s="250"/>
      <c r="I1" s="16"/>
      <c r="J1" s="96" t="s">
        <v>89</v>
      </c>
      <c r="K1" s="17" t="s">
        <v>90</v>
      </c>
      <c r="L1" s="96" t="s">
        <v>91</v>
      </c>
      <c r="M1" s="96"/>
      <c r="N1" s="96"/>
      <c r="O1" s="96"/>
      <c r="P1" s="96"/>
      <c r="Q1" s="96"/>
      <c r="R1" s="96"/>
      <c r="S1" s="96"/>
      <c r="T1" s="96"/>
      <c r="U1" s="97"/>
      <c r="V1" s="97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238" t="s">
        <v>8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23" t="s">
        <v>82</v>
      </c>
    </row>
    <row r="3" spans="1:70" ht="6.9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79</v>
      </c>
    </row>
    <row r="4" spans="1:70" ht="36.9" customHeight="1">
      <c r="B4" s="27"/>
      <c r="C4" s="28"/>
      <c r="D4" s="29" t="s">
        <v>92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 ht="13.2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20.399999999999999" customHeight="1">
      <c r="B7" s="27"/>
      <c r="C7" s="28"/>
      <c r="D7" s="28"/>
      <c r="E7" s="251" t="str">
        <f>'Rekapitulace stavby'!K6</f>
        <v>Rekonstrukce budovy MŠ Slívová</v>
      </c>
      <c r="F7" s="252"/>
      <c r="G7" s="252"/>
      <c r="H7" s="252"/>
      <c r="I7" s="28"/>
      <c r="J7" s="28"/>
      <c r="K7" s="30"/>
    </row>
    <row r="8" spans="1:70" s="1" customFormat="1" ht="13.2">
      <c r="B8" s="37"/>
      <c r="C8" s="38"/>
      <c r="D8" s="35" t="s">
        <v>93</v>
      </c>
      <c r="E8" s="38"/>
      <c r="F8" s="38"/>
      <c r="G8" s="38"/>
      <c r="H8" s="38"/>
      <c r="I8" s="38"/>
      <c r="J8" s="38"/>
      <c r="K8" s="41"/>
    </row>
    <row r="9" spans="1:70" s="1" customFormat="1" ht="36.9" customHeight="1">
      <c r="B9" s="37"/>
      <c r="C9" s="38"/>
      <c r="D9" s="38"/>
      <c r="E9" s="253" t="s">
        <v>310</v>
      </c>
      <c r="F9" s="254"/>
      <c r="G9" s="254"/>
      <c r="H9" s="254"/>
      <c r="I9" s="38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" customHeight="1">
      <c r="B11" s="37"/>
      <c r="C11" s="38"/>
      <c r="D11" s="35" t="s">
        <v>19</v>
      </c>
      <c r="E11" s="38"/>
      <c r="F11" s="33" t="s">
        <v>5</v>
      </c>
      <c r="G11" s="38"/>
      <c r="H11" s="38"/>
      <c r="I11" s="35" t="s">
        <v>20</v>
      </c>
      <c r="J11" s="33" t="s">
        <v>5</v>
      </c>
      <c r="K11" s="41"/>
    </row>
    <row r="12" spans="1:70" s="1" customFormat="1" ht="14.4" customHeight="1">
      <c r="B12" s="37"/>
      <c r="C12" s="38"/>
      <c r="D12" s="35" t="s">
        <v>21</v>
      </c>
      <c r="E12" s="38"/>
      <c r="F12" s="33" t="s">
        <v>22</v>
      </c>
      <c r="G12" s="38"/>
      <c r="H12" s="38"/>
      <c r="I12" s="35" t="s">
        <v>23</v>
      </c>
      <c r="J12" s="98" t="str">
        <f>'Rekapitulace stavby'!AN8</f>
        <v>1. 8. 2017</v>
      </c>
      <c r="K12" s="41"/>
    </row>
    <row r="13" spans="1:70" s="1" customFormat="1" ht="10.8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" customHeight="1">
      <c r="B14" s="37"/>
      <c r="C14" s="38"/>
      <c r="D14" s="35" t="s">
        <v>25</v>
      </c>
      <c r="E14" s="38"/>
      <c r="F14" s="38"/>
      <c r="G14" s="38"/>
      <c r="H14" s="38"/>
      <c r="I14" s="35" t="s">
        <v>26</v>
      </c>
      <c r="J14" s="33" t="s">
        <v>5</v>
      </c>
      <c r="K14" s="41"/>
    </row>
    <row r="15" spans="1:70" s="1" customFormat="1" ht="18" customHeight="1">
      <c r="B15" s="37"/>
      <c r="C15" s="38"/>
      <c r="D15" s="38"/>
      <c r="E15" s="33" t="s">
        <v>27</v>
      </c>
      <c r="F15" s="38"/>
      <c r="G15" s="38"/>
      <c r="H15" s="38"/>
      <c r="I15" s="35" t="s">
        <v>28</v>
      </c>
      <c r="J15" s="33" t="s">
        <v>5</v>
      </c>
      <c r="K15" s="41"/>
    </row>
    <row r="16" spans="1:70" s="1" customFormat="1" ht="6.9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" customHeight="1">
      <c r="B17" s="37"/>
      <c r="C17" s="38"/>
      <c r="D17" s="35" t="s">
        <v>29</v>
      </c>
      <c r="E17" s="38"/>
      <c r="F17" s="38"/>
      <c r="G17" s="38"/>
      <c r="H17" s="38"/>
      <c r="I17" s="35" t="s">
        <v>26</v>
      </c>
      <c r="J17" s="33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28</v>
      </c>
      <c r="J18" s="33" t="str">
        <f>IF('Rekapitulace stavby'!AN14="Vyplň údaj","",IF('Rekapitulace stavby'!AN14="","",'Rekapitulace stavby'!AN14))</f>
        <v/>
      </c>
      <c r="K18" s="41"/>
    </row>
    <row r="19" spans="2:11" s="1" customFormat="1" ht="6.9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" customHeight="1">
      <c r="B20" s="37"/>
      <c r="C20" s="38"/>
      <c r="D20" s="35" t="s">
        <v>31</v>
      </c>
      <c r="E20" s="38"/>
      <c r="F20" s="38"/>
      <c r="G20" s="38"/>
      <c r="H20" s="38"/>
      <c r="I20" s="35" t="s">
        <v>26</v>
      </c>
      <c r="J20" s="33" t="str">
        <f>IF('Rekapitulace stavby'!AN16="","",'Rekapitulace stavby'!AN16)</f>
        <v/>
      </c>
      <c r="K20" s="41"/>
    </row>
    <row r="21" spans="2:11" s="1" customFormat="1" ht="18" customHeight="1">
      <c r="B21" s="37"/>
      <c r="C21" s="38"/>
      <c r="D21" s="38"/>
      <c r="E21" s="33" t="str">
        <f>IF('Rekapitulace stavby'!E17="","",'Rekapitulace stavby'!E17)</f>
        <v xml:space="preserve"> </v>
      </c>
      <c r="F21" s="38"/>
      <c r="G21" s="38"/>
      <c r="H21" s="38"/>
      <c r="I21" s="35" t="s">
        <v>28</v>
      </c>
      <c r="J21" s="33" t="str">
        <f>IF('Rekapitulace stavby'!AN17="","",'Rekapitulace stavby'!AN17)</f>
        <v/>
      </c>
      <c r="K21" s="41"/>
    </row>
    <row r="22" spans="2:11" s="1" customFormat="1" ht="6.9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" customHeight="1">
      <c r="B23" s="37"/>
      <c r="C23" s="38"/>
      <c r="D23" s="35" t="s">
        <v>33</v>
      </c>
      <c r="E23" s="38"/>
      <c r="F23" s="38"/>
      <c r="G23" s="38"/>
      <c r="H23" s="38"/>
      <c r="I23" s="38"/>
      <c r="J23" s="38"/>
      <c r="K23" s="41"/>
    </row>
    <row r="24" spans="2:11" s="6" customFormat="1" ht="20.399999999999999" customHeight="1">
      <c r="B24" s="99"/>
      <c r="C24" s="100"/>
      <c r="D24" s="100"/>
      <c r="E24" s="217" t="s">
        <v>34</v>
      </c>
      <c r="F24" s="217"/>
      <c r="G24" s="217"/>
      <c r="H24" s="217"/>
      <c r="I24" s="100"/>
      <c r="J24" s="100"/>
      <c r="K24" s="101"/>
    </row>
    <row r="25" spans="2:11" s="1" customFormat="1" ht="6.9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" customHeight="1">
      <c r="B26" s="37"/>
      <c r="C26" s="38"/>
      <c r="D26" s="64"/>
      <c r="E26" s="64"/>
      <c r="F26" s="64"/>
      <c r="G26" s="64"/>
      <c r="H26" s="64"/>
      <c r="I26" s="64"/>
      <c r="J26" s="64"/>
      <c r="K26" s="102"/>
    </row>
    <row r="27" spans="2:11" s="1" customFormat="1" ht="25.35" customHeight="1">
      <c r="B27" s="37"/>
      <c r="C27" s="38"/>
      <c r="D27" s="103" t="s">
        <v>35</v>
      </c>
      <c r="E27" s="38"/>
      <c r="F27" s="38"/>
      <c r="G27" s="38"/>
      <c r="H27" s="38"/>
      <c r="I27" s="38"/>
      <c r="J27" s="104">
        <f>ROUND(J84,2)</f>
        <v>0</v>
      </c>
      <c r="K27" s="41"/>
    </row>
    <row r="28" spans="2:11" s="1" customFormat="1" ht="6.9" customHeight="1">
      <c r="B28" s="37"/>
      <c r="C28" s="38"/>
      <c r="D28" s="64"/>
      <c r="E28" s="64"/>
      <c r="F28" s="64"/>
      <c r="G28" s="64"/>
      <c r="H28" s="64"/>
      <c r="I28" s="64"/>
      <c r="J28" s="64"/>
      <c r="K28" s="102"/>
    </row>
    <row r="29" spans="2:11" s="1" customFormat="1" ht="14.4" customHeight="1">
      <c r="B29" s="37"/>
      <c r="C29" s="38"/>
      <c r="D29" s="38"/>
      <c r="E29" s="38"/>
      <c r="F29" s="42" t="s">
        <v>37</v>
      </c>
      <c r="G29" s="38"/>
      <c r="H29" s="38"/>
      <c r="I29" s="42" t="s">
        <v>36</v>
      </c>
      <c r="J29" s="42" t="s">
        <v>38</v>
      </c>
      <c r="K29" s="41"/>
    </row>
    <row r="30" spans="2:11" s="1" customFormat="1" ht="14.4" customHeight="1">
      <c r="B30" s="37"/>
      <c r="C30" s="38"/>
      <c r="D30" s="45" t="s">
        <v>39</v>
      </c>
      <c r="E30" s="45" t="s">
        <v>40</v>
      </c>
      <c r="F30" s="105">
        <f>ROUND(SUM(BE84:BE326), 2)</f>
        <v>0</v>
      </c>
      <c r="G30" s="38"/>
      <c r="H30" s="38"/>
      <c r="I30" s="106">
        <v>0.21</v>
      </c>
      <c r="J30" s="105">
        <f>ROUND(ROUND((SUM(BE84:BE326)), 2)*I30, 2)</f>
        <v>0</v>
      </c>
      <c r="K30" s="41"/>
    </row>
    <row r="31" spans="2:11" s="1" customFormat="1" ht="14.4" customHeight="1">
      <c r="B31" s="37"/>
      <c r="C31" s="38"/>
      <c r="D31" s="38"/>
      <c r="E31" s="45" t="s">
        <v>41</v>
      </c>
      <c r="F31" s="105">
        <f>ROUND(SUM(BF84:BF326), 2)</f>
        <v>0</v>
      </c>
      <c r="G31" s="38"/>
      <c r="H31" s="38"/>
      <c r="I31" s="106">
        <v>0.15</v>
      </c>
      <c r="J31" s="105">
        <f>ROUND(ROUND((SUM(BF84:BF326)), 2)*I31, 2)</f>
        <v>0</v>
      </c>
      <c r="K31" s="41"/>
    </row>
    <row r="32" spans="2:11" s="1" customFormat="1" ht="14.4" hidden="1" customHeight="1">
      <c r="B32" s="37"/>
      <c r="C32" s="38"/>
      <c r="D32" s="38"/>
      <c r="E32" s="45" t="s">
        <v>42</v>
      </c>
      <c r="F32" s="105">
        <f>ROUND(SUM(BG84:BG326), 2)</f>
        <v>0</v>
      </c>
      <c r="G32" s="38"/>
      <c r="H32" s="38"/>
      <c r="I32" s="106">
        <v>0.21</v>
      </c>
      <c r="J32" s="105">
        <v>0</v>
      </c>
      <c r="K32" s="41"/>
    </row>
    <row r="33" spans="2:11" s="1" customFormat="1" ht="14.4" hidden="1" customHeight="1">
      <c r="B33" s="37"/>
      <c r="C33" s="38"/>
      <c r="D33" s="38"/>
      <c r="E33" s="45" t="s">
        <v>43</v>
      </c>
      <c r="F33" s="105">
        <f>ROUND(SUM(BH84:BH326), 2)</f>
        <v>0</v>
      </c>
      <c r="G33" s="38"/>
      <c r="H33" s="38"/>
      <c r="I33" s="106">
        <v>0.15</v>
      </c>
      <c r="J33" s="105">
        <v>0</v>
      </c>
      <c r="K33" s="41"/>
    </row>
    <row r="34" spans="2:11" s="1" customFormat="1" ht="14.4" hidden="1" customHeight="1">
      <c r="B34" s="37"/>
      <c r="C34" s="38"/>
      <c r="D34" s="38"/>
      <c r="E34" s="45" t="s">
        <v>44</v>
      </c>
      <c r="F34" s="105">
        <f>ROUND(SUM(BI84:BI326), 2)</f>
        <v>0</v>
      </c>
      <c r="G34" s="38"/>
      <c r="H34" s="38"/>
      <c r="I34" s="106">
        <v>0</v>
      </c>
      <c r="J34" s="105">
        <v>0</v>
      </c>
      <c r="K34" s="41"/>
    </row>
    <row r="35" spans="2:11" s="1" customFormat="1" ht="6.9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107"/>
      <c r="D36" s="108" t="s">
        <v>45</v>
      </c>
      <c r="E36" s="67"/>
      <c r="F36" s="67"/>
      <c r="G36" s="109" t="s">
        <v>46</v>
      </c>
      <c r="H36" s="110" t="s">
        <v>47</v>
      </c>
      <c r="I36" s="67"/>
      <c r="J36" s="111">
        <f>SUM(J27:J34)</f>
        <v>0</v>
      </c>
      <c r="K36" s="112"/>
    </row>
    <row r="37" spans="2:11" s="1" customFormat="1" ht="14.4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" customHeight="1">
      <c r="B41" s="55"/>
      <c r="C41" s="56"/>
      <c r="D41" s="56"/>
      <c r="E41" s="56"/>
      <c r="F41" s="56"/>
      <c r="G41" s="56"/>
      <c r="H41" s="56"/>
      <c r="I41" s="56"/>
      <c r="J41" s="56"/>
      <c r="K41" s="113"/>
    </row>
    <row r="42" spans="2:11" s="1" customFormat="1" ht="36.9" customHeight="1">
      <c r="B42" s="37"/>
      <c r="C42" s="29" t="s">
        <v>95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" customHeight="1">
      <c r="B44" s="37"/>
      <c r="C44" s="35" t="s">
        <v>17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20.399999999999999" customHeight="1">
      <c r="B45" s="37"/>
      <c r="C45" s="38"/>
      <c r="D45" s="38"/>
      <c r="E45" s="251" t="str">
        <f>E7</f>
        <v>Rekonstrukce budovy MŠ Slívová</v>
      </c>
      <c r="F45" s="252"/>
      <c r="G45" s="252"/>
      <c r="H45" s="252"/>
      <c r="I45" s="38"/>
      <c r="J45" s="38"/>
      <c r="K45" s="41"/>
    </row>
    <row r="46" spans="2:11" s="1" customFormat="1" ht="14.4" customHeight="1">
      <c r="B46" s="37"/>
      <c r="C46" s="35" t="s">
        <v>93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22.2" customHeight="1">
      <c r="B47" s="37"/>
      <c r="C47" s="38"/>
      <c r="D47" s="38"/>
      <c r="E47" s="253" t="str">
        <f>E9</f>
        <v>SO 03 - Dešťová kanalizace</v>
      </c>
      <c r="F47" s="254"/>
      <c r="G47" s="254"/>
      <c r="H47" s="254"/>
      <c r="I47" s="38"/>
      <c r="J47" s="38"/>
      <c r="K47" s="41"/>
    </row>
    <row r="48" spans="2:11" s="1" customFormat="1" ht="6.9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21</v>
      </c>
      <c r="D49" s="38"/>
      <c r="E49" s="38"/>
      <c r="F49" s="33" t="str">
        <f>F12</f>
        <v>Ostrava</v>
      </c>
      <c r="G49" s="38"/>
      <c r="H49" s="38"/>
      <c r="I49" s="35" t="s">
        <v>23</v>
      </c>
      <c r="J49" s="98" t="str">
        <f>IF(J12="","",J12)</f>
        <v>1. 8. 2017</v>
      </c>
      <c r="K49" s="41"/>
    </row>
    <row r="50" spans="2:47" s="1" customFormat="1" ht="6.9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 ht="13.2">
      <c r="B51" s="37"/>
      <c r="C51" s="35" t="s">
        <v>25</v>
      </c>
      <c r="D51" s="38"/>
      <c r="E51" s="38"/>
      <c r="F51" s="33" t="str">
        <f>E15</f>
        <v>ÚMOb Slezská Ostrava</v>
      </c>
      <c r="G51" s="38"/>
      <c r="H51" s="38"/>
      <c r="I51" s="35" t="s">
        <v>31</v>
      </c>
      <c r="J51" s="33" t="str">
        <f>E21</f>
        <v xml:space="preserve"> </v>
      </c>
      <c r="K51" s="41"/>
    </row>
    <row r="52" spans="2:47" s="1" customFormat="1" ht="14.4" customHeight="1">
      <c r="B52" s="37"/>
      <c r="C52" s="35" t="s">
        <v>29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14" t="s">
        <v>96</v>
      </c>
      <c r="D54" s="107"/>
      <c r="E54" s="107"/>
      <c r="F54" s="107"/>
      <c r="G54" s="107"/>
      <c r="H54" s="107"/>
      <c r="I54" s="107"/>
      <c r="J54" s="115" t="s">
        <v>97</v>
      </c>
      <c r="K54" s="116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17" t="s">
        <v>98</v>
      </c>
      <c r="D56" s="38"/>
      <c r="E56" s="38"/>
      <c r="F56" s="38"/>
      <c r="G56" s="38"/>
      <c r="H56" s="38"/>
      <c r="I56" s="38"/>
      <c r="J56" s="104">
        <f>J84</f>
        <v>0</v>
      </c>
      <c r="K56" s="41"/>
      <c r="AU56" s="23" t="s">
        <v>99</v>
      </c>
    </row>
    <row r="57" spans="2:47" s="7" customFormat="1" ht="24.9" customHeight="1">
      <c r="B57" s="118"/>
      <c r="C57" s="119"/>
      <c r="D57" s="120" t="s">
        <v>100</v>
      </c>
      <c r="E57" s="121"/>
      <c r="F57" s="121"/>
      <c r="G57" s="121"/>
      <c r="H57" s="121"/>
      <c r="I57" s="121"/>
      <c r="J57" s="122">
        <f>J85</f>
        <v>0</v>
      </c>
      <c r="K57" s="123"/>
    </row>
    <row r="58" spans="2:47" s="8" customFormat="1" ht="19.95" customHeight="1">
      <c r="B58" s="124"/>
      <c r="C58" s="125"/>
      <c r="D58" s="126" t="s">
        <v>101</v>
      </c>
      <c r="E58" s="127"/>
      <c r="F58" s="127"/>
      <c r="G58" s="127"/>
      <c r="H58" s="127"/>
      <c r="I58" s="127"/>
      <c r="J58" s="128">
        <f>J86</f>
        <v>0</v>
      </c>
      <c r="K58" s="129"/>
    </row>
    <row r="59" spans="2:47" s="8" customFormat="1" ht="19.95" customHeight="1">
      <c r="B59" s="124"/>
      <c r="C59" s="125"/>
      <c r="D59" s="126" t="s">
        <v>311</v>
      </c>
      <c r="E59" s="127"/>
      <c r="F59" s="127"/>
      <c r="G59" s="127"/>
      <c r="H59" s="127"/>
      <c r="I59" s="127"/>
      <c r="J59" s="128">
        <f>J195</f>
        <v>0</v>
      </c>
      <c r="K59" s="129"/>
    </row>
    <row r="60" spans="2:47" s="8" customFormat="1" ht="19.95" customHeight="1">
      <c r="B60" s="124"/>
      <c r="C60" s="125"/>
      <c r="D60" s="126" t="s">
        <v>102</v>
      </c>
      <c r="E60" s="127"/>
      <c r="F60" s="127"/>
      <c r="G60" s="127"/>
      <c r="H60" s="127"/>
      <c r="I60" s="127"/>
      <c r="J60" s="128">
        <f>J213</f>
        <v>0</v>
      </c>
      <c r="K60" s="129"/>
    </row>
    <row r="61" spans="2:47" s="8" customFormat="1" ht="19.95" customHeight="1">
      <c r="B61" s="124"/>
      <c r="C61" s="125"/>
      <c r="D61" s="126" t="s">
        <v>312</v>
      </c>
      <c r="E61" s="127"/>
      <c r="F61" s="127"/>
      <c r="G61" s="127"/>
      <c r="H61" s="127"/>
      <c r="I61" s="127"/>
      <c r="J61" s="128">
        <f>J251</f>
        <v>0</v>
      </c>
      <c r="K61" s="129"/>
    </row>
    <row r="62" spans="2:47" s="8" customFormat="1" ht="19.95" customHeight="1">
      <c r="B62" s="124"/>
      <c r="C62" s="125"/>
      <c r="D62" s="126" t="s">
        <v>103</v>
      </c>
      <c r="E62" s="127"/>
      <c r="F62" s="127"/>
      <c r="G62" s="127"/>
      <c r="H62" s="127"/>
      <c r="I62" s="127"/>
      <c r="J62" s="128">
        <f>J314</f>
        <v>0</v>
      </c>
      <c r="K62" s="129"/>
    </row>
    <row r="63" spans="2:47" s="8" customFormat="1" ht="19.95" customHeight="1">
      <c r="B63" s="124"/>
      <c r="C63" s="125"/>
      <c r="D63" s="126" t="s">
        <v>104</v>
      </c>
      <c r="E63" s="127"/>
      <c r="F63" s="127"/>
      <c r="G63" s="127"/>
      <c r="H63" s="127"/>
      <c r="I63" s="127"/>
      <c r="J63" s="128">
        <f>J318</f>
        <v>0</v>
      </c>
      <c r="K63" s="129"/>
    </row>
    <row r="64" spans="2:47" s="8" customFormat="1" ht="19.95" customHeight="1">
      <c r="B64" s="124"/>
      <c r="C64" s="125"/>
      <c r="D64" s="126" t="s">
        <v>105</v>
      </c>
      <c r="E64" s="127"/>
      <c r="F64" s="127"/>
      <c r="G64" s="127"/>
      <c r="H64" s="127"/>
      <c r="I64" s="127"/>
      <c r="J64" s="128">
        <f>J325</f>
        <v>0</v>
      </c>
      <c r="K64" s="129"/>
    </row>
    <row r="65" spans="2:12" s="1" customFormat="1" ht="21.75" customHeight="1">
      <c r="B65" s="37"/>
      <c r="C65" s="38"/>
      <c r="D65" s="38"/>
      <c r="E65" s="38"/>
      <c r="F65" s="38"/>
      <c r="G65" s="38"/>
      <c r="H65" s="38"/>
      <c r="I65" s="38"/>
      <c r="J65" s="38"/>
      <c r="K65" s="41"/>
    </row>
    <row r="66" spans="2:12" s="1" customFormat="1" ht="6.9" customHeight="1">
      <c r="B66" s="52"/>
      <c r="C66" s="53"/>
      <c r="D66" s="53"/>
      <c r="E66" s="53"/>
      <c r="F66" s="53"/>
      <c r="G66" s="53"/>
      <c r="H66" s="53"/>
      <c r="I66" s="53"/>
      <c r="J66" s="53"/>
      <c r="K66" s="54"/>
    </row>
    <row r="70" spans="2:12" s="1" customFormat="1" ht="6.9" customHeight="1"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37"/>
    </row>
    <row r="71" spans="2:12" s="1" customFormat="1" ht="36.9" customHeight="1">
      <c r="B71" s="37"/>
      <c r="C71" s="57" t="s">
        <v>106</v>
      </c>
      <c r="L71" s="37"/>
    </row>
    <row r="72" spans="2:12" s="1" customFormat="1" ht="6.9" customHeight="1">
      <c r="B72" s="37"/>
      <c r="L72" s="37"/>
    </row>
    <row r="73" spans="2:12" s="1" customFormat="1" ht="14.4" customHeight="1">
      <c r="B73" s="37"/>
      <c r="C73" s="59" t="s">
        <v>17</v>
      </c>
      <c r="L73" s="37"/>
    </row>
    <row r="74" spans="2:12" s="1" customFormat="1" ht="20.399999999999999" customHeight="1">
      <c r="B74" s="37"/>
      <c r="E74" s="247" t="str">
        <f>E7</f>
        <v>Rekonstrukce budovy MŠ Slívová</v>
      </c>
      <c r="F74" s="248"/>
      <c r="G74" s="248"/>
      <c r="H74" s="248"/>
      <c r="L74" s="37"/>
    </row>
    <row r="75" spans="2:12" s="1" customFormat="1" ht="14.4" customHeight="1">
      <c r="B75" s="37"/>
      <c r="C75" s="59" t="s">
        <v>93</v>
      </c>
      <c r="L75" s="37"/>
    </row>
    <row r="76" spans="2:12" s="1" customFormat="1" ht="22.2" customHeight="1">
      <c r="B76" s="37"/>
      <c r="E76" s="245" t="str">
        <f>E9</f>
        <v>SO 03 - Dešťová kanalizace</v>
      </c>
      <c r="F76" s="249"/>
      <c r="G76" s="249"/>
      <c r="H76" s="249"/>
      <c r="L76" s="37"/>
    </row>
    <row r="77" spans="2:12" s="1" customFormat="1" ht="6.9" customHeight="1">
      <c r="B77" s="37"/>
      <c r="L77" s="37"/>
    </row>
    <row r="78" spans="2:12" s="1" customFormat="1" ht="18" customHeight="1">
      <c r="B78" s="37"/>
      <c r="C78" s="59" t="s">
        <v>21</v>
      </c>
      <c r="F78" s="130" t="str">
        <f>F12</f>
        <v>Ostrava</v>
      </c>
      <c r="I78" s="59" t="s">
        <v>23</v>
      </c>
      <c r="J78" s="63" t="str">
        <f>IF(J12="","",J12)</f>
        <v>1. 8. 2017</v>
      </c>
      <c r="L78" s="37"/>
    </row>
    <row r="79" spans="2:12" s="1" customFormat="1" ht="6.9" customHeight="1">
      <c r="B79" s="37"/>
      <c r="L79" s="37"/>
    </row>
    <row r="80" spans="2:12" s="1" customFormat="1" ht="13.2">
      <c r="B80" s="37"/>
      <c r="C80" s="59" t="s">
        <v>25</v>
      </c>
      <c r="F80" s="130" t="str">
        <f>E15</f>
        <v>ÚMOb Slezská Ostrava</v>
      </c>
      <c r="I80" s="59" t="s">
        <v>31</v>
      </c>
      <c r="J80" s="130" t="str">
        <f>E21</f>
        <v xml:space="preserve"> </v>
      </c>
      <c r="L80" s="37"/>
    </row>
    <row r="81" spans="2:65" s="1" customFormat="1" ht="14.4" customHeight="1">
      <c r="B81" s="37"/>
      <c r="C81" s="59" t="s">
        <v>29</v>
      </c>
      <c r="F81" s="130" t="str">
        <f>IF(E18="","",E18)</f>
        <v xml:space="preserve"> </v>
      </c>
      <c r="L81" s="37"/>
    </row>
    <row r="82" spans="2:65" s="1" customFormat="1" ht="10.35" customHeight="1">
      <c r="B82" s="37"/>
      <c r="L82" s="37"/>
    </row>
    <row r="83" spans="2:65" s="9" customFormat="1" ht="29.25" customHeight="1">
      <c r="B83" s="131"/>
      <c r="C83" s="132" t="s">
        <v>107</v>
      </c>
      <c r="D83" s="133" t="s">
        <v>54</v>
      </c>
      <c r="E83" s="133" t="s">
        <v>50</v>
      </c>
      <c r="F83" s="133" t="s">
        <v>108</v>
      </c>
      <c r="G83" s="133" t="s">
        <v>109</v>
      </c>
      <c r="H83" s="133" t="s">
        <v>110</v>
      </c>
      <c r="I83" s="134" t="s">
        <v>111</v>
      </c>
      <c r="J83" s="133" t="s">
        <v>97</v>
      </c>
      <c r="K83" s="135" t="s">
        <v>112</v>
      </c>
      <c r="L83" s="131"/>
      <c r="M83" s="69" t="s">
        <v>113</v>
      </c>
      <c r="N83" s="70" t="s">
        <v>39</v>
      </c>
      <c r="O83" s="70" t="s">
        <v>114</v>
      </c>
      <c r="P83" s="70" t="s">
        <v>115</v>
      </c>
      <c r="Q83" s="70" t="s">
        <v>116</v>
      </c>
      <c r="R83" s="70" t="s">
        <v>117</v>
      </c>
      <c r="S83" s="70" t="s">
        <v>118</v>
      </c>
      <c r="T83" s="71" t="s">
        <v>119</v>
      </c>
    </row>
    <row r="84" spans="2:65" s="1" customFormat="1" ht="29.25" customHeight="1">
      <c r="B84" s="37"/>
      <c r="C84" s="73" t="s">
        <v>98</v>
      </c>
      <c r="J84" s="136">
        <f>BK84</f>
        <v>0</v>
      </c>
      <c r="L84" s="37"/>
      <c r="M84" s="72"/>
      <c r="N84" s="64"/>
      <c r="O84" s="64"/>
      <c r="P84" s="137">
        <f>P85</f>
        <v>335.19521999999995</v>
      </c>
      <c r="Q84" s="64"/>
      <c r="R84" s="137">
        <f>R85</f>
        <v>1.2785228000000002</v>
      </c>
      <c r="S84" s="64"/>
      <c r="T84" s="138">
        <f>T85</f>
        <v>16.82</v>
      </c>
      <c r="AT84" s="23" t="s">
        <v>68</v>
      </c>
      <c r="AU84" s="23" t="s">
        <v>99</v>
      </c>
      <c r="BK84" s="139">
        <f>BK85</f>
        <v>0</v>
      </c>
    </row>
    <row r="85" spans="2:65" s="10" customFormat="1" ht="37.35" customHeight="1">
      <c r="B85" s="140"/>
      <c r="D85" s="141" t="s">
        <v>68</v>
      </c>
      <c r="E85" s="142" t="s">
        <v>120</v>
      </c>
      <c r="F85" s="142" t="s">
        <v>121</v>
      </c>
      <c r="J85" s="143">
        <f>BK85</f>
        <v>0</v>
      </c>
      <c r="L85" s="140"/>
      <c r="M85" s="144"/>
      <c r="N85" s="145"/>
      <c r="O85" s="145"/>
      <c r="P85" s="146">
        <f>P86+P195+P213+P251+P314+P318+P325</f>
        <v>335.19521999999995</v>
      </c>
      <c r="Q85" s="145"/>
      <c r="R85" s="146">
        <f>R86+R195+R213+R251+R314+R318+R325</f>
        <v>1.2785228000000002</v>
      </c>
      <c r="S85" s="145"/>
      <c r="T85" s="147">
        <f>T86+T195+T213+T251+T314+T318+T325</f>
        <v>16.82</v>
      </c>
      <c r="AR85" s="141" t="s">
        <v>77</v>
      </c>
      <c r="AT85" s="148" t="s">
        <v>68</v>
      </c>
      <c r="AU85" s="148" t="s">
        <v>69</v>
      </c>
      <c r="AY85" s="141" t="s">
        <v>122</v>
      </c>
      <c r="BK85" s="149">
        <f>BK86+BK195+BK213+BK251+BK314+BK318+BK325</f>
        <v>0</v>
      </c>
    </row>
    <row r="86" spans="2:65" s="10" customFormat="1" ht="19.95" customHeight="1">
      <c r="B86" s="140"/>
      <c r="D86" s="150" t="s">
        <v>68</v>
      </c>
      <c r="E86" s="151" t="s">
        <v>77</v>
      </c>
      <c r="F86" s="151" t="s">
        <v>123</v>
      </c>
      <c r="J86" s="152">
        <f>BK86</f>
        <v>0</v>
      </c>
      <c r="L86" s="140"/>
      <c r="M86" s="144"/>
      <c r="N86" s="145"/>
      <c r="O86" s="145"/>
      <c r="P86" s="146">
        <f>SUM(P87:P194)</f>
        <v>254.08729499999995</v>
      </c>
      <c r="Q86" s="145"/>
      <c r="R86" s="146">
        <f>SUM(R87:R194)</f>
        <v>0.11727299999999999</v>
      </c>
      <c r="S86" s="145"/>
      <c r="T86" s="147">
        <f>SUM(T87:T194)</f>
        <v>16.82</v>
      </c>
      <c r="AR86" s="141" t="s">
        <v>77</v>
      </c>
      <c r="AT86" s="148" t="s">
        <v>68</v>
      </c>
      <c r="AU86" s="148" t="s">
        <v>77</v>
      </c>
      <c r="AY86" s="141" t="s">
        <v>122</v>
      </c>
      <c r="BK86" s="149">
        <f>SUM(BK87:BK194)</f>
        <v>0</v>
      </c>
    </row>
    <row r="87" spans="2:65" s="1" customFormat="1" ht="20.399999999999999" customHeight="1">
      <c r="B87" s="153"/>
      <c r="C87" s="154" t="s">
        <v>77</v>
      </c>
      <c r="D87" s="154" t="s">
        <v>124</v>
      </c>
      <c r="E87" s="155" t="s">
        <v>125</v>
      </c>
      <c r="F87" s="156" t="s">
        <v>126</v>
      </c>
      <c r="G87" s="157" t="s">
        <v>127</v>
      </c>
      <c r="H87" s="158">
        <v>24</v>
      </c>
      <c r="I87" s="159"/>
      <c r="J87" s="159">
        <f>ROUND(I87*H87,2)</f>
        <v>0</v>
      </c>
      <c r="K87" s="156" t="s">
        <v>128</v>
      </c>
      <c r="L87" s="37"/>
      <c r="M87" s="160" t="s">
        <v>5</v>
      </c>
      <c r="N87" s="161" t="s">
        <v>40</v>
      </c>
      <c r="O87" s="162">
        <v>1.1579999999999999</v>
      </c>
      <c r="P87" s="162">
        <f>O87*H87</f>
        <v>27.791999999999998</v>
      </c>
      <c r="Q87" s="162">
        <v>0</v>
      </c>
      <c r="R87" s="162">
        <f>Q87*H87</f>
        <v>0</v>
      </c>
      <c r="S87" s="162">
        <v>0.44</v>
      </c>
      <c r="T87" s="163">
        <f>S87*H87</f>
        <v>10.56</v>
      </c>
      <c r="AR87" s="23" t="s">
        <v>129</v>
      </c>
      <c r="AT87" s="23" t="s">
        <v>124</v>
      </c>
      <c r="AU87" s="23" t="s">
        <v>79</v>
      </c>
      <c r="AY87" s="23" t="s">
        <v>122</v>
      </c>
      <c r="BE87" s="164">
        <f>IF(N87="základní",J87,0)</f>
        <v>0</v>
      </c>
      <c r="BF87" s="164">
        <f>IF(N87="snížená",J87,0)</f>
        <v>0</v>
      </c>
      <c r="BG87" s="164">
        <f>IF(N87="zákl. přenesená",J87,0)</f>
        <v>0</v>
      </c>
      <c r="BH87" s="164">
        <f>IF(N87="sníž. přenesená",J87,0)</f>
        <v>0</v>
      </c>
      <c r="BI87" s="164">
        <f>IF(N87="nulová",J87,0)</f>
        <v>0</v>
      </c>
      <c r="BJ87" s="23" t="s">
        <v>77</v>
      </c>
      <c r="BK87" s="164">
        <f>ROUND(I87*H87,2)</f>
        <v>0</v>
      </c>
      <c r="BL87" s="23" t="s">
        <v>129</v>
      </c>
      <c r="BM87" s="23" t="s">
        <v>313</v>
      </c>
    </row>
    <row r="88" spans="2:65" s="11" customFormat="1">
      <c r="B88" s="165"/>
      <c r="D88" s="166" t="s">
        <v>131</v>
      </c>
      <c r="E88" s="167" t="s">
        <v>5</v>
      </c>
      <c r="F88" s="168" t="s">
        <v>314</v>
      </c>
      <c r="H88" s="169" t="s">
        <v>5</v>
      </c>
      <c r="L88" s="165"/>
      <c r="M88" s="170"/>
      <c r="N88" s="171"/>
      <c r="O88" s="171"/>
      <c r="P88" s="171"/>
      <c r="Q88" s="171"/>
      <c r="R88" s="171"/>
      <c r="S88" s="171"/>
      <c r="T88" s="172"/>
      <c r="AT88" s="169" t="s">
        <v>131</v>
      </c>
      <c r="AU88" s="169" t="s">
        <v>79</v>
      </c>
      <c r="AV88" s="11" t="s">
        <v>77</v>
      </c>
      <c r="AW88" s="11" t="s">
        <v>32</v>
      </c>
      <c r="AX88" s="11" t="s">
        <v>69</v>
      </c>
      <c r="AY88" s="169" t="s">
        <v>122</v>
      </c>
    </row>
    <row r="89" spans="2:65" s="11" customFormat="1">
      <c r="B89" s="165"/>
      <c r="D89" s="166" t="s">
        <v>131</v>
      </c>
      <c r="E89" s="167" t="s">
        <v>5</v>
      </c>
      <c r="F89" s="168" t="s">
        <v>315</v>
      </c>
      <c r="H89" s="169" t="s">
        <v>5</v>
      </c>
      <c r="L89" s="165"/>
      <c r="M89" s="170"/>
      <c r="N89" s="171"/>
      <c r="O89" s="171"/>
      <c r="P89" s="171"/>
      <c r="Q89" s="171"/>
      <c r="R89" s="171"/>
      <c r="S89" s="171"/>
      <c r="T89" s="172"/>
      <c r="AT89" s="169" t="s">
        <v>131</v>
      </c>
      <c r="AU89" s="169" t="s">
        <v>79</v>
      </c>
      <c r="AV89" s="11" t="s">
        <v>77</v>
      </c>
      <c r="AW89" s="11" t="s">
        <v>32</v>
      </c>
      <c r="AX89" s="11" t="s">
        <v>69</v>
      </c>
      <c r="AY89" s="169" t="s">
        <v>122</v>
      </c>
    </row>
    <row r="90" spans="2:65" s="12" customFormat="1">
      <c r="B90" s="173"/>
      <c r="D90" s="166" t="s">
        <v>131</v>
      </c>
      <c r="E90" s="181" t="s">
        <v>5</v>
      </c>
      <c r="F90" s="182" t="s">
        <v>316</v>
      </c>
      <c r="H90" s="183">
        <v>14</v>
      </c>
      <c r="L90" s="173"/>
      <c r="M90" s="178"/>
      <c r="N90" s="179"/>
      <c r="O90" s="179"/>
      <c r="P90" s="179"/>
      <c r="Q90" s="179"/>
      <c r="R90" s="179"/>
      <c r="S90" s="179"/>
      <c r="T90" s="180"/>
      <c r="AT90" s="181" t="s">
        <v>131</v>
      </c>
      <c r="AU90" s="181" t="s">
        <v>79</v>
      </c>
      <c r="AV90" s="12" t="s">
        <v>79</v>
      </c>
      <c r="AW90" s="12" t="s">
        <v>32</v>
      </c>
      <c r="AX90" s="12" t="s">
        <v>69</v>
      </c>
      <c r="AY90" s="181" t="s">
        <v>122</v>
      </c>
    </row>
    <row r="91" spans="2:65" s="12" customFormat="1">
      <c r="B91" s="173"/>
      <c r="D91" s="166" t="s">
        <v>131</v>
      </c>
      <c r="E91" s="181" t="s">
        <v>5</v>
      </c>
      <c r="F91" s="182" t="s">
        <v>317</v>
      </c>
      <c r="H91" s="183">
        <v>10</v>
      </c>
      <c r="L91" s="173"/>
      <c r="M91" s="178"/>
      <c r="N91" s="179"/>
      <c r="O91" s="179"/>
      <c r="P91" s="179"/>
      <c r="Q91" s="179"/>
      <c r="R91" s="179"/>
      <c r="S91" s="179"/>
      <c r="T91" s="180"/>
      <c r="AT91" s="181" t="s">
        <v>131</v>
      </c>
      <c r="AU91" s="181" t="s">
        <v>79</v>
      </c>
      <c r="AV91" s="12" t="s">
        <v>79</v>
      </c>
      <c r="AW91" s="12" t="s">
        <v>32</v>
      </c>
      <c r="AX91" s="12" t="s">
        <v>69</v>
      </c>
      <c r="AY91" s="181" t="s">
        <v>122</v>
      </c>
    </row>
    <row r="92" spans="2:65" s="13" customFormat="1">
      <c r="B92" s="184"/>
      <c r="D92" s="174" t="s">
        <v>131</v>
      </c>
      <c r="E92" s="185" t="s">
        <v>5</v>
      </c>
      <c r="F92" s="186" t="s">
        <v>143</v>
      </c>
      <c r="H92" s="187">
        <v>24</v>
      </c>
      <c r="L92" s="184"/>
      <c r="M92" s="188"/>
      <c r="N92" s="189"/>
      <c r="O92" s="189"/>
      <c r="P92" s="189"/>
      <c r="Q92" s="189"/>
      <c r="R92" s="189"/>
      <c r="S92" s="189"/>
      <c r="T92" s="190"/>
      <c r="AT92" s="191" t="s">
        <v>131</v>
      </c>
      <c r="AU92" s="191" t="s">
        <v>79</v>
      </c>
      <c r="AV92" s="13" t="s">
        <v>129</v>
      </c>
      <c r="AW92" s="13" t="s">
        <v>32</v>
      </c>
      <c r="AX92" s="13" t="s">
        <v>77</v>
      </c>
      <c r="AY92" s="191" t="s">
        <v>122</v>
      </c>
    </row>
    <row r="93" spans="2:65" s="1" customFormat="1" ht="20.399999999999999" customHeight="1">
      <c r="B93" s="153"/>
      <c r="C93" s="154" t="s">
        <v>79</v>
      </c>
      <c r="D93" s="154" t="s">
        <v>124</v>
      </c>
      <c r="E93" s="155" t="s">
        <v>145</v>
      </c>
      <c r="F93" s="156" t="s">
        <v>146</v>
      </c>
      <c r="G93" s="157" t="s">
        <v>127</v>
      </c>
      <c r="H93" s="158">
        <v>10</v>
      </c>
      <c r="I93" s="159"/>
      <c r="J93" s="159">
        <f>ROUND(I93*H93,2)</f>
        <v>0</v>
      </c>
      <c r="K93" s="156" t="s">
        <v>128</v>
      </c>
      <c r="L93" s="37"/>
      <c r="M93" s="160" t="s">
        <v>5</v>
      </c>
      <c r="N93" s="161" t="s">
        <v>40</v>
      </c>
      <c r="O93" s="162">
        <v>0.22</v>
      </c>
      <c r="P93" s="162">
        <f>O93*H93</f>
        <v>2.2000000000000002</v>
      </c>
      <c r="Q93" s="162">
        <v>0</v>
      </c>
      <c r="R93" s="162">
        <f>Q93*H93</f>
        <v>0</v>
      </c>
      <c r="S93" s="162">
        <v>9.8000000000000004E-2</v>
      </c>
      <c r="T93" s="163">
        <f>S93*H93</f>
        <v>0.98</v>
      </c>
      <c r="AR93" s="23" t="s">
        <v>129</v>
      </c>
      <c r="AT93" s="23" t="s">
        <v>124</v>
      </c>
      <c r="AU93" s="23" t="s">
        <v>79</v>
      </c>
      <c r="AY93" s="23" t="s">
        <v>122</v>
      </c>
      <c r="BE93" s="164">
        <f>IF(N93="základní",J93,0)</f>
        <v>0</v>
      </c>
      <c r="BF93" s="164">
        <f>IF(N93="snížená",J93,0)</f>
        <v>0</v>
      </c>
      <c r="BG93" s="164">
        <f>IF(N93="zákl. přenesená",J93,0)</f>
        <v>0</v>
      </c>
      <c r="BH93" s="164">
        <f>IF(N93="sníž. přenesená",J93,0)</f>
        <v>0</v>
      </c>
      <c r="BI93" s="164">
        <f>IF(N93="nulová",J93,0)</f>
        <v>0</v>
      </c>
      <c r="BJ93" s="23" t="s">
        <v>77</v>
      </c>
      <c r="BK93" s="164">
        <f>ROUND(I93*H93,2)</f>
        <v>0</v>
      </c>
      <c r="BL93" s="23" t="s">
        <v>129</v>
      </c>
      <c r="BM93" s="23" t="s">
        <v>318</v>
      </c>
    </row>
    <row r="94" spans="2:65" s="11" customFormat="1">
      <c r="B94" s="165"/>
      <c r="D94" s="166" t="s">
        <v>131</v>
      </c>
      <c r="E94" s="167" t="s">
        <v>5</v>
      </c>
      <c r="F94" s="168" t="s">
        <v>314</v>
      </c>
      <c r="H94" s="169" t="s">
        <v>5</v>
      </c>
      <c r="L94" s="165"/>
      <c r="M94" s="170"/>
      <c r="N94" s="171"/>
      <c r="O94" s="171"/>
      <c r="P94" s="171"/>
      <c r="Q94" s="171"/>
      <c r="R94" s="171"/>
      <c r="S94" s="171"/>
      <c r="T94" s="172"/>
      <c r="AT94" s="169" t="s">
        <v>131</v>
      </c>
      <c r="AU94" s="169" t="s">
        <v>79</v>
      </c>
      <c r="AV94" s="11" t="s">
        <v>77</v>
      </c>
      <c r="AW94" s="11" t="s">
        <v>32</v>
      </c>
      <c r="AX94" s="11" t="s">
        <v>69</v>
      </c>
      <c r="AY94" s="169" t="s">
        <v>122</v>
      </c>
    </row>
    <row r="95" spans="2:65" s="11" customFormat="1">
      <c r="B95" s="165"/>
      <c r="D95" s="166" t="s">
        <v>131</v>
      </c>
      <c r="E95" s="167" t="s">
        <v>5</v>
      </c>
      <c r="F95" s="168" t="s">
        <v>315</v>
      </c>
      <c r="H95" s="169" t="s">
        <v>5</v>
      </c>
      <c r="L95" s="165"/>
      <c r="M95" s="170"/>
      <c r="N95" s="171"/>
      <c r="O95" s="171"/>
      <c r="P95" s="171"/>
      <c r="Q95" s="171"/>
      <c r="R95" s="171"/>
      <c r="S95" s="171"/>
      <c r="T95" s="172"/>
      <c r="AT95" s="169" t="s">
        <v>131</v>
      </c>
      <c r="AU95" s="169" t="s">
        <v>79</v>
      </c>
      <c r="AV95" s="11" t="s">
        <v>77</v>
      </c>
      <c r="AW95" s="11" t="s">
        <v>32</v>
      </c>
      <c r="AX95" s="11" t="s">
        <v>69</v>
      </c>
      <c r="AY95" s="169" t="s">
        <v>122</v>
      </c>
    </row>
    <row r="96" spans="2:65" s="11" customFormat="1">
      <c r="B96" s="165"/>
      <c r="D96" s="166" t="s">
        <v>131</v>
      </c>
      <c r="E96" s="167" t="s">
        <v>5</v>
      </c>
      <c r="F96" s="168" t="s">
        <v>319</v>
      </c>
      <c r="H96" s="169" t="s">
        <v>5</v>
      </c>
      <c r="L96" s="165"/>
      <c r="M96" s="170"/>
      <c r="N96" s="171"/>
      <c r="O96" s="171"/>
      <c r="P96" s="171"/>
      <c r="Q96" s="171"/>
      <c r="R96" s="171"/>
      <c r="S96" s="171"/>
      <c r="T96" s="172"/>
      <c r="AT96" s="169" t="s">
        <v>131</v>
      </c>
      <c r="AU96" s="169" t="s">
        <v>79</v>
      </c>
      <c r="AV96" s="11" t="s">
        <v>77</v>
      </c>
      <c r="AW96" s="11" t="s">
        <v>32</v>
      </c>
      <c r="AX96" s="11" t="s">
        <v>69</v>
      </c>
      <c r="AY96" s="169" t="s">
        <v>122</v>
      </c>
    </row>
    <row r="97" spans="2:65" s="12" customFormat="1">
      <c r="B97" s="173"/>
      <c r="D97" s="174" t="s">
        <v>131</v>
      </c>
      <c r="E97" s="175" t="s">
        <v>5</v>
      </c>
      <c r="F97" s="176" t="s">
        <v>320</v>
      </c>
      <c r="H97" s="177">
        <v>10</v>
      </c>
      <c r="L97" s="173"/>
      <c r="M97" s="178"/>
      <c r="N97" s="179"/>
      <c r="O97" s="179"/>
      <c r="P97" s="179"/>
      <c r="Q97" s="179"/>
      <c r="R97" s="179"/>
      <c r="S97" s="179"/>
      <c r="T97" s="180"/>
      <c r="AT97" s="181" t="s">
        <v>131</v>
      </c>
      <c r="AU97" s="181" t="s">
        <v>79</v>
      </c>
      <c r="AV97" s="12" t="s">
        <v>79</v>
      </c>
      <c r="AW97" s="12" t="s">
        <v>32</v>
      </c>
      <c r="AX97" s="12" t="s">
        <v>77</v>
      </c>
      <c r="AY97" s="181" t="s">
        <v>122</v>
      </c>
    </row>
    <row r="98" spans="2:65" s="1" customFormat="1" ht="20.399999999999999" customHeight="1">
      <c r="B98" s="153"/>
      <c r="C98" s="154" t="s">
        <v>144</v>
      </c>
      <c r="D98" s="154" t="s">
        <v>124</v>
      </c>
      <c r="E98" s="155" t="s">
        <v>321</v>
      </c>
      <c r="F98" s="156" t="s">
        <v>322</v>
      </c>
      <c r="G98" s="157" t="s">
        <v>127</v>
      </c>
      <c r="H98" s="158">
        <v>24</v>
      </c>
      <c r="I98" s="159"/>
      <c r="J98" s="159">
        <f>ROUND(I98*H98,2)</f>
        <v>0</v>
      </c>
      <c r="K98" s="156" t="s">
        <v>128</v>
      </c>
      <c r="L98" s="37"/>
      <c r="M98" s="160" t="s">
        <v>5</v>
      </c>
      <c r="N98" s="161" t="s">
        <v>40</v>
      </c>
      <c r="O98" s="162">
        <v>0.41199999999999998</v>
      </c>
      <c r="P98" s="162">
        <f>O98*H98</f>
        <v>9.8879999999999999</v>
      </c>
      <c r="Q98" s="162">
        <v>0</v>
      </c>
      <c r="R98" s="162">
        <f>Q98*H98</f>
        <v>0</v>
      </c>
      <c r="S98" s="162">
        <v>0.22</v>
      </c>
      <c r="T98" s="163">
        <f>S98*H98</f>
        <v>5.28</v>
      </c>
      <c r="AR98" s="23" t="s">
        <v>129</v>
      </c>
      <c r="AT98" s="23" t="s">
        <v>124</v>
      </c>
      <c r="AU98" s="23" t="s">
        <v>79</v>
      </c>
      <c r="AY98" s="23" t="s">
        <v>122</v>
      </c>
      <c r="BE98" s="164">
        <f>IF(N98="základní",J98,0)</f>
        <v>0</v>
      </c>
      <c r="BF98" s="164">
        <f>IF(N98="snížená",J98,0)</f>
        <v>0</v>
      </c>
      <c r="BG98" s="164">
        <f>IF(N98="zákl. přenesená",J98,0)</f>
        <v>0</v>
      </c>
      <c r="BH98" s="164">
        <f>IF(N98="sníž. přenesená",J98,0)</f>
        <v>0</v>
      </c>
      <c r="BI98" s="164">
        <f>IF(N98="nulová",J98,0)</f>
        <v>0</v>
      </c>
      <c r="BJ98" s="23" t="s">
        <v>77</v>
      </c>
      <c r="BK98" s="164">
        <f>ROUND(I98*H98,2)</f>
        <v>0</v>
      </c>
      <c r="BL98" s="23" t="s">
        <v>129</v>
      </c>
      <c r="BM98" s="23" t="s">
        <v>323</v>
      </c>
    </row>
    <row r="99" spans="2:65" s="11" customFormat="1">
      <c r="B99" s="165"/>
      <c r="D99" s="166" t="s">
        <v>131</v>
      </c>
      <c r="E99" s="167" t="s">
        <v>5</v>
      </c>
      <c r="F99" s="168" t="s">
        <v>314</v>
      </c>
      <c r="H99" s="169" t="s">
        <v>5</v>
      </c>
      <c r="L99" s="165"/>
      <c r="M99" s="170"/>
      <c r="N99" s="171"/>
      <c r="O99" s="171"/>
      <c r="P99" s="171"/>
      <c r="Q99" s="171"/>
      <c r="R99" s="171"/>
      <c r="S99" s="171"/>
      <c r="T99" s="172"/>
      <c r="AT99" s="169" t="s">
        <v>131</v>
      </c>
      <c r="AU99" s="169" t="s">
        <v>79</v>
      </c>
      <c r="AV99" s="11" t="s">
        <v>77</v>
      </c>
      <c r="AW99" s="11" t="s">
        <v>32</v>
      </c>
      <c r="AX99" s="11" t="s">
        <v>69</v>
      </c>
      <c r="AY99" s="169" t="s">
        <v>122</v>
      </c>
    </row>
    <row r="100" spans="2:65" s="11" customFormat="1">
      <c r="B100" s="165"/>
      <c r="D100" s="166" t="s">
        <v>131</v>
      </c>
      <c r="E100" s="167" t="s">
        <v>5</v>
      </c>
      <c r="F100" s="168" t="s">
        <v>315</v>
      </c>
      <c r="H100" s="169" t="s">
        <v>5</v>
      </c>
      <c r="L100" s="165"/>
      <c r="M100" s="170"/>
      <c r="N100" s="171"/>
      <c r="O100" s="171"/>
      <c r="P100" s="171"/>
      <c r="Q100" s="171"/>
      <c r="R100" s="171"/>
      <c r="S100" s="171"/>
      <c r="T100" s="172"/>
      <c r="AT100" s="169" t="s">
        <v>131</v>
      </c>
      <c r="AU100" s="169" t="s">
        <v>79</v>
      </c>
      <c r="AV100" s="11" t="s">
        <v>77</v>
      </c>
      <c r="AW100" s="11" t="s">
        <v>32</v>
      </c>
      <c r="AX100" s="11" t="s">
        <v>69</v>
      </c>
      <c r="AY100" s="169" t="s">
        <v>122</v>
      </c>
    </row>
    <row r="101" spans="2:65" s="12" customFormat="1">
      <c r="B101" s="173"/>
      <c r="D101" s="166" t="s">
        <v>131</v>
      </c>
      <c r="E101" s="181" t="s">
        <v>5</v>
      </c>
      <c r="F101" s="182" t="s">
        <v>316</v>
      </c>
      <c r="H101" s="183">
        <v>14</v>
      </c>
      <c r="L101" s="173"/>
      <c r="M101" s="178"/>
      <c r="N101" s="179"/>
      <c r="O101" s="179"/>
      <c r="P101" s="179"/>
      <c r="Q101" s="179"/>
      <c r="R101" s="179"/>
      <c r="S101" s="179"/>
      <c r="T101" s="180"/>
      <c r="AT101" s="181" t="s">
        <v>131</v>
      </c>
      <c r="AU101" s="181" t="s">
        <v>79</v>
      </c>
      <c r="AV101" s="12" t="s">
        <v>79</v>
      </c>
      <c r="AW101" s="12" t="s">
        <v>32</v>
      </c>
      <c r="AX101" s="12" t="s">
        <v>69</v>
      </c>
      <c r="AY101" s="181" t="s">
        <v>122</v>
      </c>
    </row>
    <row r="102" spans="2:65" s="12" customFormat="1">
      <c r="B102" s="173"/>
      <c r="D102" s="166" t="s">
        <v>131</v>
      </c>
      <c r="E102" s="181" t="s">
        <v>5</v>
      </c>
      <c r="F102" s="182" t="s">
        <v>320</v>
      </c>
      <c r="H102" s="183">
        <v>10</v>
      </c>
      <c r="L102" s="173"/>
      <c r="M102" s="178"/>
      <c r="N102" s="179"/>
      <c r="O102" s="179"/>
      <c r="P102" s="179"/>
      <c r="Q102" s="179"/>
      <c r="R102" s="179"/>
      <c r="S102" s="179"/>
      <c r="T102" s="180"/>
      <c r="AT102" s="181" t="s">
        <v>131</v>
      </c>
      <c r="AU102" s="181" t="s">
        <v>79</v>
      </c>
      <c r="AV102" s="12" t="s">
        <v>79</v>
      </c>
      <c r="AW102" s="12" t="s">
        <v>32</v>
      </c>
      <c r="AX102" s="12" t="s">
        <v>69</v>
      </c>
      <c r="AY102" s="181" t="s">
        <v>122</v>
      </c>
    </row>
    <row r="103" spans="2:65" s="13" customFormat="1">
      <c r="B103" s="184"/>
      <c r="D103" s="174" t="s">
        <v>131</v>
      </c>
      <c r="E103" s="185" t="s">
        <v>5</v>
      </c>
      <c r="F103" s="186" t="s">
        <v>143</v>
      </c>
      <c r="H103" s="187">
        <v>24</v>
      </c>
      <c r="L103" s="184"/>
      <c r="M103" s="188"/>
      <c r="N103" s="189"/>
      <c r="O103" s="189"/>
      <c r="P103" s="189"/>
      <c r="Q103" s="189"/>
      <c r="R103" s="189"/>
      <c r="S103" s="189"/>
      <c r="T103" s="190"/>
      <c r="AT103" s="191" t="s">
        <v>131</v>
      </c>
      <c r="AU103" s="191" t="s">
        <v>79</v>
      </c>
      <c r="AV103" s="13" t="s">
        <v>129</v>
      </c>
      <c r="AW103" s="13" t="s">
        <v>32</v>
      </c>
      <c r="AX103" s="13" t="s">
        <v>77</v>
      </c>
      <c r="AY103" s="191" t="s">
        <v>122</v>
      </c>
    </row>
    <row r="104" spans="2:65" s="1" customFormat="1" ht="20.399999999999999" customHeight="1">
      <c r="B104" s="153"/>
      <c r="C104" s="154" t="s">
        <v>129</v>
      </c>
      <c r="D104" s="154" t="s">
        <v>124</v>
      </c>
      <c r="E104" s="155" t="s">
        <v>324</v>
      </c>
      <c r="F104" s="156" t="s">
        <v>325</v>
      </c>
      <c r="G104" s="157" t="s">
        <v>152</v>
      </c>
      <c r="H104" s="158">
        <v>2</v>
      </c>
      <c r="I104" s="159"/>
      <c r="J104" s="159">
        <f>ROUND(I104*H104,2)</f>
        <v>0</v>
      </c>
      <c r="K104" s="156" t="s">
        <v>5</v>
      </c>
      <c r="L104" s="37"/>
      <c r="M104" s="160" t="s">
        <v>5</v>
      </c>
      <c r="N104" s="161" t="s">
        <v>40</v>
      </c>
      <c r="O104" s="162">
        <v>0.70299999999999996</v>
      </c>
      <c r="P104" s="162">
        <f>O104*H104</f>
        <v>1.4059999999999999</v>
      </c>
      <c r="Q104" s="162">
        <v>8.6800000000000002E-3</v>
      </c>
      <c r="R104" s="162">
        <f>Q104*H104</f>
        <v>1.736E-2</v>
      </c>
      <c r="S104" s="162">
        <v>0</v>
      </c>
      <c r="T104" s="163">
        <f>S104*H104</f>
        <v>0</v>
      </c>
      <c r="AR104" s="23" t="s">
        <v>129</v>
      </c>
      <c r="AT104" s="23" t="s">
        <v>124</v>
      </c>
      <c r="AU104" s="23" t="s">
        <v>79</v>
      </c>
      <c r="AY104" s="23" t="s">
        <v>122</v>
      </c>
      <c r="BE104" s="164">
        <f>IF(N104="základní",J104,0)</f>
        <v>0</v>
      </c>
      <c r="BF104" s="164">
        <f>IF(N104="snížená",J104,0)</f>
        <v>0</v>
      </c>
      <c r="BG104" s="164">
        <f>IF(N104="zákl. přenesená",J104,0)</f>
        <v>0</v>
      </c>
      <c r="BH104" s="164">
        <f>IF(N104="sníž. přenesená",J104,0)</f>
        <v>0</v>
      </c>
      <c r="BI104" s="164">
        <f>IF(N104="nulová",J104,0)</f>
        <v>0</v>
      </c>
      <c r="BJ104" s="23" t="s">
        <v>77</v>
      </c>
      <c r="BK104" s="164">
        <f>ROUND(I104*H104,2)</f>
        <v>0</v>
      </c>
      <c r="BL104" s="23" t="s">
        <v>129</v>
      </c>
      <c r="BM104" s="23" t="s">
        <v>326</v>
      </c>
    </row>
    <row r="105" spans="2:65" s="11" customFormat="1">
      <c r="B105" s="165"/>
      <c r="D105" s="166" t="s">
        <v>131</v>
      </c>
      <c r="E105" s="167" t="s">
        <v>5</v>
      </c>
      <c r="F105" s="168" t="s">
        <v>314</v>
      </c>
      <c r="H105" s="169" t="s">
        <v>5</v>
      </c>
      <c r="L105" s="165"/>
      <c r="M105" s="170"/>
      <c r="N105" s="171"/>
      <c r="O105" s="171"/>
      <c r="P105" s="171"/>
      <c r="Q105" s="171"/>
      <c r="R105" s="171"/>
      <c r="S105" s="171"/>
      <c r="T105" s="172"/>
      <c r="AT105" s="169" t="s">
        <v>131</v>
      </c>
      <c r="AU105" s="169" t="s">
        <v>79</v>
      </c>
      <c r="AV105" s="11" t="s">
        <v>77</v>
      </c>
      <c r="AW105" s="11" t="s">
        <v>32</v>
      </c>
      <c r="AX105" s="11" t="s">
        <v>69</v>
      </c>
      <c r="AY105" s="169" t="s">
        <v>122</v>
      </c>
    </row>
    <row r="106" spans="2:65" s="11" customFormat="1">
      <c r="B106" s="165"/>
      <c r="D106" s="166" t="s">
        <v>131</v>
      </c>
      <c r="E106" s="167" t="s">
        <v>5</v>
      </c>
      <c r="F106" s="168" t="s">
        <v>315</v>
      </c>
      <c r="H106" s="169" t="s">
        <v>5</v>
      </c>
      <c r="L106" s="165"/>
      <c r="M106" s="170"/>
      <c r="N106" s="171"/>
      <c r="O106" s="171"/>
      <c r="P106" s="171"/>
      <c r="Q106" s="171"/>
      <c r="R106" s="171"/>
      <c r="S106" s="171"/>
      <c r="T106" s="172"/>
      <c r="AT106" s="169" t="s">
        <v>131</v>
      </c>
      <c r="AU106" s="169" t="s">
        <v>79</v>
      </c>
      <c r="AV106" s="11" t="s">
        <v>77</v>
      </c>
      <c r="AW106" s="11" t="s">
        <v>32</v>
      </c>
      <c r="AX106" s="11" t="s">
        <v>69</v>
      </c>
      <c r="AY106" s="169" t="s">
        <v>122</v>
      </c>
    </row>
    <row r="107" spans="2:65" s="12" customFormat="1">
      <c r="B107" s="173"/>
      <c r="D107" s="174" t="s">
        <v>131</v>
      </c>
      <c r="E107" s="175" t="s">
        <v>5</v>
      </c>
      <c r="F107" s="176" t="s">
        <v>327</v>
      </c>
      <c r="H107" s="177">
        <v>2</v>
      </c>
      <c r="L107" s="173"/>
      <c r="M107" s="178"/>
      <c r="N107" s="179"/>
      <c r="O107" s="179"/>
      <c r="P107" s="179"/>
      <c r="Q107" s="179"/>
      <c r="R107" s="179"/>
      <c r="S107" s="179"/>
      <c r="T107" s="180"/>
      <c r="AT107" s="181" t="s">
        <v>131</v>
      </c>
      <c r="AU107" s="181" t="s">
        <v>79</v>
      </c>
      <c r="AV107" s="12" t="s">
        <v>79</v>
      </c>
      <c r="AW107" s="12" t="s">
        <v>32</v>
      </c>
      <c r="AX107" s="12" t="s">
        <v>77</v>
      </c>
      <c r="AY107" s="181" t="s">
        <v>122</v>
      </c>
    </row>
    <row r="108" spans="2:65" s="1" customFormat="1" ht="20.399999999999999" customHeight="1">
      <c r="B108" s="153"/>
      <c r="C108" s="154" t="s">
        <v>156</v>
      </c>
      <c r="D108" s="154" t="s">
        <v>124</v>
      </c>
      <c r="E108" s="155" t="s">
        <v>328</v>
      </c>
      <c r="F108" s="156" t="s">
        <v>329</v>
      </c>
      <c r="G108" s="157" t="s">
        <v>152</v>
      </c>
      <c r="H108" s="158">
        <v>1</v>
      </c>
      <c r="I108" s="159"/>
      <c r="J108" s="159">
        <f>ROUND(I108*H108,2)</f>
        <v>0</v>
      </c>
      <c r="K108" s="156" t="s">
        <v>128</v>
      </c>
      <c r="L108" s="37"/>
      <c r="M108" s="160" t="s">
        <v>5</v>
      </c>
      <c r="N108" s="161" t="s">
        <v>40</v>
      </c>
      <c r="O108" s="162">
        <v>0.753</v>
      </c>
      <c r="P108" s="162">
        <f>O108*H108</f>
        <v>0.753</v>
      </c>
      <c r="Q108" s="162">
        <v>6.053E-2</v>
      </c>
      <c r="R108" s="162">
        <f>Q108*H108</f>
        <v>6.053E-2</v>
      </c>
      <c r="S108" s="162">
        <v>0</v>
      </c>
      <c r="T108" s="163">
        <f>S108*H108</f>
        <v>0</v>
      </c>
      <c r="AR108" s="23" t="s">
        <v>129</v>
      </c>
      <c r="AT108" s="23" t="s">
        <v>124</v>
      </c>
      <c r="AU108" s="23" t="s">
        <v>79</v>
      </c>
      <c r="AY108" s="23" t="s">
        <v>122</v>
      </c>
      <c r="BE108" s="164">
        <f>IF(N108="základní",J108,0)</f>
        <v>0</v>
      </c>
      <c r="BF108" s="164">
        <f>IF(N108="snížená",J108,0)</f>
        <v>0</v>
      </c>
      <c r="BG108" s="164">
        <f>IF(N108="zákl. přenesená",J108,0)</f>
        <v>0</v>
      </c>
      <c r="BH108" s="164">
        <f>IF(N108="sníž. přenesená",J108,0)</f>
        <v>0</v>
      </c>
      <c r="BI108" s="164">
        <f>IF(N108="nulová",J108,0)</f>
        <v>0</v>
      </c>
      <c r="BJ108" s="23" t="s">
        <v>77</v>
      </c>
      <c r="BK108" s="164">
        <f>ROUND(I108*H108,2)</f>
        <v>0</v>
      </c>
      <c r="BL108" s="23" t="s">
        <v>129</v>
      </c>
      <c r="BM108" s="23" t="s">
        <v>330</v>
      </c>
    </row>
    <row r="109" spans="2:65" s="11" customFormat="1">
      <c r="B109" s="165"/>
      <c r="D109" s="166" t="s">
        <v>131</v>
      </c>
      <c r="E109" s="167" t="s">
        <v>5</v>
      </c>
      <c r="F109" s="168" t="s">
        <v>314</v>
      </c>
      <c r="H109" s="169" t="s">
        <v>5</v>
      </c>
      <c r="L109" s="165"/>
      <c r="M109" s="170"/>
      <c r="N109" s="171"/>
      <c r="O109" s="171"/>
      <c r="P109" s="171"/>
      <c r="Q109" s="171"/>
      <c r="R109" s="171"/>
      <c r="S109" s="171"/>
      <c r="T109" s="172"/>
      <c r="AT109" s="169" t="s">
        <v>131</v>
      </c>
      <c r="AU109" s="169" t="s">
        <v>79</v>
      </c>
      <c r="AV109" s="11" t="s">
        <v>77</v>
      </c>
      <c r="AW109" s="11" t="s">
        <v>32</v>
      </c>
      <c r="AX109" s="11" t="s">
        <v>69</v>
      </c>
      <c r="AY109" s="169" t="s">
        <v>122</v>
      </c>
    </row>
    <row r="110" spans="2:65" s="11" customFormat="1">
      <c r="B110" s="165"/>
      <c r="D110" s="166" t="s">
        <v>131</v>
      </c>
      <c r="E110" s="167" t="s">
        <v>5</v>
      </c>
      <c r="F110" s="168" t="s">
        <v>315</v>
      </c>
      <c r="H110" s="169" t="s">
        <v>5</v>
      </c>
      <c r="L110" s="165"/>
      <c r="M110" s="170"/>
      <c r="N110" s="171"/>
      <c r="O110" s="171"/>
      <c r="P110" s="171"/>
      <c r="Q110" s="171"/>
      <c r="R110" s="171"/>
      <c r="S110" s="171"/>
      <c r="T110" s="172"/>
      <c r="AT110" s="169" t="s">
        <v>131</v>
      </c>
      <c r="AU110" s="169" t="s">
        <v>79</v>
      </c>
      <c r="AV110" s="11" t="s">
        <v>77</v>
      </c>
      <c r="AW110" s="11" t="s">
        <v>32</v>
      </c>
      <c r="AX110" s="11" t="s">
        <v>69</v>
      </c>
      <c r="AY110" s="169" t="s">
        <v>122</v>
      </c>
    </row>
    <row r="111" spans="2:65" s="12" customFormat="1">
      <c r="B111" s="173"/>
      <c r="D111" s="174" t="s">
        <v>131</v>
      </c>
      <c r="E111" s="175" t="s">
        <v>5</v>
      </c>
      <c r="F111" s="176" t="s">
        <v>331</v>
      </c>
      <c r="H111" s="177">
        <v>1</v>
      </c>
      <c r="L111" s="173"/>
      <c r="M111" s="178"/>
      <c r="N111" s="179"/>
      <c r="O111" s="179"/>
      <c r="P111" s="179"/>
      <c r="Q111" s="179"/>
      <c r="R111" s="179"/>
      <c r="S111" s="179"/>
      <c r="T111" s="180"/>
      <c r="AT111" s="181" t="s">
        <v>131</v>
      </c>
      <c r="AU111" s="181" t="s">
        <v>79</v>
      </c>
      <c r="AV111" s="12" t="s">
        <v>79</v>
      </c>
      <c r="AW111" s="12" t="s">
        <v>32</v>
      </c>
      <c r="AX111" s="12" t="s">
        <v>77</v>
      </c>
      <c r="AY111" s="181" t="s">
        <v>122</v>
      </c>
    </row>
    <row r="112" spans="2:65" s="1" customFormat="1" ht="20.399999999999999" customHeight="1">
      <c r="B112" s="153"/>
      <c r="C112" s="154" t="s">
        <v>163</v>
      </c>
      <c r="D112" s="154" t="s">
        <v>124</v>
      </c>
      <c r="E112" s="155" t="s">
        <v>332</v>
      </c>
      <c r="F112" s="156" t="s">
        <v>333</v>
      </c>
      <c r="G112" s="157" t="s">
        <v>159</v>
      </c>
      <c r="H112" s="158">
        <v>6.35</v>
      </c>
      <c r="I112" s="159"/>
      <c r="J112" s="159">
        <f>ROUND(I112*H112,2)</f>
        <v>0</v>
      </c>
      <c r="K112" s="156" t="s">
        <v>128</v>
      </c>
      <c r="L112" s="37"/>
      <c r="M112" s="160" t="s">
        <v>5</v>
      </c>
      <c r="N112" s="161" t="s">
        <v>40</v>
      </c>
      <c r="O112" s="162">
        <v>2.1000000000000001E-2</v>
      </c>
      <c r="P112" s="162">
        <f>O112*H112</f>
        <v>0.13335</v>
      </c>
      <c r="Q112" s="162">
        <v>0</v>
      </c>
      <c r="R112" s="162">
        <f>Q112*H112</f>
        <v>0</v>
      </c>
      <c r="S112" s="162">
        <v>0</v>
      </c>
      <c r="T112" s="163">
        <f>S112*H112</f>
        <v>0</v>
      </c>
      <c r="AR112" s="23" t="s">
        <v>129</v>
      </c>
      <c r="AT112" s="23" t="s">
        <v>124</v>
      </c>
      <c r="AU112" s="23" t="s">
        <v>79</v>
      </c>
      <c r="AY112" s="23" t="s">
        <v>122</v>
      </c>
      <c r="BE112" s="164">
        <f>IF(N112="základní",J112,0)</f>
        <v>0</v>
      </c>
      <c r="BF112" s="164">
        <f>IF(N112="snížená",J112,0)</f>
        <v>0</v>
      </c>
      <c r="BG112" s="164">
        <f>IF(N112="zákl. přenesená",J112,0)</f>
        <v>0</v>
      </c>
      <c r="BH112" s="164">
        <f>IF(N112="sníž. přenesená",J112,0)</f>
        <v>0</v>
      </c>
      <c r="BI112" s="164">
        <f>IF(N112="nulová",J112,0)</f>
        <v>0</v>
      </c>
      <c r="BJ112" s="23" t="s">
        <v>77</v>
      </c>
      <c r="BK112" s="164">
        <f>ROUND(I112*H112,2)</f>
        <v>0</v>
      </c>
      <c r="BL112" s="23" t="s">
        <v>129</v>
      </c>
      <c r="BM112" s="23" t="s">
        <v>334</v>
      </c>
    </row>
    <row r="113" spans="2:65" s="11" customFormat="1">
      <c r="B113" s="165"/>
      <c r="D113" s="166" t="s">
        <v>131</v>
      </c>
      <c r="E113" s="167" t="s">
        <v>5</v>
      </c>
      <c r="F113" s="168" t="s">
        <v>314</v>
      </c>
      <c r="H113" s="169" t="s">
        <v>5</v>
      </c>
      <c r="L113" s="165"/>
      <c r="M113" s="170"/>
      <c r="N113" s="171"/>
      <c r="O113" s="171"/>
      <c r="P113" s="171"/>
      <c r="Q113" s="171"/>
      <c r="R113" s="171"/>
      <c r="S113" s="171"/>
      <c r="T113" s="172"/>
      <c r="AT113" s="169" t="s">
        <v>131</v>
      </c>
      <c r="AU113" s="169" t="s">
        <v>79</v>
      </c>
      <c r="AV113" s="11" t="s">
        <v>77</v>
      </c>
      <c r="AW113" s="11" t="s">
        <v>32</v>
      </c>
      <c r="AX113" s="11" t="s">
        <v>69</v>
      </c>
      <c r="AY113" s="169" t="s">
        <v>122</v>
      </c>
    </row>
    <row r="114" spans="2:65" s="11" customFormat="1">
      <c r="B114" s="165"/>
      <c r="D114" s="166" t="s">
        <v>131</v>
      </c>
      <c r="E114" s="167" t="s">
        <v>5</v>
      </c>
      <c r="F114" s="168" t="s">
        <v>315</v>
      </c>
      <c r="H114" s="169" t="s">
        <v>5</v>
      </c>
      <c r="L114" s="165"/>
      <c r="M114" s="170"/>
      <c r="N114" s="171"/>
      <c r="O114" s="171"/>
      <c r="P114" s="171"/>
      <c r="Q114" s="171"/>
      <c r="R114" s="171"/>
      <c r="S114" s="171"/>
      <c r="T114" s="172"/>
      <c r="AT114" s="169" t="s">
        <v>131</v>
      </c>
      <c r="AU114" s="169" t="s">
        <v>79</v>
      </c>
      <c r="AV114" s="11" t="s">
        <v>77</v>
      </c>
      <c r="AW114" s="11" t="s">
        <v>32</v>
      </c>
      <c r="AX114" s="11" t="s">
        <v>69</v>
      </c>
      <c r="AY114" s="169" t="s">
        <v>122</v>
      </c>
    </row>
    <row r="115" spans="2:65" s="12" customFormat="1">
      <c r="B115" s="173"/>
      <c r="D115" s="166" t="s">
        <v>131</v>
      </c>
      <c r="E115" s="181" t="s">
        <v>5</v>
      </c>
      <c r="F115" s="182" t="s">
        <v>335</v>
      </c>
      <c r="H115" s="183">
        <v>1.75</v>
      </c>
      <c r="L115" s="173"/>
      <c r="M115" s="178"/>
      <c r="N115" s="179"/>
      <c r="O115" s="179"/>
      <c r="P115" s="179"/>
      <c r="Q115" s="179"/>
      <c r="R115" s="179"/>
      <c r="S115" s="179"/>
      <c r="T115" s="180"/>
      <c r="AT115" s="181" t="s">
        <v>131</v>
      </c>
      <c r="AU115" s="181" t="s">
        <v>79</v>
      </c>
      <c r="AV115" s="12" t="s">
        <v>79</v>
      </c>
      <c r="AW115" s="12" t="s">
        <v>32</v>
      </c>
      <c r="AX115" s="12" t="s">
        <v>69</v>
      </c>
      <c r="AY115" s="181" t="s">
        <v>122</v>
      </c>
    </row>
    <row r="116" spans="2:65" s="12" customFormat="1">
      <c r="B116" s="173"/>
      <c r="D116" s="166" t="s">
        <v>131</v>
      </c>
      <c r="E116" s="181" t="s">
        <v>5</v>
      </c>
      <c r="F116" s="182" t="s">
        <v>336</v>
      </c>
      <c r="H116" s="183">
        <v>4.5999999999999996</v>
      </c>
      <c r="L116" s="173"/>
      <c r="M116" s="178"/>
      <c r="N116" s="179"/>
      <c r="O116" s="179"/>
      <c r="P116" s="179"/>
      <c r="Q116" s="179"/>
      <c r="R116" s="179"/>
      <c r="S116" s="179"/>
      <c r="T116" s="180"/>
      <c r="AT116" s="181" t="s">
        <v>131</v>
      </c>
      <c r="AU116" s="181" t="s">
        <v>79</v>
      </c>
      <c r="AV116" s="12" t="s">
        <v>79</v>
      </c>
      <c r="AW116" s="12" t="s">
        <v>32</v>
      </c>
      <c r="AX116" s="12" t="s">
        <v>69</v>
      </c>
      <c r="AY116" s="181" t="s">
        <v>122</v>
      </c>
    </row>
    <row r="117" spans="2:65" s="13" customFormat="1">
      <c r="B117" s="184"/>
      <c r="D117" s="174" t="s">
        <v>131</v>
      </c>
      <c r="E117" s="185" t="s">
        <v>5</v>
      </c>
      <c r="F117" s="186" t="s">
        <v>143</v>
      </c>
      <c r="H117" s="187">
        <v>6.35</v>
      </c>
      <c r="L117" s="184"/>
      <c r="M117" s="188"/>
      <c r="N117" s="189"/>
      <c r="O117" s="189"/>
      <c r="P117" s="189"/>
      <c r="Q117" s="189"/>
      <c r="R117" s="189"/>
      <c r="S117" s="189"/>
      <c r="T117" s="190"/>
      <c r="AT117" s="191" t="s">
        <v>131</v>
      </c>
      <c r="AU117" s="191" t="s">
        <v>79</v>
      </c>
      <c r="AV117" s="13" t="s">
        <v>129</v>
      </c>
      <c r="AW117" s="13" t="s">
        <v>32</v>
      </c>
      <c r="AX117" s="13" t="s">
        <v>77</v>
      </c>
      <c r="AY117" s="191" t="s">
        <v>122</v>
      </c>
    </row>
    <row r="118" spans="2:65" s="1" customFormat="1" ht="20.399999999999999" customHeight="1">
      <c r="B118" s="153"/>
      <c r="C118" s="154" t="s">
        <v>169</v>
      </c>
      <c r="D118" s="154" t="s">
        <v>124</v>
      </c>
      <c r="E118" s="155" t="s">
        <v>337</v>
      </c>
      <c r="F118" s="156" t="s">
        <v>158</v>
      </c>
      <c r="G118" s="157" t="s">
        <v>159</v>
      </c>
      <c r="H118" s="158">
        <v>12</v>
      </c>
      <c r="I118" s="159"/>
      <c r="J118" s="159">
        <f>ROUND(I118*H118,2)</f>
        <v>0</v>
      </c>
      <c r="K118" s="156" t="s">
        <v>128</v>
      </c>
      <c r="L118" s="37"/>
      <c r="M118" s="160" t="s">
        <v>5</v>
      </c>
      <c r="N118" s="161" t="s">
        <v>40</v>
      </c>
      <c r="O118" s="162">
        <v>1.7629999999999999</v>
      </c>
      <c r="P118" s="162">
        <f>O118*H118</f>
        <v>21.155999999999999</v>
      </c>
      <c r="Q118" s="162">
        <v>0</v>
      </c>
      <c r="R118" s="162">
        <f>Q118*H118</f>
        <v>0</v>
      </c>
      <c r="S118" s="162">
        <v>0</v>
      </c>
      <c r="T118" s="163">
        <f>S118*H118</f>
        <v>0</v>
      </c>
      <c r="AR118" s="23" t="s">
        <v>129</v>
      </c>
      <c r="AT118" s="23" t="s">
        <v>124</v>
      </c>
      <c r="AU118" s="23" t="s">
        <v>79</v>
      </c>
      <c r="AY118" s="23" t="s">
        <v>122</v>
      </c>
      <c r="BE118" s="164">
        <f>IF(N118="základní",J118,0)</f>
        <v>0</v>
      </c>
      <c r="BF118" s="164">
        <f>IF(N118="snížená",J118,0)</f>
        <v>0</v>
      </c>
      <c r="BG118" s="164">
        <f>IF(N118="zákl. přenesená",J118,0)</f>
        <v>0</v>
      </c>
      <c r="BH118" s="164">
        <f>IF(N118="sníž. přenesená",J118,0)</f>
        <v>0</v>
      </c>
      <c r="BI118" s="164">
        <f>IF(N118="nulová",J118,0)</f>
        <v>0</v>
      </c>
      <c r="BJ118" s="23" t="s">
        <v>77</v>
      </c>
      <c r="BK118" s="164">
        <f>ROUND(I118*H118,2)</f>
        <v>0</v>
      </c>
      <c r="BL118" s="23" t="s">
        <v>129</v>
      </c>
      <c r="BM118" s="23" t="s">
        <v>338</v>
      </c>
    </row>
    <row r="119" spans="2:65" s="11" customFormat="1">
      <c r="B119" s="165"/>
      <c r="D119" s="166" t="s">
        <v>131</v>
      </c>
      <c r="E119" s="167" t="s">
        <v>5</v>
      </c>
      <c r="F119" s="168" t="s">
        <v>315</v>
      </c>
      <c r="H119" s="169" t="s">
        <v>5</v>
      </c>
      <c r="L119" s="165"/>
      <c r="M119" s="170"/>
      <c r="N119" s="171"/>
      <c r="O119" s="171"/>
      <c r="P119" s="171"/>
      <c r="Q119" s="171"/>
      <c r="R119" s="171"/>
      <c r="S119" s="171"/>
      <c r="T119" s="172"/>
      <c r="AT119" s="169" t="s">
        <v>131</v>
      </c>
      <c r="AU119" s="169" t="s">
        <v>79</v>
      </c>
      <c r="AV119" s="11" t="s">
        <v>77</v>
      </c>
      <c r="AW119" s="11" t="s">
        <v>32</v>
      </c>
      <c r="AX119" s="11" t="s">
        <v>69</v>
      </c>
      <c r="AY119" s="169" t="s">
        <v>122</v>
      </c>
    </row>
    <row r="120" spans="2:65" s="12" customFormat="1">
      <c r="B120" s="173"/>
      <c r="D120" s="174" t="s">
        <v>131</v>
      </c>
      <c r="E120" s="175" t="s">
        <v>5</v>
      </c>
      <c r="F120" s="176" t="s">
        <v>339</v>
      </c>
      <c r="H120" s="177">
        <v>12</v>
      </c>
      <c r="L120" s="173"/>
      <c r="M120" s="178"/>
      <c r="N120" s="179"/>
      <c r="O120" s="179"/>
      <c r="P120" s="179"/>
      <c r="Q120" s="179"/>
      <c r="R120" s="179"/>
      <c r="S120" s="179"/>
      <c r="T120" s="180"/>
      <c r="AT120" s="181" t="s">
        <v>131</v>
      </c>
      <c r="AU120" s="181" t="s">
        <v>79</v>
      </c>
      <c r="AV120" s="12" t="s">
        <v>79</v>
      </c>
      <c r="AW120" s="12" t="s">
        <v>32</v>
      </c>
      <c r="AX120" s="12" t="s">
        <v>77</v>
      </c>
      <c r="AY120" s="181" t="s">
        <v>122</v>
      </c>
    </row>
    <row r="121" spans="2:65" s="1" customFormat="1" ht="20.399999999999999" customHeight="1">
      <c r="B121" s="153"/>
      <c r="C121" s="154" t="s">
        <v>173</v>
      </c>
      <c r="D121" s="154" t="s">
        <v>124</v>
      </c>
      <c r="E121" s="155" t="s">
        <v>340</v>
      </c>
      <c r="F121" s="156" t="s">
        <v>341</v>
      </c>
      <c r="G121" s="157" t="s">
        <v>159</v>
      </c>
      <c r="H121" s="158">
        <v>26</v>
      </c>
      <c r="I121" s="159"/>
      <c r="J121" s="159">
        <f>ROUND(I121*H121,2)</f>
        <v>0</v>
      </c>
      <c r="K121" s="156" t="s">
        <v>128</v>
      </c>
      <c r="L121" s="37"/>
      <c r="M121" s="160" t="s">
        <v>5</v>
      </c>
      <c r="N121" s="161" t="s">
        <v>40</v>
      </c>
      <c r="O121" s="162">
        <v>0.871</v>
      </c>
      <c r="P121" s="162">
        <f>O121*H121</f>
        <v>22.646000000000001</v>
      </c>
      <c r="Q121" s="162">
        <v>0</v>
      </c>
      <c r="R121" s="162">
        <f>Q121*H121</f>
        <v>0</v>
      </c>
      <c r="S121" s="162">
        <v>0</v>
      </c>
      <c r="T121" s="163">
        <f>S121*H121</f>
        <v>0</v>
      </c>
      <c r="AR121" s="23" t="s">
        <v>129</v>
      </c>
      <c r="AT121" s="23" t="s">
        <v>124</v>
      </c>
      <c r="AU121" s="23" t="s">
        <v>79</v>
      </c>
      <c r="AY121" s="23" t="s">
        <v>122</v>
      </c>
      <c r="BE121" s="164">
        <f>IF(N121="základní",J121,0)</f>
        <v>0</v>
      </c>
      <c r="BF121" s="164">
        <f>IF(N121="snížená",J121,0)</f>
        <v>0</v>
      </c>
      <c r="BG121" s="164">
        <f>IF(N121="zákl. přenesená",J121,0)</f>
        <v>0</v>
      </c>
      <c r="BH121" s="164">
        <f>IF(N121="sníž. přenesená",J121,0)</f>
        <v>0</v>
      </c>
      <c r="BI121" s="164">
        <f>IF(N121="nulová",J121,0)</f>
        <v>0</v>
      </c>
      <c r="BJ121" s="23" t="s">
        <v>77</v>
      </c>
      <c r="BK121" s="164">
        <f>ROUND(I121*H121,2)</f>
        <v>0</v>
      </c>
      <c r="BL121" s="23" t="s">
        <v>129</v>
      </c>
      <c r="BM121" s="23" t="s">
        <v>342</v>
      </c>
    </row>
    <row r="122" spans="2:65" s="11" customFormat="1">
      <c r="B122" s="165"/>
      <c r="D122" s="166" t="s">
        <v>131</v>
      </c>
      <c r="E122" s="167" t="s">
        <v>5</v>
      </c>
      <c r="F122" s="168" t="s">
        <v>343</v>
      </c>
      <c r="H122" s="169" t="s">
        <v>5</v>
      </c>
      <c r="L122" s="165"/>
      <c r="M122" s="170"/>
      <c r="N122" s="171"/>
      <c r="O122" s="171"/>
      <c r="P122" s="171"/>
      <c r="Q122" s="171"/>
      <c r="R122" s="171"/>
      <c r="S122" s="171"/>
      <c r="T122" s="172"/>
      <c r="AT122" s="169" t="s">
        <v>131</v>
      </c>
      <c r="AU122" s="169" t="s">
        <v>79</v>
      </c>
      <c r="AV122" s="11" t="s">
        <v>77</v>
      </c>
      <c r="AW122" s="11" t="s">
        <v>32</v>
      </c>
      <c r="AX122" s="11" t="s">
        <v>69</v>
      </c>
      <c r="AY122" s="169" t="s">
        <v>122</v>
      </c>
    </row>
    <row r="123" spans="2:65" s="12" customFormat="1">
      <c r="B123" s="173"/>
      <c r="D123" s="174" t="s">
        <v>131</v>
      </c>
      <c r="E123" s="175" t="s">
        <v>5</v>
      </c>
      <c r="F123" s="176" t="s">
        <v>344</v>
      </c>
      <c r="H123" s="177">
        <v>26</v>
      </c>
      <c r="L123" s="173"/>
      <c r="M123" s="178"/>
      <c r="N123" s="179"/>
      <c r="O123" s="179"/>
      <c r="P123" s="179"/>
      <c r="Q123" s="179"/>
      <c r="R123" s="179"/>
      <c r="S123" s="179"/>
      <c r="T123" s="180"/>
      <c r="AT123" s="181" t="s">
        <v>131</v>
      </c>
      <c r="AU123" s="181" t="s">
        <v>79</v>
      </c>
      <c r="AV123" s="12" t="s">
        <v>79</v>
      </c>
      <c r="AW123" s="12" t="s">
        <v>32</v>
      </c>
      <c r="AX123" s="12" t="s">
        <v>77</v>
      </c>
      <c r="AY123" s="181" t="s">
        <v>122</v>
      </c>
    </row>
    <row r="124" spans="2:65" s="1" customFormat="1" ht="20.399999999999999" customHeight="1">
      <c r="B124" s="153"/>
      <c r="C124" s="154" t="s">
        <v>178</v>
      </c>
      <c r="D124" s="154" t="s">
        <v>124</v>
      </c>
      <c r="E124" s="155" t="s">
        <v>345</v>
      </c>
      <c r="F124" s="156" t="s">
        <v>346</v>
      </c>
      <c r="G124" s="157" t="s">
        <v>159</v>
      </c>
      <c r="H124" s="158">
        <v>13</v>
      </c>
      <c r="I124" s="159"/>
      <c r="J124" s="159">
        <f>ROUND(I124*H124,2)</f>
        <v>0</v>
      </c>
      <c r="K124" s="156" t="s">
        <v>128</v>
      </c>
      <c r="L124" s="37"/>
      <c r="M124" s="160" t="s">
        <v>5</v>
      </c>
      <c r="N124" s="161" t="s">
        <v>40</v>
      </c>
      <c r="O124" s="162">
        <v>0.04</v>
      </c>
      <c r="P124" s="162">
        <f>O124*H124</f>
        <v>0.52</v>
      </c>
      <c r="Q124" s="162">
        <v>0</v>
      </c>
      <c r="R124" s="162">
        <f>Q124*H124</f>
        <v>0</v>
      </c>
      <c r="S124" s="162">
        <v>0</v>
      </c>
      <c r="T124" s="163">
        <f>S124*H124</f>
        <v>0</v>
      </c>
      <c r="AR124" s="23" t="s">
        <v>129</v>
      </c>
      <c r="AT124" s="23" t="s">
        <v>124</v>
      </c>
      <c r="AU124" s="23" t="s">
        <v>79</v>
      </c>
      <c r="AY124" s="23" t="s">
        <v>122</v>
      </c>
      <c r="BE124" s="164">
        <f>IF(N124="základní",J124,0)</f>
        <v>0</v>
      </c>
      <c r="BF124" s="164">
        <f>IF(N124="snížená",J124,0)</f>
        <v>0</v>
      </c>
      <c r="BG124" s="164">
        <f>IF(N124="zákl. přenesená",J124,0)</f>
        <v>0</v>
      </c>
      <c r="BH124" s="164">
        <f>IF(N124="sníž. přenesená",J124,0)</f>
        <v>0</v>
      </c>
      <c r="BI124" s="164">
        <f>IF(N124="nulová",J124,0)</f>
        <v>0</v>
      </c>
      <c r="BJ124" s="23" t="s">
        <v>77</v>
      </c>
      <c r="BK124" s="164">
        <f>ROUND(I124*H124,2)</f>
        <v>0</v>
      </c>
      <c r="BL124" s="23" t="s">
        <v>129</v>
      </c>
      <c r="BM124" s="23" t="s">
        <v>347</v>
      </c>
    </row>
    <row r="125" spans="2:65" s="12" customFormat="1">
      <c r="B125" s="173"/>
      <c r="D125" s="174" t="s">
        <v>131</v>
      </c>
      <c r="E125" s="175" t="s">
        <v>5</v>
      </c>
      <c r="F125" s="176" t="s">
        <v>348</v>
      </c>
      <c r="H125" s="177">
        <v>13</v>
      </c>
      <c r="L125" s="173"/>
      <c r="M125" s="178"/>
      <c r="N125" s="179"/>
      <c r="O125" s="179"/>
      <c r="P125" s="179"/>
      <c r="Q125" s="179"/>
      <c r="R125" s="179"/>
      <c r="S125" s="179"/>
      <c r="T125" s="180"/>
      <c r="AT125" s="181" t="s">
        <v>131</v>
      </c>
      <c r="AU125" s="181" t="s">
        <v>79</v>
      </c>
      <c r="AV125" s="12" t="s">
        <v>79</v>
      </c>
      <c r="AW125" s="12" t="s">
        <v>32</v>
      </c>
      <c r="AX125" s="12" t="s">
        <v>77</v>
      </c>
      <c r="AY125" s="181" t="s">
        <v>122</v>
      </c>
    </row>
    <row r="126" spans="2:65" s="1" customFormat="1" ht="20.399999999999999" customHeight="1">
      <c r="B126" s="153"/>
      <c r="C126" s="154" t="s">
        <v>182</v>
      </c>
      <c r="D126" s="154" t="s">
        <v>124</v>
      </c>
      <c r="E126" s="155" t="s">
        <v>349</v>
      </c>
      <c r="F126" s="156" t="s">
        <v>350</v>
      </c>
      <c r="G126" s="157" t="s">
        <v>159</v>
      </c>
      <c r="H126" s="158">
        <v>50.88</v>
      </c>
      <c r="I126" s="159"/>
      <c r="J126" s="159">
        <f>ROUND(I126*H126,2)</f>
        <v>0</v>
      </c>
      <c r="K126" s="156" t="s">
        <v>128</v>
      </c>
      <c r="L126" s="37"/>
      <c r="M126" s="160" t="s">
        <v>5</v>
      </c>
      <c r="N126" s="161" t="s">
        <v>40</v>
      </c>
      <c r="O126" s="162">
        <v>1.43</v>
      </c>
      <c r="P126" s="162">
        <f>O126*H126</f>
        <v>72.758399999999995</v>
      </c>
      <c r="Q126" s="162">
        <v>0</v>
      </c>
      <c r="R126" s="162">
        <f>Q126*H126</f>
        <v>0</v>
      </c>
      <c r="S126" s="162">
        <v>0</v>
      </c>
      <c r="T126" s="163">
        <f>S126*H126</f>
        <v>0</v>
      </c>
      <c r="AR126" s="23" t="s">
        <v>129</v>
      </c>
      <c r="AT126" s="23" t="s">
        <v>124</v>
      </c>
      <c r="AU126" s="23" t="s">
        <v>79</v>
      </c>
      <c r="AY126" s="23" t="s">
        <v>122</v>
      </c>
      <c r="BE126" s="164">
        <f>IF(N126="základní",J126,0)</f>
        <v>0</v>
      </c>
      <c r="BF126" s="164">
        <f>IF(N126="snížená",J126,0)</f>
        <v>0</v>
      </c>
      <c r="BG126" s="164">
        <f>IF(N126="zákl. přenesená",J126,0)</f>
        <v>0</v>
      </c>
      <c r="BH126" s="164">
        <f>IF(N126="sníž. přenesená",J126,0)</f>
        <v>0</v>
      </c>
      <c r="BI126" s="164">
        <f>IF(N126="nulová",J126,0)</f>
        <v>0</v>
      </c>
      <c r="BJ126" s="23" t="s">
        <v>77</v>
      </c>
      <c r="BK126" s="164">
        <f>ROUND(I126*H126,2)</f>
        <v>0</v>
      </c>
      <c r="BL126" s="23" t="s">
        <v>129</v>
      </c>
      <c r="BM126" s="23" t="s">
        <v>351</v>
      </c>
    </row>
    <row r="127" spans="2:65" s="11" customFormat="1">
      <c r="B127" s="165"/>
      <c r="D127" s="166" t="s">
        <v>131</v>
      </c>
      <c r="E127" s="167" t="s">
        <v>5</v>
      </c>
      <c r="F127" s="168" t="s">
        <v>314</v>
      </c>
      <c r="H127" s="169" t="s">
        <v>5</v>
      </c>
      <c r="L127" s="165"/>
      <c r="M127" s="170"/>
      <c r="N127" s="171"/>
      <c r="O127" s="171"/>
      <c r="P127" s="171"/>
      <c r="Q127" s="171"/>
      <c r="R127" s="171"/>
      <c r="S127" s="171"/>
      <c r="T127" s="172"/>
      <c r="AT127" s="169" t="s">
        <v>131</v>
      </c>
      <c r="AU127" s="169" t="s">
        <v>79</v>
      </c>
      <c r="AV127" s="11" t="s">
        <v>77</v>
      </c>
      <c r="AW127" s="11" t="s">
        <v>32</v>
      </c>
      <c r="AX127" s="11" t="s">
        <v>69</v>
      </c>
      <c r="AY127" s="169" t="s">
        <v>122</v>
      </c>
    </row>
    <row r="128" spans="2:65" s="11" customFormat="1">
      <c r="B128" s="165"/>
      <c r="D128" s="166" t="s">
        <v>131</v>
      </c>
      <c r="E128" s="167" t="s">
        <v>5</v>
      </c>
      <c r="F128" s="168" t="s">
        <v>315</v>
      </c>
      <c r="H128" s="169" t="s">
        <v>5</v>
      </c>
      <c r="L128" s="165"/>
      <c r="M128" s="170"/>
      <c r="N128" s="171"/>
      <c r="O128" s="171"/>
      <c r="P128" s="171"/>
      <c r="Q128" s="171"/>
      <c r="R128" s="171"/>
      <c r="S128" s="171"/>
      <c r="T128" s="172"/>
      <c r="AT128" s="169" t="s">
        <v>131</v>
      </c>
      <c r="AU128" s="169" t="s">
        <v>79</v>
      </c>
      <c r="AV128" s="11" t="s">
        <v>77</v>
      </c>
      <c r="AW128" s="11" t="s">
        <v>32</v>
      </c>
      <c r="AX128" s="11" t="s">
        <v>69</v>
      </c>
      <c r="AY128" s="169" t="s">
        <v>122</v>
      </c>
    </row>
    <row r="129" spans="2:65" s="11" customFormat="1">
      <c r="B129" s="165"/>
      <c r="D129" s="166" t="s">
        <v>131</v>
      </c>
      <c r="E129" s="167" t="s">
        <v>5</v>
      </c>
      <c r="F129" s="168" t="s">
        <v>352</v>
      </c>
      <c r="H129" s="169" t="s">
        <v>5</v>
      </c>
      <c r="L129" s="165"/>
      <c r="M129" s="170"/>
      <c r="N129" s="171"/>
      <c r="O129" s="171"/>
      <c r="P129" s="171"/>
      <c r="Q129" s="171"/>
      <c r="R129" s="171"/>
      <c r="S129" s="171"/>
      <c r="T129" s="172"/>
      <c r="AT129" s="169" t="s">
        <v>131</v>
      </c>
      <c r="AU129" s="169" t="s">
        <v>79</v>
      </c>
      <c r="AV129" s="11" t="s">
        <v>77</v>
      </c>
      <c r="AW129" s="11" t="s">
        <v>32</v>
      </c>
      <c r="AX129" s="11" t="s">
        <v>69</v>
      </c>
      <c r="AY129" s="169" t="s">
        <v>122</v>
      </c>
    </row>
    <row r="130" spans="2:65" s="12" customFormat="1">
      <c r="B130" s="173"/>
      <c r="D130" s="166" t="s">
        <v>131</v>
      </c>
      <c r="E130" s="181" t="s">
        <v>5</v>
      </c>
      <c r="F130" s="182" t="s">
        <v>353</v>
      </c>
      <c r="H130" s="183">
        <v>23.28</v>
      </c>
      <c r="L130" s="173"/>
      <c r="M130" s="178"/>
      <c r="N130" s="179"/>
      <c r="O130" s="179"/>
      <c r="P130" s="179"/>
      <c r="Q130" s="179"/>
      <c r="R130" s="179"/>
      <c r="S130" s="179"/>
      <c r="T130" s="180"/>
      <c r="AT130" s="181" t="s">
        <v>131</v>
      </c>
      <c r="AU130" s="181" t="s">
        <v>79</v>
      </c>
      <c r="AV130" s="12" t="s">
        <v>79</v>
      </c>
      <c r="AW130" s="12" t="s">
        <v>32</v>
      </c>
      <c r="AX130" s="12" t="s">
        <v>69</v>
      </c>
      <c r="AY130" s="181" t="s">
        <v>122</v>
      </c>
    </row>
    <row r="131" spans="2:65" s="11" customFormat="1">
      <c r="B131" s="165"/>
      <c r="D131" s="166" t="s">
        <v>131</v>
      </c>
      <c r="E131" s="167" t="s">
        <v>5</v>
      </c>
      <c r="F131" s="168" t="s">
        <v>354</v>
      </c>
      <c r="H131" s="169" t="s">
        <v>5</v>
      </c>
      <c r="L131" s="165"/>
      <c r="M131" s="170"/>
      <c r="N131" s="171"/>
      <c r="O131" s="171"/>
      <c r="P131" s="171"/>
      <c r="Q131" s="171"/>
      <c r="R131" s="171"/>
      <c r="S131" s="171"/>
      <c r="T131" s="172"/>
      <c r="AT131" s="169" t="s">
        <v>131</v>
      </c>
      <c r="AU131" s="169" t="s">
        <v>79</v>
      </c>
      <c r="AV131" s="11" t="s">
        <v>77</v>
      </c>
      <c r="AW131" s="11" t="s">
        <v>32</v>
      </c>
      <c r="AX131" s="11" t="s">
        <v>69</v>
      </c>
      <c r="AY131" s="169" t="s">
        <v>122</v>
      </c>
    </row>
    <row r="132" spans="2:65" s="12" customFormat="1">
      <c r="B132" s="173"/>
      <c r="D132" s="166" t="s">
        <v>131</v>
      </c>
      <c r="E132" s="181" t="s">
        <v>5</v>
      </c>
      <c r="F132" s="182" t="s">
        <v>355</v>
      </c>
      <c r="H132" s="183">
        <v>27.6</v>
      </c>
      <c r="L132" s="173"/>
      <c r="M132" s="178"/>
      <c r="N132" s="179"/>
      <c r="O132" s="179"/>
      <c r="P132" s="179"/>
      <c r="Q132" s="179"/>
      <c r="R132" s="179"/>
      <c r="S132" s="179"/>
      <c r="T132" s="180"/>
      <c r="AT132" s="181" t="s">
        <v>131</v>
      </c>
      <c r="AU132" s="181" t="s">
        <v>79</v>
      </c>
      <c r="AV132" s="12" t="s">
        <v>79</v>
      </c>
      <c r="AW132" s="12" t="s">
        <v>32</v>
      </c>
      <c r="AX132" s="12" t="s">
        <v>69</v>
      </c>
      <c r="AY132" s="181" t="s">
        <v>122</v>
      </c>
    </row>
    <row r="133" spans="2:65" s="13" customFormat="1">
      <c r="B133" s="184"/>
      <c r="D133" s="174" t="s">
        <v>131</v>
      </c>
      <c r="E133" s="185" t="s">
        <v>5</v>
      </c>
      <c r="F133" s="186" t="s">
        <v>143</v>
      </c>
      <c r="H133" s="187">
        <v>50.88</v>
      </c>
      <c r="L133" s="184"/>
      <c r="M133" s="188"/>
      <c r="N133" s="189"/>
      <c r="O133" s="189"/>
      <c r="P133" s="189"/>
      <c r="Q133" s="189"/>
      <c r="R133" s="189"/>
      <c r="S133" s="189"/>
      <c r="T133" s="190"/>
      <c r="AT133" s="191" t="s">
        <v>131</v>
      </c>
      <c r="AU133" s="191" t="s">
        <v>79</v>
      </c>
      <c r="AV133" s="13" t="s">
        <v>129</v>
      </c>
      <c r="AW133" s="13" t="s">
        <v>32</v>
      </c>
      <c r="AX133" s="13" t="s">
        <v>77</v>
      </c>
      <c r="AY133" s="191" t="s">
        <v>122</v>
      </c>
    </row>
    <row r="134" spans="2:65" s="1" customFormat="1" ht="20.399999999999999" customHeight="1">
      <c r="B134" s="153"/>
      <c r="C134" s="154" t="s">
        <v>188</v>
      </c>
      <c r="D134" s="154" t="s">
        <v>124</v>
      </c>
      <c r="E134" s="155" t="s">
        <v>356</v>
      </c>
      <c r="F134" s="156" t="s">
        <v>357</v>
      </c>
      <c r="G134" s="157" t="s">
        <v>159</v>
      </c>
      <c r="H134" s="158">
        <v>25.44</v>
      </c>
      <c r="I134" s="159"/>
      <c r="J134" s="159">
        <f>ROUND(I134*H134,2)</f>
        <v>0</v>
      </c>
      <c r="K134" s="156" t="s">
        <v>128</v>
      </c>
      <c r="L134" s="37"/>
      <c r="M134" s="160" t="s">
        <v>5</v>
      </c>
      <c r="N134" s="161" t="s">
        <v>40</v>
      </c>
      <c r="O134" s="162">
        <v>0.1</v>
      </c>
      <c r="P134" s="162">
        <f>O134*H134</f>
        <v>2.5440000000000005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AR134" s="23" t="s">
        <v>129</v>
      </c>
      <c r="AT134" s="23" t="s">
        <v>124</v>
      </c>
      <c r="AU134" s="23" t="s">
        <v>79</v>
      </c>
      <c r="AY134" s="23" t="s">
        <v>122</v>
      </c>
      <c r="BE134" s="164">
        <f>IF(N134="základní",J134,0)</f>
        <v>0</v>
      </c>
      <c r="BF134" s="164">
        <f>IF(N134="snížená",J134,0)</f>
        <v>0</v>
      </c>
      <c r="BG134" s="164">
        <f>IF(N134="zákl. přenesená",J134,0)</f>
        <v>0</v>
      </c>
      <c r="BH134" s="164">
        <f>IF(N134="sníž. přenesená",J134,0)</f>
        <v>0</v>
      </c>
      <c r="BI134" s="164">
        <f>IF(N134="nulová",J134,0)</f>
        <v>0</v>
      </c>
      <c r="BJ134" s="23" t="s">
        <v>77</v>
      </c>
      <c r="BK134" s="164">
        <f>ROUND(I134*H134,2)</f>
        <v>0</v>
      </c>
      <c r="BL134" s="23" t="s">
        <v>129</v>
      </c>
      <c r="BM134" s="23" t="s">
        <v>358</v>
      </c>
    </row>
    <row r="135" spans="2:65" s="12" customFormat="1">
      <c r="B135" s="173"/>
      <c r="D135" s="174" t="s">
        <v>131</v>
      </c>
      <c r="E135" s="175" t="s">
        <v>5</v>
      </c>
      <c r="F135" s="176" t="s">
        <v>359</v>
      </c>
      <c r="H135" s="177">
        <v>25.44</v>
      </c>
      <c r="L135" s="173"/>
      <c r="M135" s="178"/>
      <c r="N135" s="179"/>
      <c r="O135" s="179"/>
      <c r="P135" s="179"/>
      <c r="Q135" s="179"/>
      <c r="R135" s="179"/>
      <c r="S135" s="179"/>
      <c r="T135" s="180"/>
      <c r="AT135" s="181" t="s">
        <v>131</v>
      </c>
      <c r="AU135" s="181" t="s">
        <v>79</v>
      </c>
      <c r="AV135" s="12" t="s">
        <v>79</v>
      </c>
      <c r="AW135" s="12" t="s">
        <v>32</v>
      </c>
      <c r="AX135" s="12" t="s">
        <v>77</v>
      </c>
      <c r="AY135" s="181" t="s">
        <v>122</v>
      </c>
    </row>
    <row r="136" spans="2:65" s="1" customFormat="1" ht="20.399999999999999" customHeight="1">
      <c r="B136" s="153"/>
      <c r="C136" s="154" t="s">
        <v>194</v>
      </c>
      <c r="D136" s="154" t="s">
        <v>124</v>
      </c>
      <c r="E136" s="155" t="s">
        <v>360</v>
      </c>
      <c r="F136" s="156" t="s">
        <v>361</v>
      </c>
      <c r="G136" s="157" t="s">
        <v>127</v>
      </c>
      <c r="H136" s="158">
        <v>87.4</v>
      </c>
      <c r="I136" s="159"/>
      <c r="J136" s="159">
        <f>ROUND(I136*H136,2)</f>
        <v>0</v>
      </c>
      <c r="K136" s="156" t="s">
        <v>128</v>
      </c>
      <c r="L136" s="37"/>
      <c r="M136" s="160" t="s">
        <v>5</v>
      </c>
      <c r="N136" s="161" t="s">
        <v>40</v>
      </c>
      <c r="O136" s="162">
        <v>0.252</v>
      </c>
      <c r="P136" s="162">
        <f>O136*H136</f>
        <v>22.024800000000003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23" t="s">
        <v>129</v>
      </c>
      <c r="AT136" s="23" t="s">
        <v>124</v>
      </c>
      <c r="AU136" s="23" t="s">
        <v>79</v>
      </c>
      <c r="AY136" s="23" t="s">
        <v>122</v>
      </c>
      <c r="BE136" s="164">
        <f>IF(N136="základní",J136,0)</f>
        <v>0</v>
      </c>
      <c r="BF136" s="164">
        <f>IF(N136="snížená",J136,0)</f>
        <v>0</v>
      </c>
      <c r="BG136" s="164">
        <f>IF(N136="zákl. přenesená",J136,0)</f>
        <v>0</v>
      </c>
      <c r="BH136" s="164">
        <f>IF(N136="sníž. přenesená",J136,0)</f>
        <v>0</v>
      </c>
      <c r="BI136" s="164">
        <f>IF(N136="nulová",J136,0)</f>
        <v>0</v>
      </c>
      <c r="BJ136" s="23" t="s">
        <v>77</v>
      </c>
      <c r="BK136" s="164">
        <f>ROUND(I136*H136,2)</f>
        <v>0</v>
      </c>
      <c r="BL136" s="23" t="s">
        <v>129</v>
      </c>
      <c r="BM136" s="23" t="s">
        <v>362</v>
      </c>
    </row>
    <row r="137" spans="2:65" s="11" customFormat="1">
      <c r="B137" s="165"/>
      <c r="D137" s="166" t="s">
        <v>131</v>
      </c>
      <c r="E137" s="167" t="s">
        <v>5</v>
      </c>
      <c r="F137" s="168" t="s">
        <v>315</v>
      </c>
      <c r="H137" s="169" t="s">
        <v>5</v>
      </c>
      <c r="L137" s="165"/>
      <c r="M137" s="170"/>
      <c r="N137" s="171"/>
      <c r="O137" s="171"/>
      <c r="P137" s="171"/>
      <c r="Q137" s="171"/>
      <c r="R137" s="171"/>
      <c r="S137" s="171"/>
      <c r="T137" s="172"/>
      <c r="AT137" s="169" t="s">
        <v>131</v>
      </c>
      <c r="AU137" s="169" t="s">
        <v>79</v>
      </c>
      <c r="AV137" s="11" t="s">
        <v>77</v>
      </c>
      <c r="AW137" s="11" t="s">
        <v>32</v>
      </c>
      <c r="AX137" s="11" t="s">
        <v>69</v>
      </c>
      <c r="AY137" s="169" t="s">
        <v>122</v>
      </c>
    </row>
    <row r="138" spans="2:65" s="12" customFormat="1">
      <c r="B138" s="173"/>
      <c r="D138" s="166" t="s">
        <v>131</v>
      </c>
      <c r="E138" s="181" t="s">
        <v>5</v>
      </c>
      <c r="F138" s="182" t="s">
        <v>363</v>
      </c>
      <c r="H138" s="183">
        <v>58.8</v>
      </c>
      <c r="L138" s="173"/>
      <c r="M138" s="178"/>
      <c r="N138" s="179"/>
      <c r="O138" s="179"/>
      <c r="P138" s="179"/>
      <c r="Q138" s="179"/>
      <c r="R138" s="179"/>
      <c r="S138" s="179"/>
      <c r="T138" s="180"/>
      <c r="AT138" s="181" t="s">
        <v>131</v>
      </c>
      <c r="AU138" s="181" t="s">
        <v>79</v>
      </c>
      <c r="AV138" s="12" t="s">
        <v>79</v>
      </c>
      <c r="AW138" s="12" t="s">
        <v>32</v>
      </c>
      <c r="AX138" s="12" t="s">
        <v>69</v>
      </c>
      <c r="AY138" s="181" t="s">
        <v>122</v>
      </c>
    </row>
    <row r="139" spans="2:65" s="12" customFormat="1">
      <c r="B139" s="173"/>
      <c r="D139" s="166" t="s">
        <v>131</v>
      </c>
      <c r="E139" s="181" t="s">
        <v>5</v>
      </c>
      <c r="F139" s="182" t="s">
        <v>364</v>
      </c>
      <c r="H139" s="183">
        <v>28.6</v>
      </c>
      <c r="L139" s="173"/>
      <c r="M139" s="178"/>
      <c r="N139" s="179"/>
      <c r="O139" s="179"/>
      <c r="P139" s="179"/>
      <c r="Q139" s="179"/>
      <c r="R139" s="179"/>
      <c r="S139" s="179"/>
      <c r="T139" s="180"/>
      <c r="AT139" s="181" t="s">
        <v>131</v>
      </c>
      <c r="AU139" s="181" t="s">
        <v>79</v>
      </c>
      <c r="AV139" s="12" t="s">
        <v>79</v>
      </c>
      <c r="AW139" s="12" t="s">
        <v>32</v>
      </c>
      <c r="AX139" s="12" t="s">
        <v>69</v>
      </c>
      <c r="AY139" s="181" t="s">
        <v>122</v>
      </c>
    </row>
    <row r="140" spans="2:65" s="13" customFormat="1">
      <c r="B140" s="184"/>
      <c r="D140" s="174" t="s">
        <v>131</v>
      </c>
      <c r="E140" s="185" t="s">
        <v>5</v>
      </c>
      <c r="F140" s="186" t="s">
        <v>143</v>
      </c>
      <c r="H140" s="187">
        <v>87.4</v>
      </c>
      <c r="L140" s="184"/>
      <c r="M140" s="188"/>
      <c r="N140" s="189"/>
      <c r="O140" s="189"/>
      <c r="P140" s="189"/>
      <c r="Q140" s="189"/>
      <c r="R140" s="189"/>
      <c r="S140" s="189"/>
      <c r="T140" s="190"/>
      <c r="AT140" s="191" t="s">
        <v>131</v>
      </c>
      <c r="AU140" s="191" t="s">
        <v>79</v>
      </c>
      <c r="AV140" s="13" t="s">
        <v>129</v>
      </c>
      <c r="AW140" s="13" t="s">
        <v>32</v>
      </c>
      <c r="AX140" s="13" t="s">
        <v>77</v>
      </c>
      <c r="AY140" s="191" t="s">
        <v>122</v>
      </c>
    </row>
    <row r="141" spans="2:65" s="1" customFormat="1" ht="28.8" customHeight="1">
      <c r="B141" s="153"/>
      <c r="C141" s="154" t="s">
        <v>198</v>
      </c>
      <c r="D141" s="154" t="s">
        <v>124</v>
      </c>
      <c r="E141" s="155" t="s">
        <v>365</v>
      </c>
      <c r="F141" s="156" t="s">
        <v>366</v>
      </c>
      <c r="G141" s="157" t="s">
        <v>127</v>
      </c>
      <c r="H141" s="158">
        <v>262.2</v>
      </c>
      <c r="I141" s="159"/>
      <c r="J141" s="159">
        <f>ROUND(I141*H141,2)</f>
        <v>0</v>
      </c>
      <c r="K141" s="156" t="s">
        <v>128</v>
      </c>
      <c r="L141" s="37"/>
      <c r="M141" s="160" t="s">
        <v>5</v>
      </c>
      <c r="N141" s="161" t="s">
        <v>40</v>
      </c>
      <c r="O141" s="162">
        <v>0</v>
      </c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23" t="s">
        <v>129</v>
      </c>
      <c r="AT141" s="23" t="s">
        <v>124</v>
      </c>
      <c r="AU141" s="23" t="s">
        <v>79</v>
      </c>
      <c r="AY141" s="23" t="s">
        <v>122</v>
      </c>
      <c r="BE141" s="164">
        <f>IF(N141="základní",J141,0)</f>
        <v>0</v>
      </c>
      <c r="BF141" s="164">
        <f>IF(N141="snížená",J141,0)</f>
        <v>0</v>
      </c>
      <c r="BG141" s="164">
        <f>IF(N141="zákl. přenesená",J141,0)</f>
        <v>0</v>
      </c>
      <c r="BH141" s="164">
        <f>IF(N141="sníž. přenesená",J141,0)</f>
        <v>0</v>
      </c>
      <c r="BI141" s="164">
        <f>IF(N141="nulová",J141,0)</f>
        <v>0</v>
      </c>
      <c r="BJ141" s="23" t="s">
        <v>77</v>
      </c>
      <c r="BK141" s="164">
        <f>ROUND(I141*H141,2)</f>
        <v>0</v>
      </c>
      <c r="BL141" s="23" t="s">
        <v>129</v>
      </c>
      <c r="BM141" s="23" t="s">
        <v>367</v>
      </c>
    </row>
    <row r="142" spans="2:65" s="12" customFormat="1">
      <c r="B142" s="173"/>
      <c r="D142" s="174" t="s">
        <v>131</v>
      </c>
      <c r="E142" s="175" t="s">
        <v>5</v>
      </c>
      <c r="F142" s="176" t="s">
        <v>368</v>
      </c>
      <c r="H142" s="177">
        <v>262.2</v>
      </c>
      <c r="L142" s="173"/>
      <c r="M142" s="178"/>
      <c r="N142" s="179"/>
      <c r="O142" s="179"/>
      <c r="P142" s="179"/>
      <c r="Q142" s="179"/>
      <c r="R142" s="179"/>
      <c r="S142" s="179"/>
      <c r="T142" s="180"/>
      <c r="AT142" s="181" t="s">
        <v>131</v>
      </c>
      <c r="AU142" s="181" t="s">
        <v>79</v>
      </c>
      <c r="AV142" s="12" t="s">
        <v>79</v>
      </c>
      <c r="AW142" s="12" t="s">
        <v>32</v>
      </c>
      <c r="AX142" s="12" t="s">
        <v>77</v>
      </c>
      <c r="AY142" s="181" t="s">
        <v>122</v>
      </c>
    </row>
    <row r="143" spans="2:65" s="1" customFormat="1" ht="20.399999999999999" customHeight="1">
      <c r="B143" s="153"/>
      <c r="C143" s="154" t="s">
        <v>202</v>
      </c>
      <c r="D143" s="154" t="s">
        <v>124</v>
      </c>
      <c r="E143" s="155" t="s">
        <v>369</v>
      </c>
      <c r="F143" s="156" t="s">
        <v>370</v>
      </c>
      <c r="G143" s="157" t="s">
        <v>159</v>
      </c>
      <c r="H143" s="158">
        <v>76.88</v>
      </c>
      <c r="I143" s="159"/>
      <c r="J143" s="159">
        <f>ROUND(I143*H143,2)</f>
        <v>0</v>
      </c>
      <c r="K143" s="156" t="s">
        <v>128</v>
      </c>
      <c r="L143" s="37"/>
      <c r="M143" s="160" t="s">
        <v>5</v>
      </c>
      <c r="N143" s="161" t="s">
        <v>40</v>
      </c>
      <c r="O143" s="162">
        <v>0.34499999999999997</v>
      </c>
      <c r="P143" s="162">
        <f>O143*H143</f>
        <v>26.523599999999995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AR143" s="23" t="s">
        <v>129</v>
      </c>
      <c r="AT143" s="23" t="s">
        <v>124</v>
      </c>
      <c r="AU143" s="23" t="s">
        <v>79</v>
      </c>
      <c r="AY143" s="23" t="s">
        <v>122</v>
      </c>
      <c r="BE143" s="164">
        <f>IF(N143="základní",J143,0)</f>
        <v>0</v>
      </c>
      <c r="BF143" s="164">
        <f>IF(N143="snížená",J143,0)</f>
        <v>0</v>
      </c>
      <c r="BG143" s="164">
        <f>IF(N143="zákl. přenesená",J143,0)</f>
        <v>0</v>
      </c>
      <c r="BH143" s="164">
        <f>IF(N143="sníž. přenesená",J143,0)</f>
        <v>0</v>
      </c>
      <c r="BI143" s="164">
        <f>IF(N143="nulová",J143,0)</f>
        <v>0</v>
      </c>
      <c r="BJ143" s="23" t="s">
        <v>77</v>
      </c>
      <c r="BK143" s="164">
        <f>ROUND(I143*H143,2)</f>
        <v>0</v>
      </c>
      <c r="BL143" s="23" t="s">
        <v>129</v>
      </c>
      <c r="BM143" s="23" t="s">
        <v>371</v>
      </c>
    </row>
    <row r="144" spans="2:65" s="12" customFormat="1">
      <c r="B144" s="173"/>
      <c r="D144" s="166" t="s">
        <v>131</v>
      </c>
      <c r="E144" s="181" t="s">
        <v>5</v>
      </c>
      <c r="F144" s="182" t="s">
        <v>372</v>
      </c>
      <c r="H144" s="183">
        <v>26</v>
      </c>
      <c r="L144" s="173"/>
      <c r="M144" s="178"/>
      <c r="N144" s="179"/>
      <c r="O144" s="179"/>
      <c r="P144" s="179"/>
      <c r="Q144" s="179"/>
      <c r="R144" s="179"/>
      <c r="S144" s="179"/>
      <c r="T144" s="180"/>
      <c r="AT144" s="181" t="s">
        <v>131</v>
      </c>
      <c r="AU144" s="181" t="s">
        <v>79</v>
      </c>
      <c r="AV144" s="12" t="s">
        <v>79</v>
      </c>
      <c r="AW144" s="12" t="s">
        <v>32</v>
      </c>
      <c r="AX144" s="12" t="s">
        <v>69</v>
      </c>
      <c r="AY144" s="181" t="s">
        <v>122</v>
      </c>
    </row>
    <row r="145" spans="2:65" s="12" customFormat="1">
      <c r="B145" s="173"/>
      <c r="D145" s="166" t="s">
        <v>131</v>
      </c>
      <c r="E145" s="181" t="s">
        <v>5</v>
      </c>
      <c r="F145" s="182" t="s">
        <v>373</v>
      </c>
      <c r="H145" s="183">
        <v>50.88</v>
      </c>
      <c r="L145" s="173"/>
      <c r="M145" s="178"/>
      <c r="N145" s="179"/>
      <c r="O145" s="179"/>
      <c r="P145" s="179"/>
      <c r="Q145" s="179"/>
      <c r="R145" s="179"/>
      <c r="S145" s="179"/>
      <c r="T145" s="180"/>
      <c r="AT145" s="181" t="s">
        <v>131</v>
      </c>
      <c r="AU145" s="181" t="s">
        <v>79</v>
      </c>
      <c r="AV145" s="12" t="s">
        <v>79</v>
      </c>
      <c r="AW145" s="12" t="s">
        <v>32</v>
      </c>
      <c r="AX145" s="12" t="s">
        <v>69</v>
      </c>
      <c r="AY145" s="181" t="s">
        <v>122</v>
      </c>
    </row>
    <row r="146" spans="2:65" s="13" customFormat="1">
      <c r="B146" s="184"/>
      <c r="D146" s="174" t="s">
        <v>131</v>
      </c>
      <c r="E146" s="185" t="s">
        <v>5</v>
      </c>
      <c r="F146" s="186" t="s">
        <v>143</v>
      </c>
      <c r="H146" s="187">
        <v>76.88</v>
      </c>
      <c r="L146" s="184"/>
      <c r="M146" s="188"/>
      <c r="N146" s="189"/>
      <c r="O146" s="189"/>
      <c r="P146" s="189"/>
      <c r="Q146" s="189"/>
      <c r="R146" s="189"/>
      <c r="S146" s="189"/>
      <c r="T146" s="190"/>
      <c r="AT146" s="191" t="s">
        <v>131</v>
      </c>
      <c r="AU146" s="191" t="s">
        <v>79</v>
      </c>
      <c r="AV146" s="13" t="s">
        <v>129</v>
      </c>
      <c r="AW146" s="13" t="s">
        <v>32</v>
      </c>
      <c r="AX146" s="13" t="s">
        <v>77</v>
      </c>
      <c r="AY146" s="191" t="s">
        <v>122</v>
      </c>
    </row>
    <row r="147" spans="2:65" s="1" customFormat="1" ht="20.399999999999999" customHeight="1">
      <c r="B147" s="153"/>
      <c r="C147" s="154" t="s">
        <v>11</v>
      </c>
      <c r="D147" s="154" t="s">
        <v>124</v>
      </c>
      <c r="E147" s="155" t="s">
        <v>374</v>
      </c>
      <c r="F147" s="156" t="s">
        <v>375</v>
      </c>
      <c r="G147" s="157" t="s">
        <v>159</v>
      </c>
      <c r="H147" s="158">
        <v>68.88</v>
      </c>
      <c r="I147" s="159"/>
      <c r="J147" s="159">
        <f>ROUND(I147*H147,2)</f>
        <v>0</v>
      </c>
      <c r="K147" s="156" t="s">
        <v>128</v>
      </c>
      <c r="L147" s="37"/>
      <c r="M147" s="160" t="s">
        <v>5</v>
      </c>
      <c r="N147" s="161" t="s">
        <v>40</v>
      </c>
      <c r="O147" s="162">
        <v>7.3999999999999996E-2</v>
      </c>
      <c r="P147" s="162">
        <f>O147*H147</f>
        <v>5.0971199999999994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23" t="s">
        <v>129</v>
      </c>
      <c r="AT147" s="23" t="s">
        <v>124</v>
      </c>
      <c r="AU147" s="23" t="s">
        <v>79</v>
      </c>
      <c r="AY147" s="23" t="s">
        <v>122</v>
      </c>
      <c r="BE147" s="164">
        <f>IF(N147="základní",J147,0)</f>
        <v>0</v>
      </c>
      <c r="BF147" s="164">
        <f>IF(N147="snížená",J147,0)</f>
        <v>0</v>
      </c>
      <c r="BG147" s="164">
        <f>IF(N147="zákl. přenesená",J147,0)</f>
        <v>0</v>
      </c>
      <c r="BH147" s="164">
        <f>IF(N147="sníž. přenesená",J147,0)</f>
        <v>0</v>
      </c>
      <c r="BI147" s="164">
        <f>IF(N147="nulová",J147,0)</f>
        <v>0</v>
      </c>
      <c r="BJ147" s="23" t="s">
        <v>77</v>
      </c>
      <c r="BK147" s="164">
        <f>ROUND(I147*H147,2)</f>
        <v>0</v>
      </c>
      <c r="BL147" s="23" t="s">
        <v>129</v>
      </c>
      <c r="BM147" s="23" t="s">
        <v>376</v>
      </c>
    </row>
    <row r="148" spans="2:65" s="11" customFormat="1" ht="24">
      <c r="B148" s="165"/>
      <c r="D148" s="166" t="s">
        <v>131</v>
      </c>
      <c r="E148" s="167" t="s">
        <v>5</v>
      </c>
      <c r="F148" s="168" t="s">
        <v>377</v>
      </c>
      <c r="H148" s="169" t="s">
        <v>5</v>
      </c>
      <c r="L148" s="165"/>
      <c r="M148" s="170"/>
      <c r="N148" s="171"/>
      <c r="O148" s="171"/>
      <c r="P148" s="171"/>
      <c r="Q148" s="171"/>
      <c r="R148" s="171"/>
      <c r="S148" s="171"/>
      <c r="T148" s="172"/>
      <c r="AT148" s="169" t="s">
        <v>131</v>
      </c>
      <c r="AU148" s="169" t="s">
        <v>79</v>
      </c>
      <c r="AV148" s="11" t="s">
        <v>77</v>
      </c>
      <c r="AW148" s="11" t="s">
        <v>32</v>
      </c>
      <c r="AX148" s="11" t="s">
        <v>69</v>
      </c>
      <c r="AY148" s="169" t="s">
        <v>122</v>
      </c>
    </row>
    <row r="149" spans="2:65" s="12" customFormat="1">
      <c r="B149" s="173"/>
      <c r="D149" s="174" t="s">
        <v>131</v>
      </c>
      <c r="E149" s="175" t="s">
        <v>5</v>
      </c>
      <c r="F149" s="176" t="s">
        <v>378</v>
      </c>
      <c r="H149" s="177">
        <v>68.88</v>
      </c>
      <c r="L149" s="173"/>
      <c r="M149" s="178"/>
      <c r="N149" s="179"/>
      <c r="O149" s="179"/>
      <c r="P149" s="179"/>
      <c r="Q149" s="179"/>
      <c r="R149" s="179"/>
      <c r="S149" s="179"/>
      <c r="T149" s="180"/>
      <c r="AT149" s="181" t="s">
        <v>131</v>
      </c>
      <c r="AU149" s="181" t="s">
        <v>79</v>
      </c>
      <c r="AV149" s="12" t="s">
        <v>79</v>
      </c>
      <c r="AW149" s="12" t="s">
        <v>32</v>
      </c>
      <c r="AX149" s="12" t="s">
        <v>77</v>
      </c>
      <c r="AY149" s="181" t="s">
        <v>122</v>
      </c>
    </row>
    <row r="150" spans="2:65" s="1" customFormat="1" ht="20.399999999999999" customHeight="1">
      <c r="B150" s="153"/>
      <c r="C150" s="154" t="s">
        <v>209</v>
      </c>
      <c r="D150" s="154" t="s">
        <v>124</v>
      </c>
      <c r="E150" s="155" t="s">
        <v>174</v>
      </c>
      <c r="F150" s="156" t="s">
        <v>175</v>
      </c>
      <c r="G150" s="157" t="s">
        <v>159</v>
      </c>
      <c r="H150" s="158">
        <v>46.744999999999997</v>
      </c>
      <c r="I150" s="159"/>
      <c r="J150" s="159">
        <f>ROUND(I150*H150,2)</f>
        <v>0</v>
      </c>
      <c r="K150" s="156" t="s">
        <v>128</v>
      </c>
      <c r="L150" s="37"/>
      <c r="M150" s="160" t="s">
        <v>5</v>
      </c>
      <c r="N150" s="161" t="s">
        <v>40</v>
      </c>
      <c r="O150" s="162">
        <v>8.3000000000000004E-2</v>
      </c>
      <c r="P150" s="162">
        <f>O150*H150</f>
        <v>3.8798349999999999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AR150" s="23" t="s">
        <v>129</v>
      </c>
      <c r="AT150" s="23" t="s">
        <v>124</v>
      </c>
      <c r="AU150" s="23" t="s">
        <v>79</v>
      </c>
      <c r="AY150" s="23" t="s">
        <v>122</v>
      </c>
      <c r="BE150" s="164">
        <f>IF(N150="základní",J150,0)</f>
        <v>0</v>
      </c>
      <c r="BF150" s="164">
        <f>IF(N150="snížená",J150,0)</f>
        <v>0</v>
      </c>
      <c r="BG150" s="164">
        <f>IF(N150="zákl. přenesená",J150,0)</f>
        <v>0</v>
      </c>
      <c r="BH150" s="164">
        <f>IF(N150="sníž. přenesená",J150,0)</f>
        <v>0</v>
      </c>
      <c r="BI150" s="164">
        <f>IF(N150="nulová",J150,0)</f>
        <v>0</v>
      </c>
      <c r="BJ150" s="23" t="s">
        <v>77</v>
      </c>
      <c r="BK150" s="164">
        <f>ROUND(I150*H150,2)</f>
        <v>0</v>
      </c>
      <c r="BL150" s="23" t="s">
        <v>129</v>
      </c>
      <c r="BM150" s="23" t="s">
        <v>379</v>
      </c>
    </row>
    <row r="151" spans="2:65" s="12" customFormat="1">
      <c r="B151" s="173"/>
      <c r="D151" s="166" t="s">
        <v>131</v>
      </c>
      <c r="E151" s="181" t="s">
        <v>5</v>
      </c>
      <c r="F151" s="182" t="s">
        <v>380</v>
      </c>
      <c r="H151" s="183">
        <v>26</v>
      </c>
      <c r="L151" s="173"/>
      <c r="M151" s="178"/>
      <c r="N151" s="179"/>
      <c r="O151" s="179"/>
      <c r="P151" s="179"/>
      <c r="Q151" s="179"/>
      <c r="R151" s="179"/>
      <c r="S151" s="179"/>
      <c r="T151" s="180"/>
      <c r="AT151" s="181" t="s">
        <v>131</v>
      </c>
      <c r="AU151" s="181" t="s">
        <v>79</v>
      </c>
      <c r="AV151" s="12" t="s">
        <v>79</v>
      </c>
      <c r="AW151" s="12" t="s">
        <v>32</v>
      </c>
      <c r="AX151" s="12" t="s">
        <v>69</v>
      </c>
      <c r="AY151" s="181" t="s">
        <v>122</v>
      </c>
    </row>
    <row r="152" spans="2:65" s="12" customFormat="1">
      <c r="B152" s="173"/>
      <c r="D152" s="166" t="s">
        <v>131</v>
      </c>
      <c r="E152" s="181" t="s">
        <v>5</v>
      </c>
      <c r="F152" s="182" t="s">
        <v>381</v>
      </c>
      <c r="H152" s="183">
        <v>50.88</v>
      </c>
      <c r="L152" s="173"/>
      <c r="M152" s="178"/>
      <c r="N152" s="179"/>
      <c r="O152" s="179"/>
      <c r="P152" s="179"/>
      <c r="Q152" s="179"/>
      <c r="R152" s="179"/>
      <c r="S152" s="179"/>
      <c r="T152" s="180"/>
      <c r="AT152" s="181" t="s">
        <v>131</v>
      </c>
      <c r="AU152" s="181" t="s">
        <v>79</v>
      </c>
      <c r="AV152" s="12" t="s">
        <v>79</v>
      </c>
      <c r="AW152" s="12" t="s">
        <v>32</v>
      </c>
      <c r="AX152" s="12" t="s">
        <v>69</v>
      </c>
      <c r="AY152" s="181" t="s">
        <v>122</v>
      </c>
    </row>
    <row r="153" spans="2:65" s="11" customFormat="1">
      <c r="B153" s="165"/>
      <c r="D153" s="166" t="s">
        <v>131</v>
      </c>
      <c r="E153" s="167" t="s">
        <v>5</v>
      </c>
      <c r="F153" s="168" t="s">
        <v>382</v>
      </c>
      <c r="H153" s="169" t="s">
        <v>5</v>
      </c>
      <c r="L153" s="165"/>
      <c r="M153" s="170"/>
      <c r="N153" s="171"/>
      <c r="O153" s="171"/>
      <c r="P153" s="171"/>
      <c r="Q153" s="171"/>
      <c r="R153" s="171"/>
      <c r="S153" s="171"/>
      <c r="T153" s="172"/>
      <c r="AT153" s="169" t="s">
        <v>131</v>
      </c>
      <c r="AU153" s="169" t="s">
        <v>79</v>
      </c>
      <c r="AV153" s="11" t="s">
        <v>77</v>
      </c>
      <c r="AW153" s="11" t="s">
        <v>32</v>
      </c>
      <c r="AX153" s="11" t="s">
        <v>69</v>
      </c>
      <c r="AY153" s="169" t="s">
        <v>122</v>
      </c>
    </row>
    <row r="154" spans="2:65" s="12" customFormat="1">
      <c r="B154" s="173"/>
      <c r="D154" s="166" t="s">
        <v>131</v>
      </c>
      <c r="E154" s="181" t="s">
        <v>5</v>
      </c>
      <c r="F154" s="182" t="s">
        <v>383</v>
      </c>
      <c r="H154" s="183">
        <v>-30.135000000000002</v>
      </c>
      <c r="L154" s="173"/>
      <c r="M154" s="178"/>
      <c r="N154" s="179"/>
      <c r="O154" s="179"/>
      <c r="P154" s="179"/>
      <c r="Q154" s="179"/>
      <c r="R154" s="179"/>
      <c r="S154" s="179"/>
      <c r="T154" s="180"/>
      <c r="AT154" s="181" t="s">
        <v>131</v>
      </c>
      <c r="AU154" s="181" t="s">
        <v>79</v>
      </c>
      <c r="AV154" s="12" t="s">
        <v>79</v>
      </c>
      <c r="AW154" s="12" t="s">
        <v>32</v>
      </c>
      <c r="AX154" s="12" t="s">
        <v>69</v>
      </c>
      <c r="AY154" s="181" t="s">
        <v>122</v>
      </c>
    </row>
    <row r="155" spans="2:65" s="13" customFormat="1">
      <c r="B155" s="184"/>
      <c r="D155" s="174" t="s">
        <v>131</v>
      </c>
      <c r="E155" s="185" t="s">
        <v>5</v>
      </c>
      <c r="F155" s="186" t="s">
        <v>143</v>
      </c>
      <c r="H155" s="187">
        <v>46.744999999999997</v>
      </c>
      <c r="L155" s="184"/>
      <c r="M155" s="188"/>
      <c r="N155" s="189"/>
      <c r="O155" s="189"/>
      <c r="P155" s="189"/>
      <c r="Q155" s="189"/>
      <c r="R155" s="189"/>
      <c r="S155" s="189"/>
      <c r="T155" s="190"/>
      <c r="AT155" s="191" t="s">
        <v>131</v>
      </c>
      <c r="AU155" s="191" t="s">
        <v>79</v>
      </c>
      <c r="AV155" s="13" t="s">
        <v>129</v>
      </c>
      <c r="AW155" s="13" t="s">
        <v>32</v>
      </c>
      <c r="AX155" s="13" t="s">
        <v>77</v>
      </c>
      <c r="AY155" s="191" t="s">
        <v>122</v>
      </c>
    </row>
    <row r="156" spans="2:65" s="1" customFormat="1" ht="20.399999999999999" customHeight="1">
      <c r="B156" s="153"/>
      <c r="C156" s="154" t="s">
        <v>213</v>
      </c>
      <c r="D156" s="154" t="s">
        <v>124</v>
      </c>
      <c r="E156" s="155" t="s">
        <v>179</v>
      </c>
      <c r="F156" s="156" t="s">
        <v>180</v>
      </c>
      <c r="G156" s="157" t="s">
        <v>159</v>
      </c>
      <c r="H156" s="158">
        <v>46.744999999999997</v>
      </c>
      <c r="I156" s="159"/>
      <c r="J156" s="159">
        <f>ROUND(I156*H156,2)</f>
        <v>0</v>
      </c>
      <c r="K156" s="156" t="s">
        <v>128</v>
      </c>
      <c r="L156" s="37"/>
      <c r="M156" s="160" t="s">
        <v>5</v>
      </c>
      <c r="N156" s="161" t="s">
        <v>40</v>
      </c>
      <c r="O156" s="162">
        <v>8.9999999999999993E-3</v>
      </c>
      <c r="P156" s="162">
        <f>O156*H156</f>
        <v>0.42070499999999994</v>
      </c>
      <c r="Q156" s="162">
        <v>0</v>
      </c>
      <c r="R156" s="162">
        <f>Q156*H156</f>
        <v>0</v>
      </c>
      <c r="S156" s="162">
        <v>0</v>
      </c>
      <c r="T156" s="163">
        <f>S156*H156</f>
        <v>0</v>
      </c>
      <c r="AR156" s="23" t="s">
        <v>129</v>
      </c>
      <c r="AT156" s="23" t="s">
        <v>124</v>
      </c>
      <c r="AU156" s="23" t="s">
        <v>79</v>
      </c>
      <c r="AY156" s="23" t="s">
        <v>122</v>
      </c>
      <c r="BE156" s="164">
        <f>IF(N156="základní",J156,0)</f>
        <v>0</v>
      </c>
      <c r="BF156" s="164">
        <f>IF(N156="snížená",J156,0)</f>
        <v>0</v>
      </c>
      <c r="BG156" s="164">
        <f>IF(N156="zákl. přenesená",J156,0)</f>
        <v>0</v>
      </c>
      <c r="BH156" s="164">
        <f>IF(N156="sníž. přenesená",J156,0)</f>
        <v>0</v>
      </c>
      <c r="BI156" s="164">
        <f>IF(N156="nulová",J156,0)</f>
        <v>0</v>
      </c>
      <c r="BJ156" s="23" t="s">
        <v>77</v>
      </c>
      <c r="BK156" s="164">
        <f>ROUND(I156*H156,2)</f>
        <v>0</v>
      </c>
      <c r="BL156" s="23" t="s">
        <v>129</v>
      </c>
      <c r="BM156" s="23" t="s">
        <v>384</v>
      </c>
    </row>
    <row r="157" spans="2:65" s="1" customFormat="1" ht="20.399999999999999" customHeight="1">
      <c r="B157" s="153"/>
      <c r="C157" s="154" t="s">
        <v>217</v>
      </c>
      <c r="D157" s="154" t="s">
        <v>124</v>
      </c>
      <c r="E157" s="155" t="s">
        <v>183</v>
      </c>
      <c r="F157" s="156" t="s">
        <v>184</v>
      </c>
      <c r="G157" s="157" t="s">
        <v>185</v>
      </c>
      <c r="H157" s="158">
        <v>84.141000000000005</v>
      </c>
      <c r="I157" s="159"/>
      <c r="J157" s="159">
        <f>ROUND(I157*H157,2)</f>
        <v>0</v>
      </c>
      <c r="K157" s="156" t="s">
        <v>128</v>
      </c>
      <c r="L157" s="37"/>
      <c r="M157" s="160" t="s">
        <v>5</v>
      </c>
      <c r="N157" s="161" t="s">
        <v>40</v>
      </c>
      <c r="O157" s="162">
        <v>0</v>
      </c>
      <c r="P157" s="162">
        <f>O157*H157</f>
        <v>0</v>
      </c>
      <c r="Q157" s="162">
        <v>0</v>
      </c>
      <c r="R157" s="162">
        <f>Q157*H157</f>
        <v>0</v>
      </c>
      <c r="S157" s="162">
        <v>0</v>
      </c>
      <c r="T157" s="163">
        <f>S157*H157</f>
        <v>0</v>
      </c>
      <c r="AR157" s="23" t="s">
        <v>129</v>
      </c>
      <c r="AT157" s="23" t="s">
        <v>124</v>
      </c>
      <c r="AU157" s="23" t="s">
        <v>79</v>
      </c>
      <c r="AY157" s="23" t="s">
        <v>122</v>
      </c>
      <c r="BE157" s="164">
        <f>IF(N157="základní",J157,0)</f>
        <v>0</v>
      </c>
      <c r="BF157" s="164">
        <f>IF(N157="snížená",J157,0)</f>
        <v>0</v>
      </c>
      <c r="BG157" s="164">
        <f>IF(N157="zákl. přenesená",J157,0)</f>
        <v>0</v>
      </c>
      <c r="BH157" s="164">
        <f>IF(N157="sníž. přenesená",J157,0)</f>
        <v>0</v>
      </c>
      <c r="BI157" s="164">
        <f>IF(N157="nulová",J157,0)</f>
        <v>0</v>
      </c>
      <c r="BJ157" s="23" t="s">
        <v>77</v>
      </c>
      <c r="BK157" s="164">
        <f>ROUND(I157*H157,2)</f>
        <v>0</v>
      </c>
      <c r="BL157" s="23" t="s">
        <v>129</v>
      </c>
      <c r="BM157" s="23" t="s">
        <v>385</v>
      </c>
    </row>
    <row r="158" spans="2:65" s="12" customFormat="1">
      <c r="B158" s="173"/>
      <c r="D158" s="174" t="s">
        <v>131</v>
      </c>
      <c r="F158" s="176" t="s">
        <v>386</v>
      </c>
      <c r="H158" s="177">
        <v>84.141000000000005</v>
      </c>
      <c r="L158" s="173"/>
      <c r="M158" s="178"/>
      <c r="N158" s="179"/>
      <c r="O158" s="179"/>
      <c r="P158" s="179"/>
      <c r="Q158" s="179"/>
      <c r="R158" s="179"/>
      <c r="S158" s="179"/>
      <c r="T158" s="180"/>
      <c r="AT158" s="181" t="s">
        <v>131</v>
      </c>
      <c r="AU158" s="181" t="s">
        <v>79</v>
      </c>
      <c r="AV158" s="12" t="s">
        <v>79</v>
      </c>
      <c r="AW158" s="12" t="s">
        <v>6</v>
      </c>
      <c r="AX158" s="12" t="s">
        <v>77</v>
      </c>
      <c r="AY158" s="181" t="s">
        <v>122</v>
      </c>
    </row>
    <row r="159" spans="2:65" s="1" customFormat="1" ht="20.399999999999999" customHeight="1">
      <c r="B159" s="153"/>
      <c r="C159" s="154" t="s">
        <v>223</v>
      </c>
      <c r="D159" s="154" t="s">
        <v>124</v>
      </c>
      <c r="E159" s="155" t="s">
        <v>387</v>
      </c>
      <c r="F159" s="156" t="s">
        <v>388</v>
      </c>
      <c r="G159" s="157" t="s">
        <v>159</v>
      </c>
      <c r="H159" s="158">
        <v>39.015000000000001</v>
      </c>
      <c r="I159" s="159"/>
      <c r="J159" s="159">
        <f>ROUND(I159*H159,2)</f>
        <v>0</v>
      </c>
      <c r="K159" s="156" t="s">
        <v>128</v>
      </c>
      <c r="L159" s="37"/>
      <c r="M159" s="160" t="s">
        <v>5</v>
      </c>
      <c r="N159" s="161" t="s">
        <v>40</v>
      </c>
      <c r="O159" s="162">
        <v>0.29899999999999999</v>
      </c>
      <c r="P159" s="162">
        <f>O159*H159</f>
        <v>11.665485</v>
      </c>
      <c r="Q159" s="162">
        <v>0</v>
      </c>
      <c r="R159" s="162">
        <f>Q159*H159</f>
        <v>0</v>
      </c>
      <c r="S159" s="162">
        <v>0</v>
      </c>
      <c r="T159" s="163">
        <f>S159*H159</f>
        <v>0</v>
      </c>
      <c r="AR159" s="23" t="s">
        <v>129</v>
      </c>
      <c r="AT159" s="23" t="s">
        <v>124</v>
      </c>
      <c r="AU159" s="23" t="s">
        <v>79</v>
      </c>
      <c r="AY159" s="23" t="s">
        <v>122</v>
      </c>
      <c r="BE159" s="164">
        <f>IF(N159="základní",J159,0)</f>
        <v>0</v>
      </c>
      <c r="BF159" s="164">
        <f>IF(N159="snížená",J159,0)</f>
        <v>0</v>
      </c>
      <c r="BG159" s="164">
        <f>IF(N159="zákl. přenesená",J159,0)</f>
        <v>0</v>
      </c>
      <c r="BH159" s="164">
        <f>IF(N159="sníž. přenesená",J159,0)</f>
        <v>0</v>
      </c>
      <c r="BI159" s="164">
        <f>IF(N159="nulová",J159,0)</f>
        <v>0</v>
      </c>
      <c r="BJ159" s="23" t="s">
        <v>77</v>
      </c>
      <c r="BK159" s="164">
        <f>ROUND(I159*H159,2)</f>
        <v>0</v>
      </c>
      <c r="BL159" s="23" t="s">
        <v>129</v>
      </c>
      <c r="BM159" s="23" t="s">
        <v>389</v>
      </c>
    </row>
    <row r="160" spans="2:65" s="11" customFormat="1">
      <c r="B160" s="165"/>
      <c r="D160" s="166" t="s">
        <v>131</v>
      </c>
      <c r="E160" s="167" t="s">
        <v>5</v>
      </c>
      <c r="F160" s="168" t="s">
        <v>315</v>
      </c>
      <c r="H160" s="169" t="s">
        <v>5</v>
      </c>
      <c r="L160" s="165"/>
      <c r="M160" s="170"/>
      <c r="N160" s="171"/>
      <c r="O160" s="171"/>
      <c r="P160" s="171"/>
      <c r="Q160" s="171"/>
      <c r="R160" s="171"/>
      <c r="S160" s="171"/>
      <c r="T160" s="172"/>
      <c r="AT160" s="169" t="s">
        <v>131</v>
      </c>
      <c r="AU160" s="169" t="s">
        <v>79</v>
      </c>
      <c r="AV160" s="11" t="s">
        <v>77</v>
      </c>
      <c r="AW160" s="11" t="s">
        <v>32</v>
      </c>
      <c r="AX160" s="11" t="s">
        <v>69</v>
      </c>
      <c r="AY160" s="169" t="s">
        <v>122</v>
      </c>
    </row>
    <row r="161" spans="2:65" s="11" customFormat="1">
      <c r="B161" s="165"/>
      <c r="D161" s="166" t="s">
        <v>131</v>
      </c>
      <c r="E161" s="167" t="s">
        <v>5</v>
      </c>
      <c r="F161" s="168" t="s">
        <v>390</v>
      </c>
      <c r="H161" s="169" t="s">
        <v>5</v>
      </c>
      <c r="L161" s="165"/>
      <c r="M161" s="170"/>
      <c r="N161" s="171"/>
      <c r="O161" s="171"/>
      <c r="P161" s="171"/>
      <c r="Q161" s="171"/>
      <c r="R161" s="171"/>
      <c r="S161" s="171"/>
      <c r="T161" s="172"/>
      <c r="AT161" s="169" t="s">
        <v>131</v>
      </c>
      <c r="AU161" s="169" t="s">
        <v>79</v>
      </c>
      <c r="AV161" s="11" t="s">
        <v>77</v>
      </c>
      <c r="AW161" s="11" t="s">
        <v>32</v>
      </c>
      <c r="AX161" s="11" t="s">
        <v>69</v>
      </c>
      <c r="AY161" s="169" t="s">
        <v>122</v>
      </c>
    </row>
    <row r="162" spans="2:65" s="12" customFormat="1">
      <c r="B162" s="173"/>
      <c r="D162" s="166" t="s">
        <v>131</v>
      </c>
      <c r="E162" s="181" t="s">
        <v>5</v>
      </c>
      <c r="F162" s="182" t="s">
        <v>391</v>
      </c>
      <c r="H162" s="183">
        <v>8.8800000000000008</v>
      </c>
      <c r="L162" s="173"/>
      <c r="M162" s="178"/>
      <c r="N162" s="179"/>
      <c r="O162" s="179"/>
      <c r="P162" s="179"/>
      <c r="Q162" s="179"/>
      <c r="R162" s="179"/>
      <c r="S162" s="179"/>
      <c r="T162" s="180"/>
      <c r="AT162" s="181" t="s">
        <v>131</v>
      </c>
      <c r="AU162" s="181" t="s">
        <v>79</v>
      </c>
      <c r="AV162" s="12" t="s">
        <v>79</v>
      </c>
      <c r="AW162" s="12" t="s">
        <v>32</v>
      </c>
      <c r="AX162" s="12" t="s">
        <v>69</v>
      </c>
      <c r="AY162" s="181" t="s">
        <v>122</v>
      </c>
    </row>
    <row r="163" spans="2:65" s="14" customFormat="1">
      <c r="B163" s="204"/>
      <c r="D163" s="166" t="s">
        <v>131</v>
      </c>
      <c r="E163" s="205" t="s">
        <v>5</v>
      </c>
      <c r="F163" s="206" t="s">
        <v>392</v>
      </c>
      <c r="H163" s="207">
        <v>8.8800000000000008</v>
      </c>
      <c r="L163" s="204"/>
      <c r="M163" s="208"/>
      <c r="N163" s="209"/>
      <c r="O163" s="209"/>
      <c r="P163" s="209"/>
      <c r="Q163" s="209"/>
      <c r="R163" s="209"/>
      <c r="S163" s="209"/>
      <c r="T163" s="210"/>
      <c r="AT163" s="205" t="s">
        <v>131</v>
      </c>
      <c r="AU163" s="205" t="s">
        <v>79</v>
      </c>
      <c r="AV163" s="14" t="s">
        <v>144</v>
      </c>
      <c r="AW163" s="14" t="s">
        <v>32</v>
      </c>
      <c r="AX163" s="14" t="s">
        <v>69</v>
      </c>
      <c r="AY163" s="205" t="s">
        <v>122</v>
      </c>
    </row>
    <row r="164" spans="2:65" s="11" customFormat="1">
      <c r="B164" s="165"/>
      <c r="D164" s="166" t="s">
        <v>131</v>
      </c>
      <c r="E164" s="167" t="s">
        <v>5</v>
      </c>
      <c r="F164" s="168" t="s">
        <v>393</v>
      </c>
      <c r="H164" s="169" t="s">
        <v>5</v>
      </c>
      <c r="L164" s="165"/>
      <c r="M164" s="170"/>
      <c r="N164" s="171"/>
      <c r="O164" s="171"/>
      <c r="P164" s="171"/>
      <c r="Q164" s="171"/>
      <c r="R164" s="171"/>
      <c r="S164" s="171"/>
      <c r="T164" s="172"/>
      <c r="AT164" s="169" t="s">
        <v>131</v>
      </c>
      <c r="AU164" s="169" t="s">
        <v>79</v>
      </c>
      <c r="AV164" s="11" t="s">
        <v>77</v>
      </c>
      <c r="AW164" s="11" t="s">
        <v>32</v>
      </c>
      <c r="AX164" s="11" t="s">
        <v>69</v>
      </c>
      <c r="AY164" s="169" t="s">
        <v>122</v>
      </c>
    </row>
    <row r="165" spans="2:65" s="12" customFormat="1">
      <c r="B165" s="173"/>
      <c r="D165" s="166" t="s">
        <v>131</v>
      </c>
      <c r="E165" s="181" t="s">
        <v>5</v>
      </c>
      <c r="F165" s="182" t="s">
        <v>394</v>
      </c>
      <c r="H165" s="183">
        <v>13.8</v>
      </c>
      <c r="L165" s="173"/>
      <c r="M165" s="178"/>
      <c r="N165" s="179"/>
      <c r="O165" s="179"/>
      <c r="P165" s="179"/>
      <c r="Q165" s="179"/>
      <c r="R165" s="179"/>
      <c r="S165" s="179"/>
      <c r="T165" s="180"/>
      <c r="AT165" s="181" t="s">
        <v>131</v>
      </c>
      <c r="AU165" s="181" t="s">
        <v>79</v>
      </c>
      <c r="AV165" s="12" t="s">
        <v>79</v>
      </c>
      <c r="AW165" s="12" t="s">
        <v>32</v>
      </c>
      <c r="AX165" s="12" t="s">
        <v>69</v>
      </c>
      <c r="AY165" s="181" t="s">
        <v>122</v>
      </c>
    </row>
    <row r="166" spans="2:65" s="14" customFormat="1">
      <c r="B166" s="204"/>
      <c r="D166" s="166" t="s">
        <v>131</v>
      </c>
      <c r="E166" s="205" t="s">
        <v>5</v>
      </c>
      <c r="F166" s="206" t="s">
        <v>392</v>
      </c>
      <c r="H166" s="207">
        <v>13.8</v>
      </c>
      <c r="L166" s="204"/>
      <c r="M166" s="208"/>
      <c r="N166" s="209"/>
      <c r="O166" s="209"/>
      <c r="P166" s="209"/>
      <c r="Q166" s="209"/>
      <c r="R166" s="209"/>
      <c r="S166" s="209"/>
      <c r="T166" s="210"/>
      <c r="AT166" s="205" t="s">
        <v>131</v>
      </c>
      <c r="AU166" s="205" t="s">
        <v>79</v>
      </c>
      <c r="AV166" s="14" t="s">
        <v>144</v>
      </c>
      <c r="AW166" s="14" t="s">
        <v>32</v>
      </c>
      <c r="AX166" s="14" t="s">
        <v>69</v>
      </c>
      <c r="AY166" s="205" t="s">
        <v>122</v>
      </c>
    </row>
    <row r="167" spans="2:65" s="11" customFormat="1">
      <c r="B167" s="165"/>
      <c r="D167" s="166" t="s">
        <v>131</v>
      </c>
      <c r="E167" s="167" t="s">
        <v>5</v>
      </c>
      <c r="F167" s="168" t="s">
        <v>395</v>
      </c>
      <c r="H167" s="169" t="s">
        <v>5</v>
      </c>
      <c r="L167" s="165"/>
      <c r="M167" s="170"/>
      <c r="N167" s="171"/>
      <c r="O167" s="171"/>
      <c r="P167" s="171"/>
      <c r="Q167" s="171"/>
      <c r="R167" s="171"/>
      <c r="S167" s="171"/>
      <c r="T167" s="172"/>
      <c r="AT167" s="169" t="s">
        <v>131</v>
      </c>
      <c r="AU167" s="169" t="s">
        <v>79</v>
      </c>
      <c r="AV167" s="11" t="s">
        <v>77</v>
      </c>
      <c r="AW167" s="11" t="s">
        <v>32</v>
      </c>
      <c r="AX167" s="11" t="s">
        <v>69</v>
      </c>
      <c r="AY167" s="169" t="s">
        <v>122</v>
      </c>
    </row>
    <row r="168" spans="2:65" s="12" customFormat="1">
      <c r="B168" s="173"/>
      <c r="D168" s="166" t="s">
        <v>131</v>
      </c>
      <c r="E168" s="181" t="s">
        <v>5</v>
      </c>
      <c r="F168" s="182" t="s">
        <v>396</v>
      </c>
      <c r="H168" s="183">
        <v>26</v>
      </c>
      <c r="L168" s="173"/>
      <c r="M168" s="178"/>
      <c r="N168" s="179"/>
      <c r="O168" s="179"/>
      <c r="P168" s="179"/>
      <c r="Q168" s="179"/>
      <c r="R168" s="179"/>
      <c r="S168" s="179"/>
      <c r="T168" s="180"/>
      <c r="AT168" s="181" t="s">
        <v>131</v>
      </c>
      <c r="AU168" s="181" t="s">
        <v>79</v>
      </c>
      <c r="AV168" s="12" t="s">
        <v>79</v>
      </c>
      <c r="AW168" s="12" t="s">
        <v>32</v>
      </c>
      <c r="AX168" s="12" t="s">
        <v>69</v>
      </c>
      <c r="AY168" s="181" t="s">
        <v>122</v>
      </c>
    </row>
    <row r="169" spans="2:65" s="12" customFormat="1">
      <c r="B169" s="173"/>
      <c r="D169" s="166" t="s">
        <v>131</v>
      </c>
      <c r="E169" s="181" t="s">
        <v>5</v>
      </c>
      <c r="F169" s="182" t="s">
        <v>397</v>
      </c>
      <c r="H169" s="183">
        <v>-1.665</v>
      </c>
      <c r="L169" s="173"/>
      <c r="M169" s="178"/>
      <c r="N169" s="179"/>
      <c r="O169" s="179"/>
      <c r="P169" s="179"/>
      <c r="Q169" s="179"/>
      <c r="R169" s="179"/>
      <c r="S169" s="179"/>
      <c r="T169" s="180"/>
      <c r="AT169" s="181" t="s">
        <v>131</v>
      </c>
      <c r="AU169" s="181" t="s">
        <v>79</v>
      </c>
      <c r="AV169" s="12" t="s">
        <v>79</v>
      </c>
      <c r="AW169" s="12" t="s">
        <v>32</v>
      </c>
      <c r="AX169" s="12" t="s">
        <v>69</v>
      </c>
      <c r="AY169" s="181" t="s">
        <v>122</v>
      </c>
    </row>
    <row r="170" spans="2:65" s="12" customFormat="1">
      <c r="B170" s="173"/>
      <c r="D170" s="166" t="s">
        <v>131</v>
      </c>
      <c r="E170" s="181" t="s">
        <v>5</v>
      </c>
      <c r="F170" s="182" t="s">
        <v>398</v>
      </c>
      <c r="H170" s="183">
        <v>-8</v>
      </c>
      <c r="L170" s="173"/>
      <c r="M170" s="178"/>
      <c r="N170" s="179"/>
      <c r="O170" s="179"/>
      <c r="P170" s="179"/>
      <c r="Q170" s="179"/>
      <c r="R170" s="179"/>
      <c r="S170" s="179"/>
      <c r="T170" s="180"/>
      <c r="AT170" s="181" t="s">
        <v>131</v>
      </c>
      <c r="AU170" s="181" t="s">
        <v>79</v>
      </c>
      <c r="AV170" s="12" t="s">
        <v>79</v>
      </c>
      <c r="AW170" s="12" t="s">
        <v>32</v>
      </c>
      <c r="AX170" s="12" t="s">
        <v>69</v>
      </c>
      <c r="AY170" s="181" t="s">
        <v>122</v>
      </c>
    </row>
    <row r="171" spans="2:65" s="14" customFormat="1">
      <c r="B171" s="204"/>
      <c r="D171" s="166" t="s">
        <v>131</v>
      </c>
      <c r="E171" s="205" t="s">
        <v>5</v>
      </c>
      <c r="F171" s="206" t="s">
        <v>392</v>
      </c>
      <c r="H171" s="207">
        <v>16.335000000000001</v>
      </c>
      <c r="L171" s="204"/>
      <c r="M171" s="208"/>
      <c r="N171" s="209"/>
      <c r="O171" s="209"/>
      <c r="P171" s="209"/>
      <c r="Q171" s="209"/>
      <c r="R171" s="209"/>
      <c r="S171" s="209"/>
      <c r="T171" s="210"/>
      <c r="AT171" s="205" t="s">
        <v>131</v>
      </c>
      <c r="AU171" s="205" t="s">
        <v>79</v>
      </c>
      <c r="AV171" s="14" t="s">
        <v>144</v>
      </c>
      <c r="AW171" s="14" t="s">
        <v>32</v>
      </c>
      <c r="AX171" s="14" t="s">
        <v>69</v>
      </c>
      <c r="AY171" s="205" t="s">
        <v>122</v>
      </c>
    </row>
    <row r="172" spans="2:65" s="13" customFormat="1">
      <c r="B172" s="184"/>
      <c r="D172" s="174" t="s">
        <v>131</v>
      </c>
      <c r="E172" s="185" t="s">
        <v>5</v>
      </c>
      <c r="F172" s="186" t="s">
        <v>143</v>
      </c>
      <c r="H172" s="187">
        <v>39.015000000000001</v>
      </c>
      <c r="L172" s="184"/>
      <c r="M172" s="188"/>
      <c r="N172" s="189"/>
      <c r="O172" s="189"/>
      <c r="P172" s="189"/>
      <c r="Q172" s="189"/>
      <c r="R172" s="189"/>
      <c r="S172" s="189"/>
      <c r="T172" s="190"/>
      <c r="AT172" s="191" t="s">
        <v>131</v>
      </c>
      <c r="AU172" s="191" t="s">
        <v>79</v>
      </c>
      <c r="AV172" s="13" t="s">
        <v>129</v>
      </c>
      <c r="AW172" s="13" t="s">
        <v>32</v>
      </c>
      <c r="AX172" s="13" t="s">
        <v>77</v>
      </c>
      <c r="AY172" s="191" t="s">
        <v>122</v>
      </c>
    </row>
    <row r="173" spans="2:65" s="1" customFormat="1" ht="20.399999999999999" customHeight="1">
      <c r="B173" s="153"/>
      <c r="C173" s="192" t="s">
        <v>230</v>
      </c>
      <c r="D173" s="192" t="s">
        <v>218</v>
      </c>
      <c r="E173" s="193" t="s">
        <v>399</v>
      </c>
      <c r="F173" s="194" t="s">
        <v>400</v>
      </c>
      <c r="G173" s="195" t="s">
        <v>185</v>
      </c>
      <c r="H173" s="196">
        <v>17.760000000000002</v>
      </c>
      <c r="I173" s="197"/>
      <c r="J173" s="197">
        <f>ROUND(I173*H173,2)</f>
        <v>0</v>
      </c>
      <c r="K173" s="194" t="s">
        <v>128</v>
      </c>
      <c r="L173" s="198"/>
      <c r="M173" s="199" t="s">
        <v>5</v>
      </c>
      <c r="N173" s="200" t="s">
        <v>40</v>
      </c>
      <c r="O173" s="162">
        <v>0</v>
      </c>
      <c r="P173" s="162">
        <f>O173*H173</f>
        <v>0</v>
      </c>
      <c r="Q173" s="162">
        <v>0</v>
      </c>
      <c r="R173" s="162">
        <f>Q173*H173</f>
        <v>0</v>
      </c>
      <c r="S173" s="162">
        <v>0</v>
      </c>
      <c r="T173" s="163">
        <f>S173*H173</f>
        <v>0</v>
      </c>
      <c r="AR173" s="23" t="s">
        <v>173</v>
      </c>
      <c r="AT173" s="23" t="s">
        <v>218</v>
      </c>
      <c r="AU173" s="23" t="s">
        <v>79</v>
      </c>
      <c r="AY173" s="23" t="s">
        <v>122</v>
      </c>
      <c r="BE173" s="164">
        <f>IF(N173="základní",J173,0)</f>
        <v>0</v>
      </c>
      <c r="BF173" s="164">
        <f>IF(N173="snížená",J173,0)</f>
        <v>0</v>
      </c>
      <c r="BG173" s="164">
        <f>IF(N173="zákl. přenesená",J173,0)</f>
        <v>0</v>
      </c>
      <c r="BH173" s="164">
        <f>IF(N173="sníž. přenesená",J173,0)</f>
        <v>0</v>
      </c>
      <c r="BI173" s="164">
        <f>IF(N173="nulová",J173,0)</f>
        <v>0</v>
      </c>
      <c r="BJ173" s="23" t="s">
        <v>77</v>
      </c>
      <c r="BK173" s="164">
        <f>ROUND(I173*H173,2)</f>
        <v>0</v>
      </c>
      <c r="BL173" s="23" t="s">
        <v>129</v>
      </c>
      <c r="BM173" s="23" t="s">
        <v>401</v>
      </c>
    </row>
    <row r="174" spans="2:65" s="11" customFormat="1">
      <c r="B174" s="165"/>
      <c r="D174" s="166" t="s">
        <v>131</v>
      </c>
      <c r="E174" s="167" t="s">
        <v>5</v>
      </c>
      <c r="F174" s="168" t="s">
        <v>402</v>
      </c>
      <c r="H174" s="169" t="s">
        <v>5</v>
      </c>
      <c r="L174" s="165"/>
      <c r="M174" s="170"/>
      <c r="N174" s="171"/>
      <c r="O174" s="171"/>
      <c r="P174" s="171"/>
      <c r="Q174" s="171"/>
      <c r="R174" s="171"/>
      <c r="S174" s="171"/>
      <c r="T174" s="172"/>
      <c r="AT174" s="169" t="s">
        <v>131</v>
      </c>
      <c r="AU174" s="169" t="s">
        <v>79</v>
      </c>
      <c r="AV174" s="11" t="s">
        <v>77</v>
      </c>
      <c r="AW174" s="11" t="s">
        <v>32</v>
      </c>
      <c r="AX174" s="11" t="s">
        <v>69</v>
      </c>
      <c r="AY174" s="169" t="s">
        <v>122</v>
      </c>
    </row>
    <row r="175" spans="2:65" s="12" customFormat="1">
      <c r="B175" s="173"/>
      <c r="D175" s="174" t="s">
        <v>131</v>
      </c>
      <c r="E175" s="175" t="s">
        <v>5</v>
      </c>
      <c r="F175" s="176" t="s">
        <v>403</v>
      </c>
      <c r="H175" s="177">
        <v>17.760000000000002</v>
      </c>
      <c r="L175" s="173"/>
      <c r="M175" s="178"/>
      <c r="N175" s="179"/>
      <c r="O175" s="179"/>
      <c r="P175" s="179"/>
      <c r="Q175" s="179"/>
      <c r="R175" s="179"/>
      <c r="S175" s="179"/>
      <c r="T175" s="180"/>
      <c r="AT175" s="181" t="s">
        <v>131</v>
      </c>
      <c r="AU175" s="181" t="s">
        <v>79</v>
      </c>
      <c r="AV175" s="12" t="s">
        <v>79</v>
      </c>
      <c r="AW175" s="12" t="s">
        <v>32</v>
      </c>
      <c r="AX175" s="12" t="s">
        <v>77</v>
      </c>
      <c r="AY175" s="181" t="s">
        <v>122</v>
      </c>
    </row>
    <row r="176" spans="2:65" s="1" customFormat="1" ht="20.399999999999999" customHeight="1">
      <c r="B176" s="153"/>
      <c r="C176" s="154" t="s">
        <v>10</v>
      </c>
      <c r="D176" s="154" t="s">
        <v>124</v>
      </c>
      <c r="E176" s="155" t="s">
        <v>404</v>
      </c>
      <c r="F176" s="156" t="s">
        <v>405</v>
      </c>
      <c r="G176" s="157" t="s">
        <v>159</v>
      </c>
      <c r="H176" s="158">
        <v>23.5</v>
      </c>
      <c r="I176" s="159"/>
      <c r="J176" s="159">
        <f>ROUND(I176*H176,2)</f>
        <v>0</v>
      </c>
      <c r="K176" s="156" t="s">
        <v>128</v>
      </c>
      <c r="L176" s="37"/>
      <c r="M176" s="160" t="s">
        <v>5</v>
      </c>
      <c r="N176" s="161" t="s">
        <v>40</v>
      </c>
      <c r="O176" s="162">
        <v>0.28599999999999998</v>
      </c>
      <c r="P176" s="162">
        <f>O176*H176</f>
        <v>6.7209999999999992</v>
      </c>
      <c r="Q176" s="162">
        <v>0</v>
      </c>
      <c r="R176" s="162">
        <f>Q176*H176</f>
        <v>0</v>
      </c>
      <c r="S176" s="162">
        <v>0</v>
      </c>
      <c r="T176" s="163">
        <f>S176*H176</f>
        <v>0</v>
      </c>
      <c r="AR176" s="23" t="s">
        <v>129</v>
      </c>
      <c r="AT176" s="23" t="s">
        <v>124</v>
      </c>
      <c r="AU176" s="23" t="s">
        <v>79</v>
      </c>
      <c r="AY176" s="23" t="s">
        <v>122</v>
      </c>
      <c r="BE176" s="164">
        <f>IF(N176="základní",J176,0)</f>
        <v>0</v>
      </c>
      <c r="BF176" s="164">
        <f>IF(N176="snížená",J176,0)</f>
        <v>0</v>
      </c>
      <c r="BG176" s="164">
        <f>IF(N176="zákl. přenesená",J176,0)</f>
        <v>0</v>
      </c>
      <c r="BH176" s="164">
        <f>IF(N176="sníž. přenesená",J176,0)</f>
        <v>0</v>
      </c>
      <c r="BI176" s="164">
        <f>IF(N176="nulová",J176,0)</f>
        <v>0</v>
      </c>
      <c r="BJ176" s="23" t="s">
        <v>77</v>
      </c>
      <c r="BK176" s="164">
        <f>ROUND(I176*H176,2)</f>
        <v>0</v>
      </c>
      <c r="BL176" s="23" t="s">
        <v>129</v>
      </c>
      <c r="BM176" s="23" t="s">
        <v>406</v>
      </c>
    </row>
    <row r="177" spans="2:65" s="11" customFormat="1">
      <c r="B177" s="165"/>
      <c r="D177" s="166" t="s">
        <v>131</v>
      </c>
      <c r="E177" s="167" t="s">
        <v>5</v>
      </c>
      <c r="F177" s="168" t="s">
        <v>315</v>
      </c>
      <c r="H177" s="169" t="s">
        <v>5</v>
      </c>
      <c r="L177" s="165"/>
      <c r="M177" s="170"/>
      <c r="N177" s="171"/>
      <c r="O177" s="171"/>
      <c r="P177" s="171"/>
      <c r="Q177" s="171"/>
      <c r="R177" s="171"/>
      <c r="S177" s="171"/>
      <c r="T177" s="172"/>
      <c r="AT177" s="169" t="s">
        <v>131</v>
      </c>
      <c r="AU177" s="169" t="s">
        <v>79</v>
      </c>
      <c r="AV177" s="11" t="s">
        <v>77</v>
      </c>
      <c r="AW177" s="11" t="s">
        <v>32</v>
      </c>
      <c r="AX177" s="11" t="s">
        <v>69</v>
      </c>
      <c r="AY177" s="169" t="s">
        <v>122</v>
      </c>
    </row>
    <row r="178" spans="2:65" s="12" customFormat="1">
      <c r="B178" s="173"/>
      <c r="D178" s="166" t="s">
        <v>131</v>
      </c>
      <c r="E178" s="181" t="s">
        <v>5</v>
      </c>
      <c r="F178" s="182" t="s">
        <v>407</v>
      </c>
      <c r="H178" s="183">
        <v>17.5</v>
      </c>
      <c r="L178" s="173"/>
      <c r="M178" s="178"/>
      <c r="N178" s="179"/>
      <c r="O178" s="179"/>
      <c r="P178" s="179"/>
      <c r="Q178" s="179"/>
      <c r="R178" s="179"/>
      <c r="S178" s="179"/>
      <c r="T178" s="180"/>
      <c r="AT178" s="181" t="s">
        <v>131</v>
      </c>
      <c r="AU178" s="181" t="s">
        <v>79</v>
      </c>
      <c r="AV178" s="12" t="s">
        <v>79</v>
      </c>
      <c r="AW178" s="12" t="s">
        <v>32</v>
      </c>
      <c r="AX178" s="12" t="s">
        <v>69</v>
      </c>
      <c r="AY178" s="181" t="s">
        <v>122</v>
      </c>
    </row>
    <row r="179" spans="2:65" s="12" customFormat="1">
      <c r="B179" s="173"/>
      <c r="D179" s="166" t="s">
        <v>131</v>
      </c>
      <c r="E179" s="181" t="s">
        <v>5</v>
      </c>
      <c r="F179" s="182" t="s">
        <v>408</v>
      </c>
      <c r="H179" s="183">
        <v>6</v>
      </c>
      <c r="L179" s="173"/>
      <c r="M179" s="178"/>
      <c r="N179" s="179"/>
      <c r="O179" s="179"/>
      <c r="P179" s="179"/>
      <c r="Q179" s="179"/>
      <c r="R179" s="179"/>
      <c r="S179" s="179"/>
      <c r="T179" s="180"/>
      <c r="AT179" s="181" t="s">
        <v>131</v>
      </c>
      <c r="AU179" s="181" t="s">
        <v>79</v>
      </c>
      <c r="AV179" s="12" t="s">
        <v>79</v>
      </c>
      <c r="AW179" s="12" t="s">
        <v>32</v>
      </c>
      <c r="AX179" s="12" t="s">
        <v>69</v>
      </c>
      <c r="AY179" s="181" t="s">
        <v>122</v>
      </c>
    </row>
    <row r="180" spans="2:65" s="13" customFormat="1">
      <c r="B180" s="184"/>
      <c r="D180" s="174" t="s">
        <v>131</v>
      </c>
      <c r="E180" s="185" t="s">
        <v>5</v>
      </c>
      <c r="F180" s="186" t="s">
        <v>143</v>
      </c>
      <c r="H180" s="187">
        <v>23.5</v>
      </c>
      <c r="L180" s="184"/>
      <c r="M180" s="188"/>
      <c r="N180" s="189"/>
      <c r="O180" s="189"/>
      <c r="P180" s="189"/>
      <c r="Q180" s="189"/>
      <c r="R180" s="189"/>
      <c r="S180" s="189"/>
      <c r="T180" s="190"/>
      <c r="AT180" s="191" t="s">
        <v>131</v>
      </c>
      <c r="AU180" s="191" t="s">
        <v>79</v>
      </c>
      <c r="AV180" s="13" t="s">
        <v>129</v>
      </c>
      <c r="AW180" s="13" t="s">
        <v>32</v>
      </c>
      <c r="AX180" s="13" t="s">
        <v>77</v>
      </c>
      <c r="AY180" s="191" t="s">
        <v>122</v>
      </c>
    </row>
    <row r="181" spans="2:65" s="1" customFormat="1" ht="20.399999999999999" customHeight="1">
      <c r="B181" s="153"/>
      <c r="C181" s="192" t="s">
        <v>239</v>
      </c>
      <c r="D181" s="192" t="s">
        <v>218</v>
      </c>
      <c r="E181" s="193" t="s">
        <v>409</v>
      </c>
      <c r="F181" s="194" t="s">
        <v>410</v>
      </c>
      <c r="G181" s="195" t="s">
        <v>185</v>
      </c>
      <c r="H181" s="196">
        <v>47</v>
      </c>
      <c r="I181" s="197"/>
      <c r="J181" s="197">
        <f>ROUND(I181*H181,2)</f>
        <v>0</v>
      </c>
      <c r="K181" s="194" t="s">
        <v>128</v>
      </c>
      <c r="L181" s="198"/>
      <c r="M181" s="199" t="s">
        <v>5</v>
      </c>
      <c r="N181" s="200" t="s">
        <v>40</v>
      </c>
      <c r="O181" s="162">
        <v>0</v>
      </c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AR181" s="23" t="s">
        <v>173</v>
      </c>
      <c r="AT181" s="23" t="s">
        <v>218</v>
      </c>
      <c r="AU181" s="23" t="s">
        <v>79</v>
      </c>
      <c r="AY181" s="23" t="s">
        <v>122</v>
      </c>
      <c r="BE181" s="164">
        <f>IF(N181="základní",J181,0)</f>
        <v>0</v>
      </c>
      <c r="BF181" s="164">
        <f>IF(N181="snížená",J181,0)</f>
        <v>0</v>
      </c>
      <c r="BG181" s="164">
        <f>IF(N181="zákl. přenesená",J181,0)</f>
        <v>0</v>
      </c>
      <c r="BH181" s="164">
        <f>IF(N181="sníž. přenesená",J181,0)</f>
        <v>0</v>
      </c>
      <c r="BI181" s="164">
        <f>IF(N181="nulová",J181,0)</f>
        <v>0</v>
      </c>
      <c r="BJ181" s="23" t="s">
        <v>77</v>
      </c>
      <c r="BK181" s="164">
        <f>ROUND(I181*H181,2)</f>
        <v>0</v>
      </c>
      <c r="BL181" s="23" t="s">
        <v>129</v>
      </c>
      <c r="BM181" s="23" t="s">
        <v>411</v>
      </c>
    </row>
    <row r="182" spans="2:65" s="12" customFormat="1">
      <c r="B182" s="173"/>
      <c r="D182" s="174" t="s">
        <v>131</v>
      </c>
      <c r="F182" s="176" t="s">
        <v>412</v>
      </c>
      <c r="H182" s="177">
        <v>47</v>
      </c>
      <c r="L182" s="173"/>
      <c r="M182" s="178"/>
      <c r="N182" s="179"/>
      <c r="O182" s="179"/>
      <c r="P182" s="179"/>
      <c r="Q182" s="179"/>
      <c r="R182" s="179"/>
      <c r="S182" s="179"/>
      <c r="T182" s="180"/>
      <c r="AT182" s="181" t="s">
        <v>131</v>
      </c>
      <c r="AU182" s="181" t="s">
        <v>79</v>
      </c>
      <c r="AV182" s="12" t="s">
        <v>79</v>
      </c>
      <c r="AW182" s="12" t="s">
        <v>6</v>
      </c>
      <c r="AX182" s="12" t="s">
        <v>77</v>
      </c>
      <c r="AY182" s="181" t="s">
        <v>122</v>
      </c>
    </row>
    <row r="183" spans="2:65" s="1" customFormat="1" ht="28.8" customHeight="1">
      <c r="B183" s="153"/>
      <c r="C183" s="154" t="s">
        <v>245</v>
      </c>
      <c r="D183" s="154" t="s">
        <v>124</v>
      </c>
      <c r="E183" s="155" t="s">
        <v>413</v>
      </c>
      <c r="F183" s="156" t="s">
        <v>414</v>
      </c>
      <c r="G183" s="157" t="s">
        <v>127</v>
      </c>
      <c r="H183" s="158">
        <v>63.5</v>
      </c>
      <c r="I183" s="159"/>
      <c r="J183" s="159">
        <f>ROUND(I183*H183,2)</f>
        <v>0</v>
      </c>
      <c r="K183" s="156" t="s">
        <v>128</v>
      </c>
      <c r="L183" s="37"/>
      <c r="M183" s="160" t="s">
        <v>5</v>
      </c>
      <c r="N183" s="161" t="s">
        <v>40</v>
      </c>
      <c r="O183" s="162">
        <v>0.13</v>
      </c>
      <c r="P183" s="162">
        <f>O183*H183</f>
        <v>8.2550000000000008</v>
      </c>
      <c r="Q183" s="162">
        <v>0</v>
      </c>
      <c r="R183" s="162">
        <f>Q183*H183</f>
        <v>0</v>
      </c>
      <c r="S183" s="162">
        <v>0</v>
      </c>
      <c r="T183" s="163">
        <f>S183*H183</f>
        <v>0</v>
      </c>
      <c r="AR183" s="23" t="s">
        <v>129</v>
      </c>
      <c r="AT183" s="23" t="s">
        <v>124</v>
      </c>
      <c r="AU183" s="23" t="s">
        <v>79</v>
      </c>
      <c r="AY183" s="23" t="s">
        <v>122</v>
      </c>
      <c r="BE183" s="164">
        <f>IF(N183="základní",J183,0)</f>
        <v>0</v>
      </c>
      <c r="BF183" s="164">
        <f>IF(N183="snížená",J183,0)</f>
        <v>0</v>
      </c>
      <c r="BG183" s="164">
        <f>IF(N183="zákl. přenesená",J183,0)</f>
        <v>0</v>
      </c>
      <c r="BH183" s="164">
        <f>IF(N183="sníž. přenesená",J183,0)</f>
        <v>0</v>
      </c>
      <c r="BI183" s="164">
        <f>IF(N183="nulová",J183,0)</f>
        <v>0</v>
      </c>
      <c r="BJ183" s="23" t="s">
        <v>77</v>
      </c>
      <c r="BK183" s="164">
        <f>ROUND(I183*H183,2)</f>
        <v>0</v>
      </c>
      <c r="BL183" s="23" t="s">
        <v>129</v>
      </c>
      <c r="BM183" s="23" t="s">
        <v>415</v>
      </c>
    </row>
    <row r="184" spans="2:65" s="11" customFormat="1">
      <c r="B184" s="165"/>
      <c r="D184" s="166" t="s">
        <v>131</v>
      </c>
      <c r="E184" s="167" t="s">
        <v>5</v>
      </c>
      <c r="F184" s="168" t="s">
        <v>314</v>
      </c>
      <c r="H184" s="169" t="s">
        <v>5</v>
      </c>
      <c r="L184" s="165"/>
      <c r="M184" s="170"/>
      <c r="N184" s="171"/>
      <c r="O184" s="171"/>
      <c r="P184" s="171"/>
      <c r="Q184" s="171"/>
      <c r="R184" s="171"/>
      <c r="S184" s="171"/>
      <c r="T184" s="172"/>
      <c r="AT184" s="169" t="s">
        <v>131</v>
      </c>
      <c r="AU184" s="169" t="s">
        <v>79</v>
      </c>
      <c r="AV184" s="11" t="s">
        <v>77</v>
      </c>
      <c r="AW184" s="11" t="s">
        <v>32</v>
      </c>
      <c r="AX184" s="11" t="s">
        <v>69</v>
      </c>
      <c r="AY184" s="169" t="s">
        <v>122</v>
      </c>
    </row>
    <row r="185" spans="2:65" s="11" customFormat="1">
      <c r="B185" s="165"/>
      <c r="D185" s="166" t="s">
        <v>131</v>
      </c>
      <c r="E185" s="167" t="s">
        <v>5</v>
      </c>
      <c r="F185" s="168" t="s">
        <v>315</v>
      </c>
      <c r="H185" s="169" t="s">
        <v>5</v>
      </c>
      <c r="L185" s="165"/>
      <c r="M185" s="170"/>
      <c r="N185" s="171"/>
      <c r="O185" s="171"/>
      <c r="P185" s="171"/>
      <c r="Q185" s="171"/>
      <c r="R185" s="171"/>
      <c r="S185" s="171"/>
      <c r="T185" s="172"/>
      <c r="AT185" s="169" t="s">
        <v>131</v>
      </c>
      <c r="AU185" s="169" t="s">
        <v>79</v>
      </c>
      <c r="AV185" s="11" t="s">
        <v>77</v>
      </c>
      <c r="AW185" s="11" t="s">
        <v>32</v>
      </c>
      <c r="AX185" s="11" t="s">
        <v>69</v>
      </c>
      <c r="AY185" s="169" t="s">
        <v>122</v>
      </c>
    </row>
    <row r="186" spans="2:65" s="12" customFormat="1">
      <c r="B186" s="173"/>
      <c r="D186" s="166" t="s">
        <v>131</v>
      </c>
      <c r="E186" s="181" t="s">
        <v>5</v>
      </c>
      <c r="F186" s="182" t="s">
        <v>416</v>
      </c>
      <c r="H186" s="183">
        <v>17.5</v>
      </c>
      <c r="L186" s="173"/>
      <c r="M186" s="178"/>
      <c r="N186" s="179"/>
      <c r="O186" s="179"/>
      <c r="P186" s="179"/>
      <c r="Q186" s="179"/>
      <c r="R186" s="179"/>
      <c r="S186" s="179"/>
      <c r="T186" s="180"/>
      <c r="AT186" s="181" t="s">
        <v>131</v>
      </c>
      <c r="AU186" s="181" t="s">
        <v>79</v>
      </c>
      <c r="AV186" s="12" t="s">
        <v>79</v>
      </c>
      <c r="AW186" s="12" t="s">
        <v>32</v>
      </c>
      <c r="AX186" s="12" t="s">
        <v>69</v>
      </c>
      <c r="AY186" s="181" t="s">
        <v>122</v>
      </c>
    </row>
    <row r="187" spans="2:65" s="12" customFormat="1">
      <c r="B187" s="173"/>
      <c r="D187" s="166" t="s">
        <v>131</v>
      </c>
      <c r="E187" s="181" t="s">
        <v>5</v>
      </c>
      <c r="F187" s="182" t="s">
        <v>417</v>
      </c>
      <c r="H187" s="183">
        <v>46</v>
      </c>
      <c r="L187" s="173"/>
      <c r="M187" s="178"/>
      <c r="N187" s="179"/>
      <c r="O187" s="179"/>
      <c r="P187" s="179"/>
      <c r="Q187" s="179"/>
      <c r="R187" s="179"/>
      <c r="S187" s="179"/>
      <c r="T187" s="180"/>
      <c r="AT187" s="181" t="s">
        <v>131</v>
      </c>
      <c r="AU187" s="181" t="s">
        <v>79</v>
      </c>
      <c r="AV187" s="12" t="s">
        <v>79</v>
      </c>
      <c r="AW187" s="12" t="s">
        <v>32</v>
      </c>
      <c r="AX187" s="12" t="s">
        <v>69</v>
      </c>
      <c r="AY187" s="181" t="s">
        <v>122</v>
      </c>
    </row>
    <row r="188" spans="2:65" s="13" customFormat="1">
      <c r="B188" s="184"/>
      <c r="D188" s="174" t="s">
        <v>131</v>
      </c>
      <c r="E188" s="185" t="s">
        <v>5</v>
      </c>
      <c r="F188" s="186" t="s">
        <v>143</v>
      </c>
      <c r="H188" s="187">
        <v>63.5</v>
      </c>
      <c r="L188" s="184"/>
      <c r="M188" s="188"/>
      <c r="N188" s="189"/>
      <c r="O188" s="189"/>
      <c r="P188" s="189"/>
      <c r="Q188" s="189"/>
      <c r="R188" s="189"/>
      <c r="S188" s="189"/>
      <c r="T188" s="190"/>
      <c r="AT188" s="191" t="s">
        <v>131</v>
      </c>
      <c r="AU188" s="191" t="s">
        <v>79</v>
      </c>
      <c r="AV188" s="13" t="s">
        <v>129</v>
      </c>
      <c r="AW188" s="13" t="s">
        <v>32</v>
      </c>
      <c r="AX188" s="13" t="s">
        <v>77</v>
      </c>
      <c r="AY188" s="191" t="s">
        <v>122</v>
      </c>
    </row>
    <row r="189" spans="2:65" s="1" customFormat="1" ht="28.8" customHeight="1">
      <c r="B189" s="153"/>
      <c r="C189" s="154" t="s">
        <v>250</v>
      </c>
      <c r="D189" s="154" t="s">
        <v>124</v>
      </c>
      <c r="E189" s="155" t="s">
        <v>418</v>
      </c>
      <c r="F189" s="156" t="s">
        <v>419</v>
      </c>
      <c r="G189" s="157" t="s">
        <v>127</v>
      </c>
      <c r="H189" s="158">
        <v>63.5</v>
      </c>
      <c r="I189" s="159"/>
      <c r="J189" s="159">
        <f>ROUND(I189*H189,2)</f>
        <v>0</v>
      </c>
      <c r="K189" s="156" t="s">
        <v>128</v>
      </c>
      <c r="L189" s="37"/>
      <c r="M189" s="160" t="s">
        <v>5</v>
      </c>
      <c r="N189" s="161" t="s">
        <v>40</v>
      </c>
      <c r="O189" s="162">
        <v>5.8000000000000003E-2</v>
      </c>
      <c r="P189" s="162">
        <f>O189*H189</f>
        <v>3.6830000000000003</v>
      </c>
      <c r="Q189" s="162">
        <v>0</v>
      </c>
      <c r="R189" s="162">
        <f>Q189*H189</f>
        <v>0</v>
      </c>
      <c r="S189" s="162">
        <v>0</v>
      </c>
      <c r="T189" s="163">
        <f>S189*H189</f>
        <v>0</v>
      </c>
      <c r="AR189" s="23" t="s">
        <v>129</v>
      </c>
      <c r="AT189" s="23" t="s">
        <v>124</v>
      </c>
      <c r="AU189" s="23" t="s">
        <v>79</v>
      </c>
      <c r="AY189" s="23" t="s">
        <v>122</v>
      </c>
      <c r="BE189" s="164">
        <f>IF(N189="základní",J189,0)</f>
        <v>0</v>
      </c>
      <c r="BF189" s="164">
        <f>IF(N189="snížená",J189,0)</f>
        <v>0</v>
      </c>
      <c r="BG189" s="164">
        <f>IF(N189="zákl. přenesená",J189,0)</f>
        <v>0</v>
      </c>
      <c r="BH189" s="164">
        <f>IF(N189="sníž. přenesená",J189,0)</f>
        <v>0</v>
      </c>
      <c r="BI189" s="164">
        <f>IF(N189="nulová",J189,0)</f>
        <v>0</v>
      </c>
      <c r="BJ189" s="23" t="s">
        <v>77</v>
      </c>
      <c r="BK189" s="164">
        <f>ROUND(I189*H189,2)</f>
        <v>0</v>
      </c>
      <c r="BL189" s="23" t="s">
        <v>129</v>
      </c>
      <c r="BM189" s="23" t="s">
        <v>420</v>
      </c>
    </row>
    <row r="190" spans="2:65" s="1" customFormat="1" ht="20.399999999999999" customHeight="1">
      <c r="B190" s="153"/>
      <c r="C190" s="192" t="s">
        <v>255</v>
      </c>
      <c r="D190" s="192" t="s">
        <v>218</v>
      </c>
      <c r="E190" s="193" t="s">
        <v>421</v>
      </c>
      <c r="F190" s="194" t="s">
        <v>422</v>
      </c>
      <c r="G190" s="195" t="s">
        <v>423</v>
      </c>
      <c r="H190" s="196">
        <v>0.95299999999999996</v>
      </c>
      <c r="I190" s="197"/>
      <c r="J190" s="197">
        <f>ROUND(I190*H190,2)</f>
        <v>0</v>
      </c>
      <c r="K190" s="194" t="s">
        <v>128</v>
      </c>
      <c r="L190" s="198"/>
      <c r="M190" s="199" t="s">
        <v>5</v>
      </c>
      <c r="N190" s="200" t="s">
        <v>40</v>
      </c>
      <c r="O190" s="162">
        <v>0</v>
      </c>
      <c r="P190" s="162">
        <f>O190*H190</f>
        <v>0</v>
      </c>
      <c r="Q190" s="162">
        <v>1E-3</v>
      </c>
      <c r="R190" s="162">
        <f>Q190*H190</f>
        <v>9.5299999999999996E-4</v>
      </c>
      <c r="S190" s="162">
        <v>0</v>
      </c>
      <c r="T190" s="163">
        <f>S190*H190</f>
        <v>0</v>
      </c>
      <c r="AR190" s="23" t="s">
        <v>173</v>
      </c>
      <c r="AT190" s="23" t="s">
        <v>218</v>
      </c>
      <c r="AU190" s="23" t="s">
        <v>79</v>
      </c>
      <c r="AY190" s="23" t="s">
        <v>122</v>
      </c>
      <c r="BE190" s="164">
        <f>IF(N190="základní",J190,0)</f>
        <v>0</v>
      </c>
      <c r="BF190" s="164">
        <f>IF(N190="snížená",J190,0)</f>
        <v>0</v>
      </c>
      <c r="BG190" s="164">
        <f>IF(N190="zákl. přenesená",J190,0)</f>
        <v>0</v>
      </c>
      <c r="BH190" s="164">
        <f>IF(N190="sníž. přenesená",J190,0)</f>
        <v>0</v>
      </c>
      <c r="BI190" s="164">
        <f>IF(N190="nulová",J190,0)</f>
        <v>0</v>
      </c>
      <c r="BJ190" s="23" t="s">
        <v>77</v>
      </c>
      <c r="BK190" s="164">
        <f>ROUND(I190*H190,2)</f>
        <v>0</v>
      </c>
      <c r="BL190" s="23" t="s">
        <v>129</v>
      </c>
      <c r="BM190" s="23" t="s">
        <v>424</v>
      </c>
    </row>
    <row r="191" spans="2:65" s="12" customFormat="1">
      <c r="B191" s="173"/>
      <c r="D191" s="174" t="s">
        <v>131</v>
      </c>
      <c r="F191" s="176" t="s">
        <v>425</v>
      </c>
      <c r="H191" s="177">
        <v>0.95299999999999996</v>
      </c>
      <c r="L191" s="173"/>
      <c r="M191" s="178"/>
      <c r="N191" s="179"/>
      <c r="O191" s="179"/>
      <c r="P191" s="179"/>
      <c r="Q191" s="179"/>
      <c r="R191" s="179"/>
      <c r="S191" s="179"/>
      <c r="T191" s="180"/>
      <c r="AT191" s="181" t="s">
        <v>131</v>
      </c>
      <c r="AU191" s="181" t="s">
        <v>79</v>
      </c>
      <c r="AV191" s="12" t="s">
        <v>79</v>
      </c>
      <c r="AW191" s="12" t="s">
        <v>6</v>
      </c>
      <c r="AX191" s="12" t="s">
        <v>77</v>
      </c>
      <c r="AY191" s="181" t="s">
        <v>122</v>
      </c>
    </row>
    <row r="192" spans="2:65" s="1" customFormat="1" ht="20.399999999999999" customHeight="1">
      <c r="B192" s="153"/>
      <c r="C192" s="154" t="s">
        <v>259</v>
      </c>
      <c r="D192" s="154" t="s">
        <v>124</v>
      </c>
      <c r="E192" s="155" t="s">
        <v>426</v>
      </c>
      <c r="F192" s="156" t="s">
        <v>427</v>
      </c>
      <c r="G192" s="157" t="s">
        <v>237</v>
      </c>
      <c r="H192" s="158">
        <v>3</v>
      </c>
      <c r="I192" s="159"/>
      <c r="J192" s="159">
        <f>ROUND(I192*H192,2)</f>
        <v>0</v>
      </c>
      <c r="K192" s="156" t="s">
        <v>128</v>
      </c>
      <c r="L192" s="37"/>
      <c r="M192" s="160" t="s">
        <v>5</v>
      </c>
      <c r="N192" s="161" t="s">
        <v>40</v>
      </c>
      <c r="O192" s="162">
        <v>1.34</v>
      </c>
      <c r="P192" s="162">
        <f>O192*H192</f>
        <v>4.0200000000000005</v>
      </c>
      <c r="Q192" s="162">
        <v>1.281E-2</v>
      </c>
      <c r="R192" s="162">
        <f>Q192*H192</f>
        <v>3.8429999999999999E-2</v>
      </c>
      <c r="S192" s="162">
        <v>0</v>
      </c>
      <c r="T192" s="163">
        <f>S192*H192</f>
        <v>0</v>
      </c>
      <c r="AR192" s="23" t="s">
        <v>129</v>
      </c>
      <c r="AT192" s="23" t="s">
        <v>124</v>
      </c>
      <c r="AU192" s="23" t="s">
        <v>79</v>
      </c>
      <c r="AY192" s="23" t="s">
        <v>122</v>
      </c>
      <c r="BE192" s="164">
        <f>IF(N192="základní",J192,0)</f>
        <v>0</v>
      </c>
      <c r="BF192" s="164">
        <f>IF(N192="snížená",J192,0)</f>
        <v>0</v>
      </c>
      <c r="BG192" s="164">
        <f>IF(N192="zákl. přenesená",J192,0)</f>
        <v>0</v>
      </c>
      <c r="BH192" s="164">
        <f>IF(N192="sníž. přenesená",J192,0)</f>
        <v>0</v>
      </c>
      <c r="BI192" s="164">
        <f>IF(N192="nulová",J192,0)</f>
        <v>0</v>
      </c>
      <c r="BJ192" s="23" t="s">
        <v>77</v>
      </c>
      <c r="BK192" s="164">
        <f>ROUND(I192*H192,2)</f>
        <v>0</v>
      </c>
      <c r="BL192" s="23" t="s">
        <v>129</v>
      </c>
      <c r="BM192" s="23" t="s">
        <v>428</v>
      </c>
    </row>
    <row r="193" spans="2:65" s="11" customFormat="1">
      <c r="B193" s="165"/>
      <c r="D193" s="166" t="s">
        <v>131</v>
      </c>
      <c r="E193" s="167" t="s">
        <v>5</v>
      </c>
      <c r="F193" s="168" t="s">
        <v>315</v>
      </c>
      <c r="H193" s="169" t="s">
        <v>5</v>
      </c>
      <c r="L193" s="165"/>
      <c r="M193" s="170"/>
      <c r="N193" s="171"/>
      <c r="O193" s="171"/>
      <c r="P193" s="171"/>
      <c r="Q193" s="171"/>
      <c r="R193" s="171"/>
      <c r="S193" s="171"/>
      <c r="T193" s="172"/>
      <c r="AT193" s="169" t="s">
        <v>131</v>
      </c>
      <c r="AU193" s="169" t="s">
        <v>79</v>
      </c>
      <c r="AV193" s="11" t="s">
        <v>77</v>
      </c>
      <c r="AW193" s="11" t="s">
        <v>32</v>
      </c>
      <c r="AX193" s="11" t="s">
        <v>69</v>
      </c>
      <c r="AY193" s="169" t="s">
        <v>122</v>
      </c>
    </row>
    <row r="194" spans="2:65" s="12" customFormat="1">
      <c r="B194" s="173"/>
      <c r="D194" s="166" t="s">
        <v>131</v>
      </c>
      <c r="E194" s="181" t="s">
        <v>5</v>
      </c>
      <c r="F194" s="182" t="s">
        <v>144</v>
      </c>
      <c r="H194" s="183">
        <v>3</v>
      </c>
      <c r="L194" s="173"/>
      <c r="M194" s="178"/>
      <c r="N194" s="179"/>
      <c r="O194" s="179"/>
      <c r="P194" s="179"/>
      <c r="Q194" s="179"/>
      <c r="R194" s="179"/>
      <c r="S194" s="179"/>
      <c r="T194" s="180"/>
      <c r="AT194" s="181" t="s">
        <v>131</v>
      </c>
      <c r="AU194" s="181" t="s">
        <v>79</v>
      </c>
      <c r="AV194" s="12" t="s">
        <v>79</v>
      </c>
      <c r="AW194" s="12" t="s">
        <v>32</v>
      </c>
      <c r="AX194" s="12" t="s">
        <v>77</v>
      </c>
      <c r="AY194" s="181" t="s">
        <v>122</v>
      </c>
    </row>
    <row r="195" spans="2:65" s="10" customFormat="1" ht="29.85" customHeight="1">
      <c r="B195" s="140"/>
      <c r="D195" s="150" t="s">
        <v>68</v>
      </c>
      <c r="E195" s="151" t="s">
        <v>129</v>
      </c>
      <c r="F195" s="151" t="s">
        <v>429</v>
      </c>
      <c r="J195" s="152">
        <f>BK195</f>
        <v>0</v>
      </c>
      <c r="L195" s="140"/>
      <c r="M195" s="144"/>
      <c r="N195" s="145"/>
      <c r="O195" s="145"/>
      <c r="P195" s="146">
        <f>SUM(P196:P212)</f>
        <v>12.539265</v>
      </c>
      <c r="Q195" s="145"/>
      <c r="R195" s="146">
        <f>SUM(R196:R212)</f>
        <v>5.1479799999999999E-2</v>
      </c>
      <c r="S195" s="145"/>
      <c r="T195" s="147">
        <f>SUM(T196:T212)</f>
        <v>0</v>
      </c>
      <c r="AR195" s="141" t="s">
        <v>77</v>
      </c>
      <c r="AT195" s="148" t="s">
        <v>68</v>
      </c>
      <c r="AU195" s="148" t="s">
        <v>77</v>
      </c>
      <c r="AY195" s="141" t="s">
        <v>122</v>
      </c>
      <c r="BK195" s="149">
        <f>SUM(BK196:BK212)</f>
        <v>0</v>
      </c>
    </row>
    <row r="196" spans="2:65" s="1" customFormat="1" ht="20.399999999999999" customHeight="1">
      <c r="B196" s="153"/>
      <c r="C196" s="154" t="s">
        <v>263</v>
      </c>
      <c r="D196" s="154" t="s">
        <v>124</v>
      </c>
      <c r="E196" s="155" t="s">
        <v>430</v>
      </c>
      <c r="F196" s="156" t="s">
        <v>431</v>
      </c>
      <c r="G196" s="157" t="s">
        <v>159</v>
      </c>
      <c r="H196" s="158">
        <v>4.7</v>
      </c>
      <c r="I196" s="159"/>
      <c r="J196" s="159">
        <f>ROUND(I196*H196,2)</f>
        <v>0</v>
      </c>
      <c r="K196" s="156" t="s">
        <v>128</v>
      </c>
      <c r="L196" s="37"/>
      <c r="M196" s="160" t="s">
        <v>5</v>
      </c>
      <c r="N196" s="161" t="s">
        <v>40</v>
      </c>
      <c r="O196" s="162">
        <v>1.6950000000000001</v>
      </c>
      <c r="P196" s="162">
        <f>O196*H196</f>
        <v>7.9665000000000008</v>
      </c>
      <c r="Q196" s="162">
        <v>0</v>
      </c>
      <c r="R196" s="162">
        <f>Q196*H196</f>
        <v>0</v>
      </c>
      <c r="S196" s="162">
        <v>0</v>
      </c>
      <c r="T196" s="163">
        <f>S196*H196</f>
        <v>0</v>
      </c>
      <c r="AR196" s="23" t="s">
        <v>129</v>
      </c>
      <c r="AT196" s="23" t="s">
        <v>124</v>
      </c>
      <c r="AU196" s="23" t="s">
        <v>79</v>
      </c>
      <c r="AY196" s="23" t="s">
        <v>122</v>
      </c>
      <c r="BE196" s="164">
        <f>IF(N196="základní",J196,0)</f>
        <v>0</v>
      </c>
      <c r="BF196" s="164">
        <f>IF(N196="snížená",J196,0)</f>
        <v>0</v>
      </c>
      <c r="BG196" s="164">
        <f>IF(N196="zákl. přenesená",J196,0)</f>
        <v>0</v>
      </c>
      <c r="BH196" s="164">
        <f>IF(N196="sníž. přenesená",J196,0)</f>
        <v>0</v>
      </c>
      <c r="BI196" s="164">
        <f>IF(N196="nulová",J196,0)</f>
        <v>0</v>
      </c>
      <c r="BJ196" s="23" t="s">
        <v>77</v>
      </c>
      <c r="BK196" s="164">
        <f>ROUND(I196*H196,2)</f>
        <v>0</v>
      </c>
      <c r="BL196" s="23" t="s">
        <v>129</v>
      </c>
      <c r="BM196" s="23" t="s">
        <v>432</v>
      </c>
    </row>
    <row r="197" spans="2:65" s="11" customFormat="1">
      <c r="B197" s="165"/>
      <c r="D197" s="166" t="s">
        <v>131</v>
      </c>
      <c r="E197" s="167" t="s">
        <v>5</v>
      </c>
      <c r="F197" s="168" t="s">
        <v>315</v>
      </c>
      <c r="H197" s="169" t="s">
        <v>5</v>
      </c>
      <c r="L197" s="165"/>
      <c r="M197" s="170"/>
      <c r="N197" s="171"/>
      <c r="O197" s="171"/>
      <c r="P197" s="171"/>
      <c r="Q197" s="171"/>
      <c r="R197" s="171"/>
      <c r="S197" s="171"/>
      <c r="T197" s="172"/>
      <c r="AT197" s="169" t="s">
        <v>131</v>
      </c>
      <c r="AU197" s="169" t="s">
        <v>79</v>
      </c>
      <c r="AV197" s="11" t="s">
        <v>77</v>
      </c>
      <c r="AW197" s="11" t="s">
        <v>32</v>
      </c>
      <c r="AX197" s="11" t="s">
        <v>69</v>
      </c>
      <c r="AY197" s="169" t="s">
        <v>122</v>
      </c>
    </row>
    <row r="198" spans="2:65" s="12" customFormat="1">
      <c r="B198" s="173"/>
      <c r="D198" s="166" t="s">
        <v>131</v>
      </c>
      <c r="E198" s="181" t="s">
        <v>5</v>
      </c>
      <c r="F198" s="182" t="s">
        <v>433</v>
      </c>
      <c r="H198" s="183">
        <v>3.5</v>
      </c>
      <c r="L198" s="173"/>
      <c r="M198" s="178"/>
      <c r="N198" s="179"/>
      <c r="O198" s="179"/>
      <c r="P198" s="179"/>
      <c r="Q198" s="179"/>
      <c r="R198" s="179"/>
      <c r="S198" s="179"/>
      <c r="T198" s="180"/>
      <c r="AT198" s="181" t="s">
        <v>131</v>
      </c>
      <c r="AU198" s="181" t="s">
        <v>79</v>
      </c>
      <c r="AV198" s="12" t="s">
        <v>79</v>
      </c>
      <c r="AW198" s="12" t="s">
        <v>32</v>
      </c>
      <c r="AX198" s="12" t="s">
        <v>69</v>
      </c>
      <c r="AY198" s="181" t="s">
        <v>122</v>
      </c>
    </row>
    <row r="199" spans="2:65" s="12" customFormat="1">
      <c r="B199" s="173"/>
      <c r="D199" s="166" t="s">
        <v>131</v>
      </c>
      <c r="E199" s="181" t="s">
        <v>5</v>
      </c>
      <c r="F199" s="182" t="s">
        <v>434</v>
      </c>
      <c r="H199" s="183">
        <v>1.2</v>
      </c>
      <c r="L199" s="173"/>
      <c r="M199" s="178"/>
      <c r="N199" s="179"/>
      <c r="O199" s="179"/>
      <c r="P199" s="179"/>
      <c r="Q199" s="179"/>
      <c r="R199" s="179"/>
      <c r="S199" s="179"/>
      <c r="T199" s="180"/>
      <c r="AT199" s="181" t="s">
        <v>131</v>
      </c>
      <c r="AU199" s="181" t="s">
        <v>79</v>
      </c>
      <c r="AV199" s="12" t="s">
        <v>79</v>
      </c>
      <c r="AW199" s="12" t="s">
        <v>32</v>
      </c>
      <c r="AX199" s="12" t="s">
        <v>69</v>
      </c>
      <c r="AY199" s="181" t="s">
        <v>122</v>
      </c>
    </row>
    <row r="200" spans="2:65" s="13" customFormat="1">
      <c r="B200" s="184"/>
      <c r="D200" s="174" t="s">
        <v>131</v>
      </c>
      <c r="E200" s="185" t="s">
        <v>5</v>
      </c>
      <c r="F200" s="186" t="s">
        <v>143</v>
      </c>
      <c r="H200" s="187">
        <v>4.7</v>
      </c>
      <c r="L200" s="184"/>
      <c r="M200" s="188"/>
      <c r="N200" s="189"/>
      <c r="O200" s="189"/>
      <c r="P200" s="189"/>
      <c r="Q200" s="189"/>
      <c r="R200" s="189"/>
      <c r="S200" s="189"/>
      <c r="T200" s="190"/>
      <c r="AT200" s="191" t="s">
        <v>131</v>
      </c>
      <c r="AU200" s="191" t="s">
        <v>79</v>
      </c>
      <c r="AV200" s="13" t="s">
        <v>129</v>
      </c>
      <c r="AW200" s="13" t="s">
        <v>32</v>
      </c>
      <c r="AX200" s="13" t="s">
        <v>77</v>
      </c>
      <c r="AY200" s="191" t="s">
        <v>122</v>
      </c>
    </row>
    <row r="201" spans="2:65" s="1" customFormat="1" ht="20.399999999999999" customHeight="1">
      <c r="B201" s="153"/>
      <c r="C201" s="154" t="s">
        <v>267</v>
      </c>
      <c r="D201" s="154" t="s">
        <v>124</v>
      </c>
      <c r="E201" s="155" t="s">
        <v>435</v>
      </c>
      <c r="F201" s="156" t="s">
        <v>436</v>
      </c>
      <c r="G201" s="157" t="s">
        <v>159</v>
      </c>
      <c r="H201" s="158">
        <v>0.82499999999999996</v>
      </c>
      <c r="I201" s="159"/>
      <c r="J201" s="159">
        <f>ROUND(I201*H201,2)</f>
        <v>0</v>
      </c>
      <c r="K201" s="156" t="s">
        <v>5</v>
      </c>
      <c r="L201" s="37"/>
      <c r="M201" s="160" t="s">
        <v>5</v>
      </c>
      <c r="N201" s="161" t="s">
        <v>40</v>
      </c>
      <c r="O201" s="162">
        <v>1.6950000000000001</v>
      </c>
      <c r="P201" s="162">
        <f>O201*H201</f>
        <v>1.3983749999999999</v>
      </c>
      <c r="Q201" s="162">
        <v>0</v>
      </c>
      <c r="R201" s="162">
        <f>Q201*H201</f>
        <v>0</v>
      </c>
      <c r="S201" s="162">
        <v>0</v>
      </c>
      <c r="T201" s="163">
        <f>S201*H201</f>
        <v>0</v>
      </c>
      <c r="AR201" s="23" t="s">
        <v>129</v>
      </c>
      <c r="AT201" s="23" t="s">
        <v>124</v>
      </c>
      <c r="AU201" s="23" t="s">
        <v>79</v>
      </c>
      <c r="AY201" s="23" t="s">
        <v>122</v>
      </c>
      <c r="BE201" s="164">
        <f>IF(N201="základní",J201,0)</f>
        <v>0</v>
      </c>
      <c r="BF201" s="164">
        <f>IF(N201="snížená",J201,0)</f>
        <v>0</v>
      </c>
      <c r="BG201" s="164">
        <f>IF(N201="zákl. přenesená",J201,0)</f>
        <v>0</v>
      </c>
      <c r="BH201" s="164">
        <f>IF(N201="sníž. přenesená",J201,0)</f>
        <v>0</v>
      </c>
      <c r="BI201" s="164">
        <f>IF(N201="nulová",J201,0)</f>
        <v>0</v>
      </c>
      <c r="BJ201" s="23" t="s">
        <v>77</v>
      </c>
      <c r="BK201" s="164">
        <f>ROUND(I201*H201,2)</f>
        <v>0</v>
      </c>
      <c r="BL201" s="23" t="s">
        <v>129</v>
      </c>
      <c r="BM201" s="23" t="s">
        <v>437</v>
      </c>
    </row>
    <row r="202" spans="2:65" s="11" customFormat="1">
      <c r="B202" s="165"/>
      <c r="D202" s="166" t="s">
        <v>131</v>
      </c>
      <c r="E202" s="167" t="s">
        <v>5</v>
      </c>
      <c r="F202" s="168" t="s">
        <v>343</v>
      </c>
      <c r="H202" s="169" t="s">
        <v>5</v>
      </c>
      <c r="L202" s="165"/>
      <c r="M202" s="170"/>
      <c r="N202" s="171"/>
      <c r="O202" s="171"/>
      <c r="P202" s="171"/>
      <c r="Q202" s="171"/>
      <c r="R202" s="171"/>
      <c r="S202" s="171"/>
      <c r="T202" s="172"/>
      <c r="AT202" s="169" t="s">
        <v>131</v>
      </c>
      <c r="AU202" s="169" t="s">
        <v>79</v>
      </c>
      <c r="AV202" s="11" t="s">
        <v>77</v>
      </c>
      <c r="AW202" s="11" t="s">
        <v>32</v>
      </c>
      <c r="AX202" s="11" t="s">
        <v>69</v>
      </c>
      <c r="AY202" s="169" t="s">
        <v>122</v>
      </c>
    </row>
    <row r="203" spans="2:65" s="12" customFormat="1">
      <c r="B203" s="173"/>
      <c r="D203" s="174" t="s">
        <v>131</v>
      </c>
      <c r="E203" s="175" t="s">
        <v>5</v>
      </c>
      <c r="F203" s="176" t="s">
        <v>438</v>
      </c>
      <c r="H203" s="177">
        <v>0.82499999999999996</v>
      </c>
      <c r="L203" s="173"/>
      <c r="M203" s="178"/>
      <c r="N203" s="179"/>
      <c r="O203" s="179"/>
      <c r="P203" s="179"/>
      <c r="Q203" s="179"/>
      <c r="R203" s="179"/>
      <c r="S203" s="179"/>
      <c r="T203" s="180"/>
      <c r="AT203" s="181" t="s">
        <v>131</v>
      </c>
      <c r="AU203" s="181" t="s">
        <v>79</v>
      </c>
      <c r="AV203" s="12" t="s">
        <v>79</v>
      </c>
      <c r="AW203" s="12" t="s">
        <v>32</v>
      </c>
      <c r="AX203" s="12" t="s">
        <v>77</v>
      </c>
      <c r="AY203" s="181" t="s">
        <v>122</v>
      </c>
    </row>
    <row r="204" spans="2:65" s="1" customFormat="1" ht="20.399999999999999" customHeight="1">
      <c r="B204" s="153"/>
      <c r="C204" s="154" t="s">
        <v>271</v>
      </c>
      <c r="D204" s="154" t="s">
        <v>124</v>
      </c>
      <c r="E204" s="155" t="s">
        <v>439</v>
      </c>
      <c r="F204" s="156" t="s">
        <v>440</v>
      </c>
      <c r="G204" s="157" t="s">
        <v>159</v>
      </c>
      <c r="H204" s="158">
        <v>0.84</v>
      </c>
      <c r="I204" s="159"/>
      <c r="J204" s="159">
        <f>ROUND(I204*H204,2)</f>
        <v>0</v>
      </c>
      <c r="K204" s="156" t="s">
        <v>128</v>
      </c>
      <c r="L204" s="37"/>
      <c r="M204" s="160" t="s">
        <v>5</v>
      </c>
      <c r="N204" s="161" t="s">
        <v>40</v>
      </c>
      <c r="O204" s="162">
        <v>1.4650000000000001</v>
      </c>
      <c r="P204" s="162">
        <f>O204*H204</f>
        <v>1.2305999999999999</v>
      </c>
      <c r="Q204" s="162">
        <v>0</v>
      </c>
      <c r="R204" s="162">
        <f>Q204*H204</f>
        <v>0</v>
      </c>
      <c r="S204" s="162">
        <v>0</v>
      </c>
      <c r="T204" s="163">
        <f>S204*H204</f>
        <v>0</v>
      </c>
      <c r="AR204" s="23" t="s">
        <v>129</v>
      </c>
      <c r="AT204" s="23" t="s">
        <v>124</v>
      </c>
      <c r="AU204" s="23" t="s">
        <v>79</v>
      </c>
      <c r="AY204" s="23" t="s">
        <v>122</v>
      </c>
      <c r="BE204" s="164">
        <f>IF(N204="základní",J204,0)</f>
        <v>0</v>
      </c>
      <c r="BF204" s="164">
        <f>IF(N204="snížená",J204,0)</f>
        <v>0</v>
      </c>
      <c r="BG204" s="164">
        <f>IF(N204="zákl. přenesená",J204,0)</f>
        <v>0</v>
      </c>
      <c r="BH204" s="164">
        <f>IF(N204="sníž. přenesená",J204,0)</f>
        <v>0</v>
      </c>
      <c r="BI204" s="164">
        <f>IF(N204="nulová",J204,0)</f>
        <v>0</v>
      </c>
      <c r="BJ204" s="23" t="s">
        <v>77</v>
      </c>
      <c r="BK204" s="164">
        <f>ROUND(I204*H204,2)</f>
        <v>0</v>
      </c>
      <c r="BL204" s="23" t="s">
        <v>129</v>
      </c>
      <c r="BM204" s="23" t="s">
        <v>441</v>
      </c>
    </row>
    <row r="205" spans="2:65" s="11" customFormat="1">
      <c r="B205" s="165"/>
      <c r="D205" s="166" t="s">
        <v>131</v>
      </c>
      <c r="E205" s="167" t="s">
        <v>5</v>
      </c>
      <c r="F205" s="168" t="s">
        <v>343</v>
      </c>
      <c r="H205" s="169" t="s">
        <v>5</v>
      </c>
      <c r="L205" s="165"/>
      <c r="M205" s="170"/>
      <c r="N205" s="171"/>
      <c r="O205" s="171"/>
      <c r="P205" s="171"/>
      <c r="Q205" s="171"/>
      <c r="R205" s="171"/>
      <c r="S205" s="171"/>
      <c r="T205" s="172"/>
      <c r="AT205" s="169" t="s">
        <v>131</v>
      </c>
      <c r="AU205" s="169" t="s">
        <v>79</v>
      </c>
      <c r="AV205" s="11" t="s">
        <v>77</v>
      </c>
      <c r="AW205" s="11" t="s">
        <v>32</v>
      </c>
      <c r="AX205" s="11" t="s">
        <v>69</v>
      </c>
      <c r="AY205" s="169" t="s">
        <v>122</v>
      </c>
    </row>
    <row r="206" spans="2:65" s="12" customFormat="1">
      <c r="B206" s="173"/>
      <c r="D206" s="174" t="s">
        <v>131</v>
      </c>
      <c r="E206" s="175" t="s">
        <v>5</v>
      </c>
      <c r="F206" s="176" t="s">
        <v>442</v>
      </c>
      <c r="H206" s="177">
        <v>0.84</v>
      </c>
      <c r="L206" s="173"/>
      <c r="M206" s="178"/>
      <c r="N206" s="179"/>
      <c r="O206" s="179"/>
      <c r="P206" s="179"/>
      <c r="Q206" s="179"/>
      <c r="R206" s="179"/>
      <c r="S206" s="179"/>
      <c r="T206" s="180"/>
      <c r="AT206" s="181" t="s">
        <v>131</v>
      </c>
      <c r="AU206" s="181" t="s">
        <v>79</v>
      </c>
      <c r="AV206" s="12" t="s">
        <v>79</v>
      </c>
      <c r="AW206" s="12" t="s">
        <v>32</v>
      </c>
      <c r="AX206" s="12" t="s">
        <v>77</v>
      </c>
      <c r="AY206" s="181" t="s">
        <v>122</v>
      </c>
    </row>
    <row r="207" spans="2:65" s="1" customFormat="1" ht="20.399999999999999" customHeight="1">
      <c r="B207" s="153"/>
      <c r="C207" s="154" t="s">
        <v>278</v>
      </c>
      <c r="D207" s="154" t="s">
        <v>124</v>
      </c>
      <c r="E207" s="155" t="s">
        <v>443</v>
      </c>
      <c r="F207" s="156" t="s">
        <v>444</v>
      </c>
      <c r="G207" s="157" t="s">
        <v>127</v>
      </c>
      <c r="H207" s="158">
        <v>1.44</v>
      </c>
      <c r="I207" s="159"/>
      <c r="J207" s="159">
        <f>ROUND(I207*H207,2)</f>
        <v>0</v>
      </c>
      <c r="K207" s="156" t="s">
        <v>128</v>
      </c>
      <c r="L207" s="37"/>
      <c r="M207" s="160" t="s">
        <v>5</v>
      </c>
      <c r="N207" s="161" t="s">
        <v>40</v>
      </c>
      <c r="O207" s="162">
        <v>0.82099999999999995</v>
      </c>
      <c r="P207" s="162">
        <f>O207*H207</f>
        <v>1.18224</v>
      </c>
      <c r="Q207" s="162">
        <v>6.3200000000000001E-3</v>
      </c>
      <c r="R207" s="162">
        <f>Q207*H207</f>
        <v>9.1007999999999992E-3</v>
      </c>
      <c r="S207" s="162">
        <v>0</v>
      </c>
      <c r="T207" s="163">
        <f>S207*H207</f>
        <v>0</v>
      </c>
      <c r="AR207" s="23" t="s">
        <v>129</v>
      </c>
      <c r="AT207" s="23" t="s">
        <v>124</v>
      </c>
      <c r="AU207" s="23" t="s">
        <v>79</v>
      </c>
      <c r="AY207" s="23" t="s">
        <v>122</v>
      </c>
      <c r="BE207" s="164">
        <f>IF(N207="základní",J207,0)</f>
        <v>0</v>
      </c>
      <c r="BF207" s="164">
        <f>IF(N207="snížená",J207,0)</f>
        <v>0</v>
      </c>
      <c r="BG207" s="164">
        <f>IF(N207="zákl. přenesená",J207,0)</f>
        <v>0</v>
      </c>
      <c r="BH207" s="164">
        <f>IF(N207="sníž. přenesená",J207,0)</f>
        <v>0</v>
      </c>
      <c r="BI207" s="164">
        <f>IF(N207="nulová",J207,0)</f>
        <v>0</v>
      </c>
      <c r="BJ207" s="23" t="s">
        <v>77</v>
      </c>
      <c r="BK207" s="164">
        <f>ROUND(I207*H207,2)</f>
        <v>0</v>
      </c>
      <c r="BL207" s="23" t="s">
        <v>129</v>
      </c>
      <c r="BM207" s="23" t="s">
        <v>445</v>
      </c>
    </row>
    <row r="208" spans="2:65" s="11" customFormat="1">
      <c r="B208" s="165"/>
      <c r="D208" s="166" t="s">
        <v>131</v>
      </c>
      <c r="E208" s="167" t="s">
        <v>5</v>
      </c>
      <c r="F208" s="168" t="s">
        <v>343</v>
      </c>
      <c r="H208" s="169" t="s">
        <v>5</v>
      </c>
      <c r="L208" s="165"/>
      <c r="M208" s="170"/>
      <c r="N208" s="171"/>
      <c r="O208" s="171"/>
      <c r="P208" s="171"/>
      <c r="Q208" s="171"/>
      <c r="R208" s="171"/>
      <c r="S208" s="171"/>
      <c r="T208" s="172"/>
      <c r="AT208" s="169" t="s">
        <v>131</v>
      </c>
      <c r="AU208" s="169" t="s">
        <v>79</v>
      </c>
      <c r="AV208" s="11" t="s">
        <v>77</v>
      </c>
      <c r="AW208" s="11" t="s">
        <v>32</v>
      </c>
      <c r="AX208" s="11" t="s">
        <v>69</v>
      </c>
      <c r="AY208" s="169" t="s">
        <v>122</v>
      </c>
    </row>
    <row r="209" spans="2:65" s="12" customFormat="1">
      <c r="B209" s="173"/>
      <c r="D209" s="174" t="s">
        <v>131</v>
      </c>
      <c r="E209" s="175" t="s">
        <v>5</v>
      </c>
      <c r="F209" s="176" t="s">
        <v>446</v>
      </c>
      <c r="H209" s="177">
        <v>1.44</v>
      </c>
      <c r="L209" s="173"/>
      <c r="M209" s="178"/>
      <c r="N209" s="179"/>
      <c r="O209" s="179"/>
      <c r="P209" s="179"/>
      <c r="Q209" s="179"/>
      <c r="R209" s="179"/>
      <c r="S209" s="179"/>
      <c r="T209" s="180"/>
      <c r="AT209" s="181" t="s">
        <v>131</v>
      </c>
      <c r="AU209" s="181" t="s">
        <v>79</v>
      </c>
      <c r="AV209" s="12" t="s">
        <v>79</v>
      </c>
      <c r="AW209" s="12" t="s">
        <v>32</v>
      </c>
      <c r="AX209" s="12" t="s">
        <v>77</v>
      </c>
      <c r="AY209" s="181" t="s">
        <v>122</v>
      </c>
    </row>
    <row r="210" spans="2:65" s="1" customFormat="1" ht="28.8" customHeight="1">
      <c r="B210" s="153"/>
      <c r="C210" s="154" t="s">
        <v>282</v>
      </c>
      <c r="D210" s="154" t="s">
        <v>124</v>
      </c>
      <c r="E210" s="155" t="s">
        <v>447</v>
      </c>
      <c r="F210" s="156" t="s">
        <v>448</v>
      </c>
      <c r="G210" s="157" t="s">
        <v>185</v>
      </c>
      <c r="H210" s="158">
        <v>0.05</v>
      </c>
      <c r="I210" s="159"/>
      <c r="J210" s="159">
        <f>ROUND(I210*H210,2)</f>
        <v>0</v>
      </c>
      <c r="K210" s="156" t="s">
        <v>128</v>
      </c>
      <c r="L210" s="37"/>
      <c r="M210" s="160" t="s">
        <v>5</v>
      </c>
      <c r="N210" s="161" t="s">
        <v>40</v>
      </c>
      <c r="O210" s="162">
        <v>15.231</v>
      </c>
      <c r="P210" s="162">
        <f>O210*H210</f>
        <v>0.76155000000000006</v>
      </c>
      <c r="Q210" s="162">
        <v>0.84758</v>
      </c>
      <c r="R210" s="162">
        <f>Q210*H210</f>
        <v>4.2379E-2</v>
      </c>
      <c r="S210" s="162">
        <v>0</v>
      </c>
      <c r="T210" s="163">
        <f>S210*H210</f>
        <v>0</v>
      </c>
      <c r="AR210" s="23" t="s">
        <v>129</v>
      </c>
      <c r="AT210" s="23" t="s">
        <v>124</v>
      </c>
      <c r="AU210" s="23" t="s">
        <v>79</v>
      </c>
      <c r="AY210" s="23" t="s">
        <v>122</v>
      </c>
      <c r="BE210" s="164">
        <f>IF(N210="základní",J210,0)</f>
        <v>0</v>
      </c>
      <c r="BF210" s="164">
        <f>IF(N210="snížená",J210,0)</f>
        <v>0</v>
      </c>
      <c r="BG210" s="164">
        <f>IF(N210="zákl. přenesená",J210,0)</f>
        <v>0</v>
      </c>
      <c r="BH210" s="164">
        <f>IF(N210="sníž. přenesená",J210,0)</f>
        <v>0</v>
      </c>
      <c r="BI210" s="164">
        <f>IF(N210="nulová",J210,0)</f>
        <v>0</v>
      </c>
      <c r="BJ210" s="23" t="s">
        <v>77</v>
      </c>
      <c r="BK210" s="164">
        <f>ROUND(I210*H210,2)</f>
        <v>0</v>
      </c>
      <c r="BL210" s="23" t="s">
        <v>129</v>
      </c>
      <c r="BM210" s="23" t="s">
        <v>449</v>
      </c>
    </row>
    <row r="211" spans="2:65" s="11" customFormat="1">
      <c r="B211" s="165"/>
      <c r="D211" s="166" t="s">
        <v>131</v>
      </c>
      <c r="E211" s="167" t="s">
        <v>5</v>
      </c>
      <c r="F211" s="168" t="s">
        <v>343</v>
      </c>
      <c r="H211" s="169" t="s">
        <v>5</v>
      </c>
      <c r="L211" s="165"/>
      <c r="M211" s="170"/>
      <c r="N211" s="171"/>
      <c r="O211" s="171"/>
      <c r="P211" s="171"/>
      <c r="Q211" s="171"/>
      <c r="R211" s="171"/>
      <c r="S211" s="171"/>
      <c r="T211" s="172"/>
      <c r="AT211" s="169" t="s">
        <v>131</v>
      </c>
      <c r="AU211" s="169" t="s">
        <v>79</v>
      </c>
      <c r="AV211" s="11" t="s">
        <v>77</v>
      </c>
      <c r="AW211" s="11" t="s">
        <v>32</v>
      </c>
      <c r="AX211" s="11" t="s">
        <v>69</v>
      </c>
      <c r="AY211" s="169" t="s">
        <v>122</v>
      </c>
    </row>
    <row r="212" spans="2:65" s="12" customFormat="1">
      <c r="B212" s="173"/>
      <c r="D212" s="166" t="s">
        <v>131</v>
      </c>
      <c r="E212" s="181" t="s">
        <v>5</v>
      </c>
      <c r="F212" s="182" t="s">
        <v>450</v>
      </c>
      <c r="H212" s="183">
        <v>0.05</v>
      </c>
      <c r="L212" s="173"/>
      <c r="M212" s="178"/>
      <c r="N212" s="179"/>
      <c r="O212" s="179"/>
      <c r="P212" s="179"/>
      <c r="Q212" s="179"/>
      <c r="R212" s="179"/>
      <c r="S212" s="179"/>
      <c r="T212" s="180"/>
      <c r="AT212" s="181" t="s">
        <v>131</v>
      </c>
      <c r="AU212" s="181" t="s">
        <v>79</v>
      </c>
      <c r="AV212" s="12" t="s">
        <v>79</v>
      </c>
      <c r="AW212" s="12" t="s">
        <v>32</v>
      </c>
      <c r="AX212" s="12" t="s">
        <v>77</v>
      </c>
      <c r="AY212" s="181" t="s">
        <v>122</v>
      </c>
    </row>
    <row r="213" spans="2:65" s="10" customFormat="1" ht="29.85" customHeight="1">
      <c r="B213" s="140"/>
      <c r="D213" s="150" t="s">
        <v>68</v>
      </c>
      <c r="E213" s="151" t="s">
        <v>156</v>
      </c>
      <c r="F213" s="151" t="s">
        <v>193</v>
      </c>
      <c r="J213" s="152">
        <f>BK213</f>
        <v>0</v>
      </c>
      <c r="L213" s="140"/>
      <c r="M213" s="144"/>
      <c r="N213" s="145"/>
      <c r="O213" s="145"/>
      <c r="P213" s="146">
        <f>SUM(P214:P250)</f>
        <v>6.8420000000000005</v>
      </c>
      <c r="Q213" s="145"/>
      <c r="R213" s="146">
        <f>SUM(R214:R250)</f>
        <v>7.1999999999999995E-2</v>
      </c>
      <c r="S213" s="145"/>
      <c r="T213" s="147">
        <f>SUM(T214:T250)</f>
        <v>0</v>
      </c>
      <c r="AR213" s="141" t="s">
        <v>77</v>
      </c>
      <c r="AT213" s="148" t="s">
        <v>68</v>
      </c>
      <c r="AU213" s="148" t="s">
        <v>77</v>
      </c>
      <c r="AY213" s="141" t="s">
        <v>122</v>
      </c>
      <c r="BK213" s="149">
        <f>SUM(BK214:BK250)</f>
        <v>0</v>
      </c>
    </row>
    <row r="214" spans="2:65" s="1" customFormat="1" ht="20.399999999999999" customHeight="1">
      <c r="B214" s="153"/>
      <c r="C214" s="154" t="s">
        <v>287</v>
      </c>
      <c r="D214" s="154" t="s">
        <v>124</v>
      </c>
      <c r="E214" s="155" t="s">
        <v>451</v>
      </c>
      <c r="F214" s="156" t="s">
        <v>452</v>
      </c>
      <c r="G214" s="157" t="s">
        <v>127</v>
      </c>
      <c r="H214" s="158">
        <v>10</v>
      </c>
      <c r="I214" s="159"/>
      <c r="J214" s="159">
        <f>ROUND(I214*H214,2)</f>
        <v>0</v>
      </c>
      <c r="K214" s="156" t="s">
        <v>128</v>
      </c>
      <c r="L214" s="37"/>
      <c r="M214" s="160" t="s">
        <v>5</v>
      </c>
      <c r="N214" s="161" t="s">
        <v>40</v>
      </c>
      <c r="O214" s="162">
        <v>2.3E-2</v>
      </c>
      <c r="P214" s="162">
        <f>O214*H214</f>
        <v>0.22999999999999998</v>
      </c>
      <c r="Q214" s="162">
        <v>0</v>
      </c>
      <c r="R214" s="162">
        <f>Q214*H214</f>
        <v>0</v>
      </c>
      <c r="S214" s="162">
        <v>0</v>
      </c>
      <c r="T214" s="163">
        <f>S214*H214</f>
        <v>0</v>
      </c>
      <c r="AR214" s="23" t="s">
        <v>129</v>
      </c>
      <c r="AT214" s="23" t="s">
        <v>124</v>
      </c>
      <c r="AU214" s="23" t="s">
        <v>79</v>
      </c>
      <c r="AY214" s="23" t="s">
        <v>122</v>
      </c>
      <c r="BE214" s="164">
        <f>IF(N214="základní",J214,0)</f>
        <v>0</v>
      </c>
      <c r="BF214" s="164">
        <f>IF(N214="snížená",J214,0)</f>
        <v>0</v>
      </c>
      <c r="BG214" s="164">
        <f>IF(N214="zákl. přenesená",J214,0)</f>
        <v>0</v>
      </c>
      <c r="BH214" s="164">
        <f>IF(N214="sníž. přenesená",J214,0)</f>
        <v>0</v>
      </c>
      <c r="BI214" s="164">
        <f>IF(N214="nulová",J214,0)</f>
        <v>0</v>
      </c>
      <c r="BJ214" s="23" t="s">
        <v>77</v>
      </c>
      <c r="BK214" s="164">
        <f>ROUND(I214*H214,2)</f>
        <v>0</v>
      </c>
      <c r="BL214" s="23" t="s">
        <v>129</v>
      </c>
      <c r="BM214" s="23" t="s">
        <v>453</v>
      </c>
    </row>
    <row r="215" spans="2:65" s="11" customFormat="1">
      <c r="B215" s="165"/>
      <c r="D215" s="166" t="s">
        <v>131</v>
      </c>
      <c r="E215" s="167" t="s">
        <v>5</v>
      </c>
      <c r="F215" s="168" t="s">
        <v>315</v>
      </c>
      <c r="H215" s="169" t="s">
        <v>5</v>
      </c>
      <c r="L215" s="165"/>
      <c r="M215" s="170"/>
      <c r="N215" s="171"/>
      <c r="O215" s="171"/>
      <c r="P215" s="171"/>
      <c r="Q215" s="171"/>
      <c r="R215" s="171"/>
      <c r="S215" s="171"/>
      <c r="T215" s="172"/>
      <c r="AT215" s="169" t="s">
        <v>131</v>
      </c>
      <c r="AU215" s="169" t="s">
        <v>79</v>
      </c>
      <c r="AV215" s="11" t="s">
        <v>77</v>
      </c>
      <c r="AW215" s="11" t="s">
        <v>32</v>
      </c>
      <c r="AX215" s="11" t="s">
        <v>69</v>
      </c>
      <c r="AY215" s="169" t="s">
        <v>122</v>
      </c>
    </row>
    <row r="216" spans="2:65" s="11" customFormat="1">
      <c r="B216" s="165"/>
      <c r="D216" s="166" t="s">
        <v>131</v>
      </c>
      <c r="E216" s="167" t="s">
        <v>5</v>
      </c>
      <c r="F216" s="168" t="s">
        <v>454</v>
      </c>
      <c r="H216" s="169" t="s">
        <v>5</v>
      </c>
      <c r="L216" s="165"/>
      <c r="M216" s="170"/>
      <c r="N216" s="171"/>
      <c r="O216" s="171"/>
      <c r="P216" s="171"/>
      <c r="Q216" s="171"/>
      <c r="R216" s="171"/>
      <c r="S216" s="171"/>
      <c r="T216" s="172"/>
      <c r="AT216" s="169" t="s">
        <v>131</v>
      </c>
      <c r="AU216" s="169" t="s">
        <v>79</v>
      </c>
      <c r="AV216" s="11" t="s">
        <v>77</v>
      </c>
      <c r="AW216" s="11" t="s">
        <v>32</v>
      </c>
      <c r="AX216" s="11" t="s">
        <v>69</v>
      </c>
      <c r="AY216" s="169" t="s">
        <v>122</v>
      </c>
    </row>
    <row r="217" spans="2:65" s="12" customFormat="1">
      <c r="B217" s="173"/>
      <c r="D217" s="166" t="s">
        <v>131</v>
      </c>
      <c r="E217" s="181" t="s">
        <v>5</v>
      </c>
      <c r="F217" s="182" t="s">
        <v>317</v>
      </c>
      <c r="H217" s="183">
        <v>10</v>
      </c>
      <c r="L217" s="173"/>
      <c r="M217" s="178"/>
      <c r="N217" s="179"/>
      <c r="O217" s="179"/>
      <c r="P217" s="179"/>
      <c r="Q217" s="179"/>
      <c r="R217" s="179"/>
      <c r="S217" s="179"/>
      <c r="T217" s="180"/>
      <c r="AT217" s="181" t="s">
        <v>131</v>
      </c>
      <c r="AU217" s="181" t="s">
        <v>79</v>
      </c>
      <c r="AV217" s="12" t="s">
        <v>79</v>
      </c>
      <c r="AW217" s="12" t="s">
        <v>32</v>
      </c>
      <c r="AX217" s="12" t="s">
        <v>69</v>
      </c>
      <c r="AY217" s="181" t="s">
        <v>122</v>
      </c>
    </row>
    <row r="218" spans="2:65" s="13" customFormat="1">
      <c r="B218" s="184"/>
      <c r="D218" s="174" t="s">
        <v>131</v>
      </c>
      <c r="E218" s="185" t="s">
        <v>5</v>
      </c>
      <c r="F218" s="186" t="s">
        <v>143</v>
      </c>
      <c r="H218" s="187">
        <v>10</v>
      </c>
      <c r="L218" s="184"/>
      <c r="M218" s="188"/>
      <c r="N218" s="189"/>
      <c r="O218" s="189"/>
      <c r="P218" s="189"/>
      <c r="Q218" s="189"/>
      <c r="R218" s="189"/>
      <c r="S218" s="189"/>
      <c r="T218" s="190"/>
      <c r="AT218" s="191" t="s">
        <v>131</v>
      </c>
      <c r="AU218" s="191" t="s">
        <v>79</v>
      </c>
      <c r="AV218" s="13" t="s">
        <v>129</v>
      </c>
      <c r="AW218" s="13" t="s">
        <v>32</v>
      </c>
      <c r="AX218" s="13" t="s">
        <v>77</v>
      </c>
      <c r="AY218" s="191" t="s">
        <v>122</v>
      </c>
    </row>
    <row r="219" spans="2:65" s="1" customFormat="1" ht="20.399999999999999" customHeight="1">
      <c r="B219" s="153"/>
      <c r="C219" s="154" t="s">
        <v>291</v>
      </c>
      <c r="D219" s="154" t="s">
        <v>124</v>
      </c>
      <c r="E219" s="155" t="s">
        <v>455</v>
      </c>
      <c r="F219" s="156" t="s">
        <v>456</v>
      </c>
      <c r="G219" s="157" t="s">
        <v>127</v>
      </c>
      <c r="H219" s="158">
        <v>14</v>
      </c>
      <c r="I219" s="159"/>
      <c r="J219" s="159">
        <f>ROUND(I219*H219,2)</f>
        <v>0</v>
      </c>
      <c r="K219" s="156" t="s">
        <v>128</v>
      </c>
      <c r="L219" s="37"/>
      <c r="M219" s="160" t="s">
        <v>5</v>
      </c>
      <c r="N219" s="161" t="s">
        <v>40</v>
      </c>
      <c r="O219" s="162">
        <v>2.3E-2</v>
      </c>
      <c r="P219" s="162">
        <f>O219*H219</f>
        <v>0.32200000000000001</v>
      </c>
      <c r="Q219" s="162">
        <v>0</v>
      </c>
      <c r="R219" s="162">
        <f>Q219*H219</f>
        <v>0</v>
      </c>
      <c r="S219" s="162">
        <v>0</v>
      </c>
      <c r="T219" s="163">
        <f>S219*H219</f>
        <v>0</v>
      </c>
      <c r="AR219" s="23" t="s">
        <v>129</v>
      </c>
      <c r="AT219" s="23" t="s">
        <v>124</v>
      </c>
      <c r="AU219" s="23" t="s">
        <v>79</v>
      </c>
      <c r="AY219" s="23" t="s">
        <v>122</v>
      </c>
      <c r="BE219" s="164">
        <f>IF(N219="základní",J219,0)</f>
        <v>0</v>
      </c>
      <c r="BF219" s="164">
        <f>IF(N219="snížená",J219,0)</f>
        <v>0</v>
      </c>
      <c r="BG219" s="164">
        <f>IF(N219="zákl. přenesená",J219,0)</f>
        <v>0</v>
      </c>
      <c r="BH219" s="164">
        <f>IF(N219="sníž. přenesená",J219,0)</f>
        <v>0</v>
      </c>
      <c r="BI219" s="164">
        <f>IF(N219="nulová",J219,0)</f>
        <v>0</v>
      </c>
      <c r="BJ219" s="23" t="s">
        <v>77</v>
      </c>
      <c r="BK219" s="164">
        <f>ROUND(I219*H219,2)</f>
        <v>0</v>
      </c>
      <c r="BL219" s="23" t="s">
        <v>129</v>
      </c>
      <c r="BM219" s="23" t="s">
        <v>457</v>
      </c>
    </row>
    <row r="220" spans="2:65" s="11" customFormat="1">
      <c r="B220" s="165"/>
      <c r="D220" s="166" t="s">
        <v>131</v>
      </c>
      <c r="E220" s="167" t="s">
        <v>5</v>
      </c>
      <c r="F220" s="168" t="s">
        <v>314</v>
      </c>
      <c r="H220" s="169" t="s">
        <v>5</v>
      </c>
      <c r="L220" s="165"/>
      <c r="M220" s="170"/>
      <c r="N220" s="171"/>
      <c r="O220" s="171"/>
      <c r="P220" s="171"/>
      <c r="Q220" s="171"/>
      <c r="R220" s="171"/>
      <c r="S220" s="171"/>
      <c r="T220" s="172"/>
      <c r="AT220" s="169" t="s">
        <v>131</v>
      </c>
      <c r="AU220" s="169" t="s">
        <v>79</v>
      </c>
      <c r="AV220" s="11" t="s">
        <v>77</v>
      </c>
      <c r="AW220" s="11" t="s">
        <v>32</v>
      </c>
      <c r="AX220" s="11" t="s">
        <v>69</v>
      </c>
      <c r="AY220" s="169" t="s">
        <v>122</v>
      </c>
    </row>
    <row r="221" spans="2:65" s="11" customFormat="1">
      <c r="B221" s="165"/>
      <c r="D221" s="166" t="s">
        <v>131</v>
      </c>
      <c r="E221" s="167" t="s">
        <v>5</v>
      </c>
      <c r="F221" s="168" t="s">
        <v>315</v>
      </c>
      <c r="H221" s="169" t="s">
        <v>5</v>
      </c>
      <c r="L221" s="165"/>
      <c r="M221" s="170"/>
      <c r="N221" s="171"/>
      <c r="O221" s="171"/>
      <c r="P221" s="171"/>
      <c r="Q221" s="171"/>
      <c r="R221" s="171"/>
      <c r="S221" s="171"/>
      <c r="T221" s="172"/>
      <c r="AT221" s="169" t="s">
        <v>131</v>
      </c>
      <c r="AU221" s="169" t="s">
        <v>79</v>
      </c>
      <c r="AV221" s="11" t="s">
        <v>77</v>
      </c>
      <c r="AW221" s="11" t="s">
        <v>32</v>
      </c>
      <c r="AX221" s="11" t="s">
        <v>69</v>
      </c>
      <c r="AY221" s="169" t="s">
        <v>122</v>
      </c>
    </row>
    <row r="222" spans="2:65" s="12" customFormat="1">
      <c r="B222" s="173"/>
      <c r="D222" s="174" t="s">
        <v>131</v>
      </c>
      <c r="E222" s="175" t="s">
        <v>5</v>
      </c>
      <c r="F222" s="176" t="s">
        <v>316</v>
      </c>
      <c r="H222" s="177">
        <v>14</v>
      </c>
      <c r="L222" s="173"/>
      <c r="M222" s="178"/>
      <c r="N222" s="179"/>
      <c r="O222" s="179"/>
      <c r="P222" s="179"/>
      <c r="Q222" s="179"/>
      <c r="R222" s="179"/>
      <c r="S222" s="179"/>
      <c r="T222" s="180"/>
      <c r="AT222" s="181" t="s">
        <v>131</v>
      </c>
      <c r="AU222" s="181" t="s">
        <v>79</v>
      </c>
      <c r="AV222" s="12" t="s">
        <v>79</v>
      </c>
      <c r="AW222" s="12" t="s">
        <v>32</v>
      </c>
      <c r="AX222" s="12" t="s">
        <v>77</v>
      </c>
      <c r="AY222" s="181" t="s">
        <v>122</v>
      </c>
    </row>
    <row r="223" spans="2:65" s="1" customFormat="1" ht="28.8" customHeight="1">
      <c r="B223" s="153"/>
      <c r="C223" s="154" t="s">
        <v>296</v>
      </c>
      <c r="D223" s="154" t="s">
        <v>124</v>
      </c>
      <c r="E223" s="155" t="s">
        <v>458</v>
      </c>
      <c r="F223" s="156" t="s">
        <v>459</v>
      </c>
      <c r="G223" s="157" t="s">
        <v>127</v>
      </c>
      <c r="H223" s="158">
        <v>24</v>
      </c>
      <c r="I223" s="159"/>
      <c r="J223" s="159">
        <f>ROUND(I223*H223,2)</f>
        <v>0</v>
      </c>
      <c r="K223" s="156" t="s">
        <v>128</v>
      </c>
      <c r="L223" s="37"/>
      <c r="M223" s="160" t="s">
        <v>5</v>
      </c>
      <c r="N223" s="161" t="s">
        <v>40</v>
      </c>
      <c r="O223" s="162">
        <v>9.9000000000000005E-2</v>
      </c>
      <c r="P223" s="162">
        <f>O223*H223</f>
        <v>2.3760000000000003</v>
      </c>
      <c r="Q223" s="162">
        <v>0</v>
      </c>
      <c r="R223" s="162">
        <f>Q223*H223</f>
        <v>0</v>
      </c>
      <c r="S223" s="162">
        <v>0</v>
      </c>
      <c r="T223" s="163">
        <f>S223*H223</f>
        <v>0</v>
      </c>
      <c r="AR223" s="23" t="s">
        <v>129</v>
      </c>
      <c r="AT223" s="23" t="s">
        <v>124</v>
      </c>
      <c r="AU223" s="23" t="s">
        <v>79</v>
      </c>
      <c r="AY223" s="23" t="s">
        <v>122</v>
      </c>
      <c r="BE223" s="164">
        <f>IF(N223="základní",J223,0)</f>
        <v>0</v>
      </c>
      <c r="BF223" s="164">
        <f>IF(N223="snížená",J223,0)</f>
        <v>0</v>
      </c>
      <c r="BG223" s="164">
        <f>IF(N223="zákl. přenesená",J223,0)</f>
        <v>0</v>
      </c>
      <c r="BH223" s="164">
        <f>IF(N223="sníž. přenesená",J223,0)</f>
        <v>0</v>
      </c>
      <c r="BI223" s="164">
        <f>IF(N223="nulová",J223,0)</f>
        <v>0</v>
      </c>
      <c r="BJ223" s="23" t="s">
        <v>77</v>
      </c>
      <c r="BK223" s="164">
        <f>ROUND(I223*H223,2)</f>
        <v>0</v>
      </c>
      <c r="BL223" s="23" t="s">
        <v>129</v>
      </c>
      <c r="BM223" s="23" t="s">
        <v>460</v>
      </c>
    </row>
    <row r="224" spans="2:65" s="11" customFormat="1">
      <c r="B224" s="165"/>
      <c r="D224" s="166" t="s">
        <v>131</v>
      </c>
      <c r="E224" s="167" t="s">
        <v>5</v>
      </c>
      <c r="F224" s="168" t="s">
        <v>315</v>
      </c>
      <c r="H224" s="169" t="s">
        <v>5</v>
      </c>
      <c r="L224" s="165"/>
      <c r="M224" s="170"/>
      <c r="N224" s="171"/>
      <c r="O224" s="171"/>
      <c r="P224" s="171"/>
      <c r="Q224" s="171"/>
      <c r="R224" s="171"/>
      <c r="S224" s="171"/>
      <c r="T224" s="172"/>
      <c r="AT224" s="169" t="s">
        <v>131</v>
      </c>
      <c r="AU224" s="169" t="s">
        <v>79</v>
      </c>
      <c r="AV224" s="11" t="s">
        <v>77</v>
      </c>
      <c r="AW224" s="11" t="s">
        <v>32</v>
      </c>
      <c r="AX224" s="11" t="s">
        <v>69</v>
      </c>
      <c r="AY224" s="169" t="s">
        <v>122</v>
      </c>
    </row>
    <row r="225" spans="2:65" s="11" customFormat="1">
      <c r="B225" s="165"/>
      <c r="D225" s="166" t="s">
        <v>131</v>
      </c>
      <c r="E225" s="167" t="s">
        <v>5</v>
      </c>
      <c r="F225" s="168" t="s">
        <v>454</v>
      </c>
      <c r="H225" s="169" t="s">
        <v>5</v>
      </c>
      <c r="L225" s="165"/>
      <c r="M225" s="170"/>
      <c r="N225" s="171"/>
      <c r="O225" s="171"/>
      <c r="P225" s="171"/>
      <c r="Q225" s="171"/>
      <c r="R225" s="171"/>
      <c r="S225" s="171"/>
      <c r="T225" s="172"/>
      <c r="AT225" s="169" t="s">
        <v>131</v>
      </c>
      <c r="AU225" s="169" t="s">
        <v>79</v>
      </c>
      <c r="AV225" s="11" t="s">
        <v>77</v>
      </c>
      <c r="AW225" s="11" t="s">
        <v>32</v>
      </c>
      <c r="AX225" s="11" t="s">
        <v>69</v>
      </c>
      <c r="AY225" s="169" t="s">
        <v>122</v>
      </c>
    </row>
    <row r="226" spans="2:65" s="12" customFormat="1">
      <c r="B226" s="173"/>
      <c r="D226" s="166" t="s">
        <v>131</v>
      </c>
      <c r="E226" s="181" t="s">
        <v>5</v>
      </c>
      <c r="F226" s="182" t="s">
        <v>316</v>
      </c>
      <c r="H226" s="183">
        <v>14</v>
      </c>
      <c r="L226" s="173"/>
      <c r="M226" s="178"/>
      <c r="N226" s="179"/>
      <c r="O226" s="179"/>
      <c r="P226" s="179"/>
      <c r="Q226" s="179"/>
      <c r="R226" s="179"/>
      <c r="S226" s="179"/>
      <c r="T226" s="180"/>
      <c r="AT226" s="181" t="s">
        <v>131</v>
      </c>
      <c r="AU226" s="181" t="s">
        <v>79</v>
      </c>
      <c r="AV226" s="12" t="s">
        <v>79</v>
      </c>
      <c r="AW226" s="12" t="s">
        <v>32</v>
      </c>
      <c r="AX226" s="12" t="s">
        <v>69</v>
      </c>
      <c r="AY226" s="181" t="s">
        <v>122</v>
      </c>
    </row>
    <row r="227" spans="2:65" s="12" customFormat="1">
      <c r="B227" s="173"/>
      <c r="D227" s="166" t="s">
        <v>131</v>
      </c>
      <c r="E227" s="181" t="s">
        <v>5</v>
      </c>
      <c r="F227" s="182" t="s">
        <v>317</v>
      </c>
      <c r="H227" s="183">
        <v>10</v>
      </c>
      <c r="L227" s="173"/>
      <c r="M227" s="178"/>
      <c r="N227" s="179"/>
      <c r="O227" s="179"/>
      <c r="P227" s="179"/>
      <c r="Q227" s="179"/>
      <c r="R227" s="179"/>
      <c r="S227" s="179"/>
      <c r="T227" s="180"/>
      <c r="AT227" s="181" t="s">
        <v>131</v>
      </c>
      <c r="AU227" s="181" t="s">
        <v>79</v>
      </c>
      <c r="AV227" s="12" t="s">
        <v>79</v>
      </c>
      <c r="AW227" s="12" t="s">
        <v>32</v>
      </c>
      <c r="AX227" s="12" t="s">
        <v>69</v>
      </c>
      <c r="AY227" s="181" t="s">
        <v>122</v>
      </c>
    </row>
    <row r="228" spans="2:65" s="13" customFormat="1">
      <c r="B228" s="184"/>
      <c r="D228" s="174" t="s">
        <v>131</v>
      </c>
      <c r="E228" s="185" t="s">
        <v>5</v>
      </c>
      <c r="F228" s="186" t="s">
        <v>143</v>
      </c>
      <c r="H228" s="187">
        <v>24</v>
      </c>
      <c r="L228" s="184"/>
      <c r="M228" s="188"/>
      <c r="N228" s="189"/>
      <c r="O228" s="189"/>
      <c r="P228" s="189"/>
      <c r="Q228" s="189"/>
      <c r="R228" s="189"/>
      <c r="S228" s="189"/>
      <c r="T228" s="190"/>
      <c r="AT228" s="191" t="s">
        <v>131</v>
      </c>
      <c r="AU228" s="191" t="s">
        <v>79</v>
      </c>
      <c r="AV228" s="13" t="s">
        <v>129</v>
      </c>
      <c r="AW228" s="13" t="s">
        <v>32</v>
      </c>
      <c r="AX228" s="13" t="s">
        <v>77</v>
      </c>
      <c r="AY228" s="191" t="s">
        <v>122</v>
      </c>
    </row>
    <row r="229" spans="2:65" s="1" customFormat="1" ht="20.399999999999999" customHeight="1">
      <c r="B229" s="153"/>
      <c r="C229" s="154" t="s">
        <v>300</v>
      </c>
      <c r="D229" s="154" t="s">
        <v>124</v>
      </c>
      <c r="E229" s="155" t="s">
        <v>203</v>
      </c>
      <c r="F229" s="156" t="s">
        <v>204</v>
      </c>
      <c r="G229" s="157" t="s">
        <v>127</v>
      </c>
      <c r="H229" s="158">
        <v>96</v>
      </c>
      <c r="I229" s="159"/>
      <c r="J229" s="159">
        <f>ROUND(I229*H229,2)</f>
        <v>0</v>
      </c>
      <c r="K229" s="156" t="s">
        <v>128</v>
      </c>
      <c r="L229" s="37"/>
      <c r="M229" s="160" t="s">
        <v>5</v>
      </c>
      <c r="N229" s="161" t="s">
        <v>40</v>
      </c>
      <c r="O229" s="162">
        <v>8.0000000000000002E-3</v>
      </c>
      <c r="P229" s="162">
        <f>O229*H229</f>
        <v>0.76800000000000002</v>
      </c>
      <c r="Q229" s="162">
        <v>0</v>
      </c>
      <c r="R229" s="162">
        <f>Q229*H229</f>
        <v>0</v>
      </c>
      <c r="S229" s="162">
        <v>0</v>
      </c>
      <c r="T229" s="163">
        <f>S229*H229</f>
        <v>0</v>
      </c>
      <c r="AR229" s="23" t="s">
        <v>129</v>
      </c>
      <c r="AT229" s="23" t="s">
        <v>124</v>
      </c>
      <c r="AU229" s="23" t="s">
        <v>79</v>
      </c>
      <c r="AY229" s="23" t="s">
        <v>122</v>
      </c>
      <c r="BE229" s="164">
        <f>IF(N229="základní",J229,0)</f>
        <v>0</v>
      </c>
      <c r="BF229" s="164">
        <f>IF(N229="snížená",J229,0)</f>
        <v>0</v>
      </c>
      <c r="BG229" s="164">
        <f>IF(N229="zákl. přenesená",J229,0)</f>
        <v>0</v>
      </c>
      <c r="BH229" s="164">
        <f>IF(N229="sníž. přenesená",J229,0)</f>
        <v>0</v>
      </c>
      <c r="BI229" s="164">
        <f>IF(N229="nulová",J229,0)</f>
        <v>0</v>
      </c>
      <c r="BJ229" s="23" t="s">
        <v>77</v>
      </c>
      <c r="BK229" s="164">
        <f>ROUND(I229*H229,2)</f>
        <v>0</v>
      </c>
      <c r="BL229" s="23" t="s">
        <v>129</v>
      </c>
      <c r="BM229" s="23" t="s">
        <v>461</v>
      </c>
    </row>
    <row r="230" spans="2:65" s="12" customFormat="1">
      <c r="B230" s="173"/>
      <c r="D230" s="174" t="s">
        <v>131</v>
      </c>
      <c r="E230" s="175" t="s">
        <v>5</v>
      </c>
      <c r="F230" s="176" t="s">
        <v>462</v>
      </c>
      <c r="H230" s="177">
        <v>96</v>
      </c>
      <c r="L230" s="173"/>
      <c r="M230" s="178"/>
      <c r="N230" s="179"/>
      <c r="O230" s="179"/>
      <c r="P230" s="179"/>
      <c r="Q230" s="179"/>
      <c r="R230" s="179"/>
      <c r="S230" s="179"/>
      <c r="T230" s="180"/>
      <c r="AT230" s="181" t="s">
        <v>131</v>
      </c>
      <c r="AU230" s="181" t="s">
        <v>79</v>
      </c>
      <c r="AV230" s="12" t="s">
        <v>79</v>
      </c>
      <c r="AW230" s="12" t="s">
        <v>32</v>
      </c>
      <c r="AX230" s="12" t="s">
        <v>77</v>
      </c>
      <c r="AY230" s="181" t="s">
        <v>122</v>
      </c>
    </row>
    <row r="231" spans="2:65" s="1" customFormat="1" ht="20.399999999999999" customHeight="1">
      <c r="B231" s="153"/>
      <c r="C231" s="154" t="s">
        <v>306</v>
      </c>
      <c r="D231" s="154" t="s">
        <v>124</v>
      </c>
      <c r="E231" s="155" t="s">
        <v>206</v>
      </c>
      <c r="F231" s="156" t="s">
        <v>207</v>
      </c>
      <c r="G231" s="157" t="s">
        <v>127</v>
      </c>
      <c r="H231" s="158">
        <v>10</v>
      </c>
      <c r="I231" s="159"/>
      <c r="J231" s="159">
        <f>ROUND(I231*H231,2)</f>
        <v>0</v>
      </c>
      <c r="K231" s="156" t="s">
        <v>128</v>
      </c>
      <c r="L231" s="37"/>
      <c r="M231" s="160" t="s">
        <v>5</v>
      </c>
      <c r="N231" s="161" t="s">
        <v>40</v>
      </c>
      <c r="O231" s="162">
        <v>2E-3</v>
      </c>
      <c r="P231" s="162">
        <f>O231*H231</f>
        <v>0.02</v>
      </c>
      <c r="Q231" s="162">
        <v>0</v>
      </c>
      <c r="R231" s="162">
        <f>Q231*H231</f>
        <v>0</v>
      </c>
      <c r="S231" s="162">
        <v>0</v>
      </c>
      <c r="T231" s="163">
        <f>S231*H231</f>
        <v>0</v>
      </c>
      <c r="AR231" s="23" t="s">
        <v>129</v>
      </c>
      <c r="AT231" s="23" t="s">
        <v>124</v>
      </c>
      <c r="AU231" s="23" t="s">
        <v>79</v>
      </c>
      <c r="AY231" s="23" t="s">
        <v>122</v>
      </c>
      <c r="BE231" s="164">
        <f>IF(N231="základní",J231,0)</f>
        <v>0</v>
      </c>
      <c r="BF231" s="164">
        <f>IF(N231="snížená",J231,0)</f>
        <v>0</v>
      </c>
      <c r="BG231" s="164">
        <f>IF(N231="zákl. přenesená",J231,0)</f>
        <v>0</v>
      </c>
      <c r="BH231" s="164">
        <f>IF(N231="sníž. přenesená",J231,0)</f>
        <v>0</v>
      </c>
      <c r="BI231" s="164">
        <f>IF(N231="nulová",J231,0)</f>
        <v>0</v>
      </c>
      <c r="BJ231" s="23" t="s">
        <v>77</v>
      </c>
      <c r="BK231" s="164">
        <f>ROUND(I231*H231,2)</f>
        <v>0</v>
      </c>
      <c r="BL231" s="23" t="s">
        <v>129</v>
      </c>
      <c r="BM231" s="23" t="s">
        <v>463</v>
      </c>
    </row>
    <row r="232" spans="2:65" s="11" customFormat="1">
      <c r="B232" s="165"/>
      <c r="D232" s="166" t="s">
        <v>131</v>
      </c>
      <c r="E232" s="167" t="s">
        <v>5</v>
      </c>
      <c r="F232" s="168" t="s">
        <v>319</v>
      </c>
      <c r="H232" s="169" t="s">
        <v>5</v>
      </c>
      <c r="L232" s="165"/>
      <c r="M232" s="170"/>
      <c r="N232" s="171"/>
      <c r="O232" s="171"/>
      <c r="P232" s="171"/>
      <c r="Q232" s="171"/>
      <c r="R232" s="171"/>
      <c r="S232" s="171"/>
      <c r="T232" s="172"/>
      <c r="AT232" s="169" t="s">
        <v>131</v>
      </c>
      <c r="AU232" s="169" t="s">
        <v>79</v>
      </c>
      <c r="AV232" s="11" t="s">
        <v>77</v>
      </c>
      <c r="AW232" s="11" t="s">
        <v>32</v>
      </c>
      <c r="AX232" s="11" t="s">
        <v>69</v>
      </c>
      <c r="AY232" s="169" t="s">
        <v>122</v>
      </c>
    </row>
    <row r="233" spans="2:65" s="12" customFormat="1">
      <c r="B233" s="173"/>
      <c r="D233" s="174" t="s">
        <v>131</v>
      </c>
      <c r="E233" s="175" t="s">
        <v>5</v>
      </c>
      <c r="F233" s="176" t="s">
        <v>317</v>
      </c>
      <c r="H233" s="177">
        <v>10</v>
      </c>
      <c r="L233" s="173"/>
      <c r="M233" s="178"/>
      <c r="N233" s="179"/>
      <c r="O233" s="179"/>
      <c r="P233" s="179"/>
      <c r="Q233" s="179"/>
      <c r="R233" s="179"/>
      <c r="S233" s="179"/>
      <c r="T233" s="180"/>
      <c r="AT233" s="181" t="s">
        <v>131</v>
      </c>
      <c r="AU233" s="181" t="s">
        <v>79</v>
      </c>
      <c r="AV233" s="12" t="s">
        <v>79</v>
      </c>
      <c r="AW233" s="12" t="s">
        <v>32</v>
      </c>
      <c r="AX233" s="12" t="s">
        <v>77</v>
      </c>
      <c r="AY233" s="181" t="s">
        <v>122</v>
      </c>
    </row>
    <row r="234" spans="2:65" s="1" customFormat="1" ht="20.399999999999999" customHeight="1">
      <c r="B234" s="153"/>
      <c r="C234" s="154" t="s">
        <v>464</v>
      </c>
      <c r="D234" s="154" t="s">
        <v>124</v>
      </c>
      <c r="E234" s="155" t="s">
        <v>465</v>
      </c>
      <c r="F234" s="156" t="s">
        <v>466</v>
      </c>
      <c r="G234" s="157" t="s">
        <v>127</v>
      </c>
      <c r="H234" s="158">
        <v>24</v>
      </c>
      <c r="I234" s="159"/>
      <c r="J234" s="159">
        <f>ROUND(I234*H234,2)</f>
        <v>0</v>
      </c>
      <c r="K234" s="156" t="s">
        <v>128</v>
      </c>
      <c r="L234" s="37"/>
      <c r="M234" s="160" t="s">
        <v>5</v>
      </c>
      <c r="N234" s="161" t="s">
        <v>40</v>
      </c>
      <c r="O234" s="162">
        <v>2.9000000000000001E-2</v>
      </c>
      <c r="P234" s="162">
        <f>O234*H234</f>
        <v>0.69600000000000006</v>
      </c>
      <c r="Q234" s="162">
        <v>0</v>
      </c>
      <c r="R234" s="162">
        <f>Q234*H234</f>
        <v>0</v>
      </c>
      <c r="S234" s="162">
        <v>0</v>
      </c>
      <c r="T234" s="163">
        <f>S234*H234</f>
        <v>0</v>
      </c>
      <c r="AR234" s="23" t="s">
        <v>129</v>
      </c>
      <c r="AT234" s="23" t="s">
        <v>124</v>
      </c>
      <c r="AU234" s="23" t="s">
        <v>79</v>
      </c>
      <c r="AY234" s="23" t="s">
        <v>122</v>
      </c>
      <c r="BE234" s="164">
        <f>IF(N234="základní",J234,0)</f>
        <v>0</v>
      </c>
      <c r="BF234" s="164">
        <f>IF(N234="snížená",J234,0)</f>
        <v>0</v>
      </c>
      <c r="BG234" s="164">
        <f>IF(N234="zákl. přenesená",J234,0)</f>
        <v>0</v>
      </c>
      <c r="BH234" s="164">
        <f>IF(N234="sníž. přenesená",J234,0)</f>
        <v>0</v>
      </c>
      <c r="BI234" s="164">
        <f>IF(N234="nulová",J234,0)</f>
        <v>0</v>
      </c>
      <c r="BJ234" s="23" t="s">
        <v>77</v>
      </c>
      <c r="BK234" s="164">
        <f>ROUND(I234*H234,2)</f>
        <v>0</v>
      </c>
      <c r="BL234" s="23" t="s">
        <v>129</v>
      </c>
      <c r="BM234" s="23" t="s">
        <v>467</v>
      </c>
    </row>
    <row r="235" spans="2:65" s="12" customFormat="1">
      <c r="B235" s="173"/>
      <c r="D235" s="174" t="s">
        <v>131</v>
      </c>
      <c r="E235" s="175" t="s">
        <v>5</v>
      </c>
      <c r="F235" s="176" t="s">
        <v>468</v>
      </c>
      <c r="H235" s="177">
        <v>24</v>
      </c>
      <c r="L235" s="173"/>
      <c r="M235" s="178"/>
      <c r="N235" s="179"/>
      <c r="O235" s="179"/>
      <c r="P235" s="179"/>
      <c r="Q235" s="179"/>
      <c r="R235" s="179"/>
      <c r="S235" s="179"/>
      <c r="T235" s="180"/>
      <c r="AT235" s="181" t="s">
        <v>131</v>
      </c>
      <c r="AU235" s="181" t="s">
        <v>79</v>
      </c>
      <c r="AV235" s="12" t="s">
        <v>79</v>
      </c>
      <c r="AW235" s="12" t="s">
        <v>32</v>
      </c>
      <c r="AX235" s="12" t="s">
        <v>77</v>
      </c>
      <c r="AY235" s="181" t="s">
        <v>122</v>
      </c>
    </row>
    <row r="236" spans="2:65" s="1" customFormat="1" ht="28.8" customHeight="1">
      <c r="B236" s="153"/>
      <c r="C236" s="154" t="s">
        <v>469</v>
      </c>
      <c r="D236" s="154" t="s">
        <v>124</v>
      </c>
      <c r="E236" s="155" t="s">
        <v>470</v>
      </c>
      <c r="F236" s="156" t="s">
        <v>471</v>
      </c>
      <c r="G236" s="157" t="s">
        <v>127</v>
      </c>
      <c r="H236" s="158">
        <v>10</v>
      </c>
      <c r="I236" s="159"/>
      <c r="J236" s="159">
        <f>ROUND(I236*H236,2)</f>
        <v>0</v>
      </c>
      <c r="K236" s="156" t="s">
        <v>128</v>
      </c>
      <c r="L236" s="37"/>
      <c r="M236" s="160" t="s">
        <v>5</v>
      </c>
      <c r="N236" s="161" t="s">
        <v>40</v>
      </c>
      <c r="O236" s="162">
        <v>6.8000000000000005E-2</v>
      </c>
      <c r="P236" s="162">
        <f>O236*H236</f>
        <v>0.68</v>
      </c>
      <c r="Q236" s="162">
        <v>0</v>
      </c>
      <c r="R236" s="162">
        <f>Q236*H236</f>
        <v>0</v>
      </c>
      <c r="S236" s="162">
        <v>0</v>
      </c>
      <c r="T236" s="163">
        <f>S236*H236</f>
        <v>0</v>
      </c>
      <c r="AR236" s="23" t="s">
        <v>129</v>
      </c>
      <c r="AT236" s="23" t="s">
        <v>124</v>
      </c>
      <c r="AU236" s="23" t="s">
        <v>79</v>
      </c>
      <c r="AY236" s="23" t="s">
        <v>122</v>
      </c>
      <c r="BE236" s="164">
        <f>IF(N236="základní",J236,0)</f>
        <v>0</v>
      </c>
      <c r="BF236" s="164">
        <f>IF(N236="snížená",J236,0)</f>
        <v>0</v>
      </c>
      <c r="BG236" s="164">
        <f>IF(N236="zákl. přenesená",J236,0)</f>
        <v>0</v>
      </c>
      <c r="BH236" s="164">
        <f>IF(N236="sníž. přenesená",J236,0)</f>
        <v>0</v>
      </c>
      <c r="BI236" s="164">
        <f>IF(N236="nulová",J236,0)</f>
        <v>0</v>
      </c>
      <c r="BJ236" s="23" t="s">
        <v>77</v>
      </c>
      <c r="BK236" s="164">
        <f>ROUND(I236*H236,2)</f>
        <v>0</v>
      </c>
      <c r="BL236" s="23" t="s">
        <v>129</v>
      </c>
      <c r="BM236" s="23" t="s">
        <v>472</v>
      </c>
    </row>
    <row r="237" spans="2:65" s="11" customFormat="1">
      <c r="B237" s="165"/>
      <c r="D237" s="166" t="s">
        <v>131</v>
      </c>
      <c r="E237" s="167" t="s">
        <v>5</v>
      </c>
      <c r="F237" s="168" t="s">
        <v>315</v>
      </c>
      <c r="H237" s="169" t="s">
        <v>5</v>
      </c>
      <c r="L237" s="165"/>
      <c r="M237" s="170"/>
      <c r="N237" s="171"/>
      <c r="O237" s="171"/>
      <c r="P237" s="171"/>
      <c r="Q237" s="171"/>
      <c r="R237" s="171"/>
      <c r="S237" s="171"/>
      <c r="T237" s="172"/>
      <c r="AT237" s="169" t="s">
        <v>131</v>
      </c>
      <c r="AU237" s="169" t="s">
        <v>79</v>
      </c>
      <c r="AV237" s="11" t="s">
        <v>77</v>
      </c>
      <c r="AW237" s="11" t="s">
        <v>32</v>
      </c>
      <c r="AX237" s="11" t="s">
        <v>69</v>
      </c>
      <c r="AY237" s="169" t="s">
        <v>122</v>
      </c>
    </row>
    <row r="238" spans="2:65" s="11" customFormat="1">
      <c r="B238" s="165"/>
      <c r="D238" s="166" t="s">
        <v>131</v>
      </c>
      <c r="E238" s="167" t="s">
        <v>5</v>
      </c>
      <c r="F238" s="168" t="s">
        <v>454</v>
      </c>
      <c r="H238" s="169" t="s">
        <v>5</v>
      </c>
      <c r="L238" s="165"/>
      <c r="M238" s="170"/>
      <c r="N238" s="171"/>
      <c r="O238" s="171"/>
      <c r="P238" s="171"/>
      <c r="Q238" s="171"/>
      <c r="R238" s="171"/>
      <c r="S238" s="171"/>
      <c r="T238" s="172"/>
      <c r="AT238" s="169" t="s">
        <v>131</v>
      </c>
      <c r="AU238" s="169" t="s">
        <v>79</v>
      </c>
      <c r="AV238" s="11" t="s">
        <v>77</v>
      </c>
      <c r="AW238" s="11" t="s">
        <v>32</v>
      </c>
      <c r="AX238" s="11" t="s">
        <v>69</v>
      </c>
      <c r="AY238" s="169" t="s">
        <v>122</v>
      </c>
    </row>
    <row r="239" spans="2:65" s="11" customFormat="1">
      <c r="B239" s="165"/>
      <c r="D239" s="166" t="s">
        <v>131</v>
      </c>
      <c r="E239" s="167" t="s">
        <v>5</v>
      </c>
      <c r="F239" s="168" t="s">
        <v>319</v>
      </c>
      <c r="H239" s="169" t="s">
        <v>5</v>
      </c>
      <c r="L239" s="165"/>
      <c r="M239" s="170"/>
      <c r="N239" s="171"/>
      <c r="O239" s="171"/>
      <c r="P239" s="171"/>
      <c r="Q239" s="171"/>
      <c r="R239" s="171"/>
      <c r="S239" s="171"/>
      <c r="T239" s="172"/>
      <c r="AT239" s="169" t="s">
        <v>131</v>
      </c>
      <c r="AU239" s="169" t="s">
        <v>79</v>
      </c>
      <c r="AV239" s="11" t="s">
        <v>77</v>
      </c>
      <c r="AW239" s="11" t="s">
        <v>32</v>
      </c>
      <c r="AX239" s="11" t="s">
        <v>69</v>
      </c>
      <c r="AY239" s="169" t="s">
        <v>122</v>
      </c>
    </row>
    <row r="240" spans="2:65" s="12" customFormat="1">
      <c r="B240" s="173"/>
      <c r="D240" s="166" t="s">
        <v>131</v>
      </c>
      <c r="E240" s="181" t="s">
        <v>5</v>
      </c>
      <c r="F240" s="182" t="s">
        <v>317</v>
      </c>
      <c r="H240" s="183">
        <v>10</v>
      </c>
      <c r="L240" s="173"/>
      <c r="M240" s="178"/>
      <c r="N240" s="179"/>
      <c r="O240" s="179"/>
      <c r="P240" s="179"/>
      <c r="Q240" s="179"/>
      <c r="R240" s="179"/>
      <c r="S240" s="179"/>
      <c r="T240" s="180"/>
      <c r="AT240" s="181" t="s">
        <v>131</v>
      </c>
      <c r="AU240" s="181" t="s">
        <v>79</v>
      </c>
      <c r="AV240" s="12" t="s">
        <v>79</v>
      </c>
      <c r="AW240" s="12" t="s">
        <v>32</v>
      </c>
      <c r="AX240" s="12" t="s">
        <v>69</v>
      </c>
      <c r="AY240" s="181" t="s">
        <v>122</v>
      </c>
    </row>
    <row r="241" spans="2:65" s="13" customFormat="1">
      <c r="B241" s="184"/>
      <c r="D241" s="174" t="s">
        <v>131</v>
      </c>
      <c r="E241" s="185" t="s">
        <v>5</v>
      </c>
      <c r="F241" s="186" t="s">
        <v>143</v>
      </c>
      <c r="H241" s="187">
        <v>10</v>
      </c>
      <c r="L241" s="184"/>
      <c r="M241" s="188"/>
      <c r="N241" s="189"/>
      <c r="O241" s="189"/>
      <c r="P241" s="189"/>
      <c r="Q241" s="189"/>
      <c r="R241" s="189"/>
      <c r="S241" s="189"/>
      <c r="T241" s="190"/>
      <c r="AT241" s="191" t="s">
        <v>131</v>
      </c>
      <c r="AU241" s="191" t="s">
        <v>79</v>
      </c>
      <c r="AV241" s="13" t="s">
        <v>129</v>
      </c>
      <c r="AW241" s="13" t="s">
        <v>32</v>
      </c>
      <c r="AX241" s="13" t="s">
        <v>77</v>
      </c>
      <c r="AY241" s="191" t="s">
        <v>122</v>
      </c>
    </row>
    <row r="242" spans="2:65" s="1" customFormat="1" ht="28.8" customHeight="1">
      <c r="B242" s="153"/>
      <c r="C242" s="154" t="s">
        <v>473</v>
      </c>
      <c r="D242" s="154" t="s">
        <v>124</v>
      </c>
      <c r="E242" s="155" t="s">
        <v>474</v>
      </c>
      <c r="F242" s="156" t="s">
        <v>475</v>
      </c>
      <c r="G242" s="157" t="s">
        <v>127</v>
      </c>
      <c r="H242" s="158">
        <v>10</v>
      </c>
      <c r="I242" s="159"/>
      <c r="J242" s="159">
        <f>ROUND(I242*H242,2)</f>
        <v>0</v>
      </c>
      <c r="K242" s="156" t="s">
        <v>128</v>
      </c>
      <c r="L242" s="37"/>
      <c r="M242" s="160" t="s">
        <v>5</v>
      </c>
      <c r="N242" s="161" t="s">
        <v>40</v>
      </c>
      <c r="O242" s="162">
        <v>8.3000000000000004E-2</v>
      </c>
      <c r="P242" s="162">
        <f>O242*H242</f>
        <v>0.83000000000000007</v>
      </c>
      <c r="Q242" s="162">
        <v>0</v>
      </c>
      <c r="R242" s="162">
        <f>Q242*H242</f>
        <v>0</v>
      </c>
      <c r="S242" s="162">
        <v>0</v>
      </c>
      <c r="T242" s="163">
        <f>S242*H242</f>
        <v>0</v>
      </c>
      <c r="AR242" s="23" t="s">
        <v>129</v>
      </c>
      <c r="AT242" s="23" t="s">
        <v>124</v>
      </c>
      <c r="AU242" s="23" t="s">
        <v>79</v>
      </c>
      <c r="AY242" s="23" t="s">
        <v>122</v>
      </c>
      <c r="BE242" s="164">
        <f>IF(N242="základní",J242,0)</f>
        <v>0</v>
      </c>
      <c r="BF242" s="164">
        <f>IF(N242="snížená",J242,0)</f>
        <v>0</v>
      </c>
      <c r="BG242" s="164">
        <f>IF(N242="zákl. přenesená",J242,0)</f>
        <v>0</v>
      </c>
      <c r="BH242" s="164">
        <f>IF(N242="sníž. přenesená",J242,0)</f>
        <v>0</v>
      </c>
      <c r="BI242" s="164">
        <f>IF(N242="nulová",J242,0)</f>
        <v>0</v>
      </c>
      <c r="BJ242" s="23" t="s">
        <v>77</v>
      </c>
      <c r="BK242" s="164">
        <f>ROUND(I242*H242,2)</f>
        <v>0</v>
      </c>
      <c r="BL242" s="23" t="s">
        <v>129</v>
      </c>
      <c r="BM242" s="23" t="s">
        <v>476</v>
      </c>
    </row>
    <row r="243" spans="2:65" s="11" customFormat="1">
      <c r="B243" s="165"/>
      <c r="D243" s="166" t="s">
        <v>131</v>
      </c>
      <c r="E243" s="167" t="s">
        <v>5</v>
      </c>
      <c r="F243" s="168" t="s">
        <v>315</v>
      </c>
      <c r="H243" s="169" t="s">
        <v>5</v>
      </c>
      <c r="L243" s="165"/>
      <c r="M243" s="170"/>
      <c r="N243" s="171"/>
      <c r="O243" s="171"/>
      <c r="P243" s="171"/>
      <c r="Q243" s="171"/>
      <c r="R243" s="171"/>
      <c r="S243" s="171"/>
      <c r="T243" s="172"/>
      <c r="AT243" s="169" t="s">
        <v>131</v>
      </c>
      <c r="AU243" s="169" t="s">
        <v>79</v>
      </c>
      <c r="AV243" s="11" t="s">
        <v>77</v>
      </c>
      <c r="AW243" s="11" t="s">
        <v>32</v>
      </c>
      <c r="AX243" s="11" t="s">
        <v>69</v>
      </c>
      <c r="AY243" s="169" t="s">
        <v>122</v>
      </c>
    </row>
    <row r="244" spans="2:65" s="11" customFormat="1">
      <c r="B244" s="165"/>
      <c r="D244" s="166" t="s">
        <v>131</v>
      </c>
      <c r="E244" s="167" t="s">
        <v>5</v>
      </c>
      <c r="F244" s="168" t="s">
        <v>454</v>
      </c>
      <c r="H244" s="169" t="s">
        <v>5</v>
      </c>
      <c r="L244" s="165"/>
      <c r="M244" s="170"/>
      <c r="N244" s="171"/>
      <c r="O244" s="171"/>
      <c r="P244" s="171"/>
      <c r="Q244" s="171"/>
      <c r="R244" s="171"/>
      <c r="S244" s="171"/>
      <c r="T244" s="172"/>
      <c r="AT244" s="169" t="s">
        <v>131</v>
      </c>
      <c r="AU244" s="169" t="s">
        <v>79</v>
      </c>
      <c r="AV244" s="11" t="s">
        <v>77</v>
      </c>
      <c r="AW244" s="11" t="s">
        <v>32</v>
      </c>
      <c r="AX244" s="11" t="s">
        <v>69</v>
      </c>
      <c r="AY244" s="169" t="s">
        <v>122</v>
      </c>
    </row>
    <row r="245" spans="2:65" s="11" customFormat="1">
      <c r="B245" s="165"/>
      <c r="D245" s="166" t="s">
        <v>131</v>
      </c>
      <c r="E245" s="167" t="s">
        <v>5</v>
      </c>
      <c r="F245" s="168" t="s">
        <v>319</v>
      </c>
      <c r="H245" s="169" t="s">
        <v>5</v>
      </c>
      <c r="L245" s="165"/>
      <c r="M245" s="170"/>
      <c r="N245" s="171"/>
      <c r="O245" s="171"/>
      <c r="P245" s="171"/>
      <c r="Q245" s="171"/>
      <c r="R245" s="171"/>
      <c r="S245" s="171"/>
      <c r="T245" s="172"/>
      <c r="AT245" s="169" t="s">
        <v>131</v>
      </c>
      <c r="AU245" s="169" t="s">
        <v>79</v>
      </c>
      <c r="AV245" s="11" t="s">
        <v>77</v>
      </c>
      <c r="AW245" s="11" t="s">
        <v>32</v>
      </c>
      <c r="AX245" s="11" t="s">
        <v>69</v>
      </c>
      <c r="AY245" s="169" t="s">
        <v>122</v>
      </c>
    </row>
    <row r="246" spans="2:65" s="12" customFormat="1">
      <c r="B246" s="173"/>
      <c r="D246" s="166" t="s">
        <v>131</v>
      </c>
      <c r="E246" s="181" t="s">
        <v>5</v>
      </c>
      <c r="F246" s="182" t="s">
        <v>317</v>
      </c>
      <c r="H246" s="183">
        <v>10</v>
      </c>
      <c r="L246" s="173"/>
      <c r="M246" s="178"/>
      <c r="N246" s="179"/>
      <c r="O246" s="179"/>
      <c r="P246" s="179"/>
      <c r="Q246" s="179"/>
      <c r="R246" s="179"/>
      <c r="S246" s="179"/>
      <c r="T246" s="180"/>
      <c r="AT246" s="181" t="s">
        <v>131</v>
      </c>
      <c r="AU246" s="181" t="s">
        <v>79</v>
      </c>
      <c r="AV246" s="12" t="s">
        <v>79</v>
      </c>
      <c r="AW246" s="12" t="s">
        <v>32</v>
      </c>
      <c r="AX246" s="12" t="s">
        <v>69</v>
      </c>
      <c r="AY246" s="181" t="s">
        <v>122</v>
      </c>
    </row>
    <row r="247" spans="2:65" s="13" customFormat="1">
      <c r="B247" s="184"/>
      <c r="D247" s="174" t="s">
        <v>131</v>
      </c>
      <c r="E247" s="185" t="s">
        <v>5</v>
      </c>
      <c r="F247" s="186" t="s">
        <v>143</v>
      </c>
      <c r="H247" s="187">
        <v>10</v>
      </c>
      <c r="L247" s="184"/>
      <c r="M247" s="188"/>
      <c r="N247" s="189"/>
      <c r="O247" s="189"/>
      <c r="P247" s="189"/>
      <c r="Q247" s="189"/>
      <c r="R247" s="189"/>
      <c r="S247" s="189"/>
      <c r="T247" s="190"/>
      <c r="AT247" s="191" t="s">
        <v>131</v>
      </c>
      <c r="AU247" s="191" t="s">
        <v>79</v>
      </c>
      <c r="AV247" s="13" t="s">
        <v>129</v>
      </c>
      <c r="AW247" s="13" t="s">
        <v>32</v>
      </c>
      <c r="AX247" s="13" t="s">
        <v>77</v>
      </c>
      <c r="AY247" s="191" t="s">
        <v>122</v>
      </c>
    </row>
    <row r="248" spans="2:65" s="1" customFormat="1" ht="20.399999999999999" customHeight="1">
      <c r="B248" s="153"/>
      <c r="C248" s="154" t="s">
        <v>477</v>
      </c>
      <c r="D248" s="154" t="s">
        <v>124</v>
      </c>
      <c r="E248" s="155" t="s">
        <v>224</v>
      </c>
      <c r="F248" s="156" t="s">
        <v>225</v>
      </c>
      <c r="G248" s="157" t="s">
        <v>152</v>
      </c>
      <c r="H248" s="158">
        <v>20</v>
      </c>
      <c r="I248" s="159"/>
      <c r="J248" s="159">
        <f>ROUND(I248*H248,2)</f>
        <v>0</v>
      </c>
      <c r="K248" s="156" t="s">
        <v>128</v>
      </c>
      <c r="L248" s="37"/>
      <c r="M248" s="160" t="s">
        <v>5</v>
      </c>
      <c r="N248" s="161" t="s">
        <v>40</v>
      </c>
      <c r="O248" s="162">
        <v>4.5999999999999999E-2</v>
      </c>
      <c r="P248" s="162">
        <f>O248*H248</f>
        <v>0.91999999999999993</v>
      </c>
      <c r="Q248" s="162">
        <v>3.5999999999999999E-3</v>
      </c>
      <c r="R248" s="162">
        <f>Q248*H248</f>
        <v>7.1999999999999995E-2</v>
      </c>
      <c r="S248" s="162">
        <v>0</v>
      </c>
      <c r="T248" s="163">
        <f>S248*H248</f>
        <v>0</v>
      </c>
      <c r="AR248" s="23" t="s">
        <v>129</v>
      </c>
      <c r="AT248" s="23" t="s">
        <v>124</v>
      </c>
      <c r="AU248" s="23" t="s">
        <v>79</v>
      </c>
      <c r="AY248" s="23" t="s">
        <v>122</v>
      </c>
      <c r="BE248" s="164">
        <f>IF(N248="základní",J248,0)</f>
        <v>0</v>
      </c>
      <c r="BF248" s="164">
        <f>IF(N248="snížená",J248,0)</f>
        <v>0</v>
      </c>
      <c r="BG248" s="164">
        <f>IF(N248="zákl. přenesená",J248,0)</f>
        <v>0</v>
      </c>
      <c r="BH248" s="164">
        <f>IF(N248="sníž. přenesená",J248,0)</f>
        <v>0</v>
      </c>
      <c r="BI248" s="164">
        <f>IF(N248="nulová",J248,0)</f>
        <v>0</v>
      </c>
      <c r="BJ248" s="23" t="s">
        <v>77</v>
      </c>
      <c r="BK248" s="164">
        <f>ROUND(I248*H248,2)</f>
        <v>0</v>
      </c>
      <c r="BL248" s="23" t="s">
        <v>129</v>
      </c>
      <c r="BM248" s="23" t="s">
        <v>478</v>
      </c>
    </row>
    <row r="249" spans="2:65" s="11" customFormat="1">
      <c r="B249" s="165"/>
      <c r="D249" s="166" t="s">
        <v>131</v>
      </c>
      <c r="E249" s="167" t="s">
        <v>5</v>
      </c>
      <c r="F249" s="168" t="s">
        <v>314</v>
      </c>
      <c r="H249" s="169" t="s">
        <v>5</v>
      </c>
      <c r="L249" s="165"/>
      <c r="M249" s="170"/>
      <c r="N249" s="171"/>
      <c r="O249" s="171"/>
      <c r="P249" s="171"/>
      <c r="Q249" s="171"/>
      <c r="R249" s="171"/>
      <c r="S249" s="171"/>
      <c r="T249" s="172"/>
      <c r="AT249" s="169" t="s">
        <v>131</v>
      </c>
      <c r="AU249" s="169" t="s">
        <v>79</v>
      </c>
      <c r="AV249" s="11" t="s">
        <v>77</v>
      </c>
      <c r="AW249" s="11" t="s">
        <v>32</v>
      </c>
      <c r="AX249" s="11" t="s">
        <v>69</v>
      </c>
      <c r="AY249" s="169" t="s">
        <v>122</v>
      </c>
    </row>
    <row r="250" spans="2:65" s="12" customFormat="1">
      <c r="B250" s="173"/>
      <c r="D250" s="166" t="s">
        <v>131</v>
      </c>
      <c r="E250" s="181" t="s">
        <v>5</v>
      </c>
      <c r="F250" s="182" t="s">
        <v>479</v>
      </c>
      <c r="H250" s="183">
        <v>20</v>
      </c>
      <c r="L250" s="173"/>
      <c r="M250" s="178"/>
      <c r="N250" s="179"/>
      <c r="O250" s="179"/>
      <c r="P250" s="179"/>
      <c r="Q250" s="179"/>
      <c r="R250" s="179"/>
      <c r="S250" s="179"/>
      <c r="T250" s="180"/>
      <c r="AT250" s="181" t="s">
        <v>131</v>
      </c>
      <c r="AU250" s="181" t="s">
        <v>79</v>
      </c>
      <c r="AV250" s="12" t="s">
        <v>79</v>
      </c>
      <c r="AW250" s="12" t="s">
        <v>32</v>
      </c>
      <c r="AX250" s="12" t="s">
        <v>77</v>
      </c>
      <c r="AY250" s="181" t="s">
        <v>122</v>
      </c>
    </row>
    <row r="251" spans="2:65" s="10" customFormat="1" ht="29.85" customHeight="1">
      <c r="B251" s="140"/>
      <c r="D251" s="150" t="s">
        <v>68</v>
      </c>
      <c r="E251" s="151" t="s">
        <v>173</v>
      </c>
      <c r="F251" s="151" t="s">
        <v>480</v>
      </c>
      <c r="J251" s="152">
        <f>BK251</f>
        <v>0</v>
      </c>
      <c r="L251" s="140"/>
      <c r="M251" s="144"/>
      <c r="N251" s="145"/>
      <c r="O251" s="145"/>
      <c r="P251" s="146">
        <f>SUM(P252:P313)</f>
        <v>52.432000000000002</v>
      </c>
      <c r="Q251" s="145"/>
      <c r="R251" s="146">
        <f>SUM(R252:R313)</f>
        <v>1.0377700000000001</v>
      </c>
      <c r="S251" s="145"/>
      <c r="T251" s="147">
        <f>SUM(T252:T313)</f>
        <v>0</v>
      </c>
      <c r="AR251" s="141" t="s">
        <v>77</v>
      </c>
      <c r="AT251" s="148" t="s">
        <v>68</v>
      </c>
      <c r="AU251" s="148" t="s">
        <v>77</v>
      </c>
      <c r="AY251" s="141" t="s">
        <v>122</v>
      </c>
      <c r="BK251" s="149">
        <f>SUM(BK252:BK313)</f>
        <v>0</v>
      </c>
    </row>
    <row r="252" spans="2:65" s="1" customFormat="1" ht="20.399999999999999" customHeight="1">
      <c r="B252" s="153"/>
      <c r="C252" s="154" t="s">
        <v>481</v>
      </c>
      <c r="D252" s="154" t="s">
        <v>124</v>
      </c>
      <c r="E252" s="155" t="s">
        <v>482</v>
      </c>
      <c r="F252" s="156" t="s">
        <v>483</v>
      </c>
      <c r="G252" s="157" t="s">
        <v>152</v>
      </c>
      <c r="H252" s="158">
        <v>12</v>
      </c>
      <c r="I252" s="159"/>
      <c r="J252" s="159">
        <f>ROUND(I252*H252,2)</f>
        <v>0</v>
      </c>
      <c r="K252" s="156" t="s">
        <v>128</v>
      </c>
      <c r="L252" s="37"/>
      <c r="M252" s="160" t="s">
        <v>5</v>
      </c>
      <c r="N252" s="161" t="s">
        <v>40</v>
      </c>
      <c r="O252" s="162">
        <v>0.20699999999999999</v>
      </c>
      <c r="P252" s="162">
        <f>O252*H252</f>
        <v>2.484</v>
      </c>
      <c r="Q252" s="162">
        <v>1.7799999999999999E-3</v>
      </c>
      <c r="R252" s="162">
        <f>Q252*H252</f>
        <v>2.1359999999999997E-2</v>
      </c>
      <c r="S252" s="162">
        <v>0</v>
      </c>
      <c r="T252" s="163">
        <f>S252*H252</f>
        <v>0</v>
      </c>
      <c r="AR252" s="23" t="s">
        <v>129</v>
      </c>
      <c r="AT252" s="23" t="s">
        <v>124</v>
      </c>
      <c r="AU252" s="23" t="s">
        <v>79</v>
      </c>
      <c r="AY252" s="23" t="s">
        <v>122</v>
      </c>
      <c r="BE252" s="164">
        <f>IF(N252="základní",J252,0)</f>
        <v>0</v>
      </c>
      <c r="BF252" s="164">
        <f>IF(N252="snížená",J252,0)</f>
        <v>0</v>
      </c>
      <c r="BG252" s="164">
        <f>IF(N252="zákl. přenesená",J252,0)</f>
        <v>0</v>
      </c>
      <c r="BH252" s="164">
        <f>IF(N252="sníž. přenesená",J252,0)</f>
        <v>0</v>
      </c>
      <c r="BI252" s="164">
        <f>IF(N252="nulová",J252,0)</f>
        <v>0</v>
      </c>
      <c r="BJ252" s="23" t="s">
        <v>77</v>
      </c>
      <c r="BK252" s="164">
        <f>ROUND(I252*H252,2)</f>
        <v>0</v>
      </c>
      <c r="BL252" s="23" t="s">
        <v>129</v>
      </c>
      <c r="BM252" s="23" t="s">
        <v>484</v>
      </c>
    </row>
    <row r="253" spans="2:65" s="11" customFormat="1">
      <c r="B253" s="165"/>
      <c r="D253" s="166" t="s">
        <v>131</v>
      </c>
      <c r="E253" s="167" t="s">
        <v>5</v>
      </c>
      <c r="F253" s="168" t="s">
        <v>314</v>
      </c>
      <c r="H253" s="169" t="s">
        <v>5</v>
      </c>
      <c r="L253" s="165"/>
      <c r="M253" s="170"/>
      <c r="N253" s="171"/>
      <c r="O253" s="171"/>
      <c r="P253" s="171"/>
      <c r="Q253" s="171"/>
      <c r="R253" s="171"/>
      <c r="S253" s="171"/>
      <c r="T253" s="172"/>
      <c r="AT253" s="169" t="s">
        <v>131</v>
      </c>
      <c r="AU253" s="169" t="s">
        <v>79</v>
      </c>
      <c r="AV253" s="11" t="s">
        <v>77</v>
      </c>
      <c r="AW253" s="11" t="s">
        <v>32</v>
      </c>
      <c r="AX253" s="11" t="s">
        <v>69</v>
      </c>
      <c r="AY253" s="169" t="s">
        <v>122</v>
      </c>
    </row>
    <row r="254" spans="2:65" s="11" customFormat="1">
      <c r="B254" s="165"/>
      <c r="D254" s="166" t="s">
        <v>131</v>
      </c>
      <c r="E254" s="167" t="s">
        <v>5</v>
      </c>
      <c r="F254" s="168" t="s">
        <v>315</v>
      </c>
      <c r="H254" s="169" t="s">
        <v>5</v>
      </c>
      <c r="L254" s="165"/>
      <c r="M254" s="170"/>
      <c r="N254" s="171"/>
      <c r="O254" s="171"/>
      <c r="P254" s="171"/>
      <c r="Q254" s="171"/>
      <c r="R254" s="171"/>
      <c r="S254" s="171"/>
      <c r="T254" s="172"/>
      <c r="AT254" s="169" t="s">
        <v>131</v>
      </c>
      <c r="AU254" s="169" t="s">
        <v>79</v>
      </c>
      <c r="AV254" s="11" t="s">
        <v>77</v>
      </c>
      <c r="AW254" s="11" t="s">
        <v>32</v>
      </c>
      <c r="AX254" s="11" t="s">
        <v>69</v>
      </c>
      <c r="AY254" s="169" t="s">
        <v>122</v>
      </c>
    </row>
    <row r="255" spans="2:65" s="12" customFormat="1">
      <c r="B255" s="173"/>
      <c r="D255" s="174" t="s">
        <v>131</v>
      </c>
      <c r="E255" s="175" t="s">
        <v>5</v>
      </c>
      <c r="F255" s="176" t="s">
        <v>485</v>
      </c>
      <c r="H255" s="177">
        <v>12</v>
      </c>
      <c r="L255" s="173"/>
      <c r="M255" s="178"/>
      <c r="N255" s="179"/>
      <c r="O255" s="179"/>
      <c r="P255" s="179"/>
      <c r="Q255" s="179"/>
      <c r="R255" s="179"/>
      <c r="S255" s="179"/>
      <c r="T255" s="180"/>
      <c r="AT255" s="181" t="s">
        <v>131</v>
      </c>
      <c r="AU255" s="181" t="s">
        <v>79</v>
      </c>
      <c r="AV255" s="12" t="s">
        <v>79</v>
      </c>
      <c r="AW255" s="12" t="s">
        <v>32</v>
      </c>
      <c r="AX255" s="12" t="s">
        <v>77</v>
      </c>
      <c r="AY255" s="181" t="s">
        <v>122</v>
      </c>
    </row>
    <row r="256" spans="2:65" s="1" customFormat="1" ht="20.399999999999999" customHeight="1">
      <c r="B256" s="153"/>
      <c r="C256" s="154" t="s">
        <v>486</v>
      </c>
      <c r="D256" s="154" t="s">
        <v>124</v>
      </c>
      <c r="E256" s="155" t="s">
        <v>487</v>
      </c>
      <c r="F256" s="156" t="s">
        <v>488</v>
      </c>
      <c r="G256" s="157" t="s">
        <v>152</v>
      </c>
      <c r="H256" s="158">
        <v>35</v>
      </c>
      <c r="I256" s="159"/>
      <c r="J256" s="159">
        <f>ROUND(I256*H256,2)</f>
        <v>0</v>
      </c>
      <c r="K256" s="156" t="s">
        <v>128</v>
      </c>
      <c r="L256" s="37"/>
      <c r="M256" s="160" t="s">
        <v>5</v>
      </c>
      <c r="N256" s="161" t="s">
        <v>40</v>
      </c>
      <c r="O256" s="162">
        <v>0.25800000000000001</v>
      </c>
      <c r="P256" s="162">
        <f>O256*H256</f>
        <v>9.0300000000000011</v>
      </c>
      <c r="Q256" s="162">
        <v>2.6800000000000001E-3</v>
      </c>
      <c r="R256" s="162">
        <f>Q256*H256</f>
        <v>9.3800000000000008E-2</v>
      </c>
      <c r="S256" s="162">
        <v>0</v>
      </c>
      <c r="T256" s="163">
        <f>S256*H256</f>
        <v>0</v>
      </c>
      <c r="AR256" s="23" t="s">
        <v>129</v>
      </c>
      <c r="AT256" s="23" t="s">
        <v>124</v>
      </c>
      <c r="AU256" s="23" t="s">
        <v>79</v>
      </c>
      <c r="AY256" s="23" t="s">
        <v>122</v>
      </c>
      <c r="BE256" s="164">
        <f>IF(N256="základní",J256,0)</f>
        <v>0</v>
      </c>
      <c r="BF256" s="164">
        <f>IF(N256="snížená",J256,0)</f>
        <v>0</v>
      </c>
      <c r="BG256" s="164">
        <f>IF(N256="zákl. přenesená",J256,0)</f>
        <v>0</v>
      </c>
      <c r="BH256" s="164">
        <f>IF(N256="sníž. přenesená",J256,0)</f>
        <v>0</v>
      </c>
      <c r="BI256" s="164">
        <f>IF(N256="nulová",J256,0)</f>
        <v>0</v>
      </c>
      <c r="BJ256" s="23" t="s">
        <v>77</v>
      </c>
      <c r="BK256" s="164">
        <f>ROUND(I256*H256,2)</f>
        <v>0</v>
      </c>
      <c r="BL256" s="23" t="s">
        <v>129</v>
      </c>
      <c r="BM256" s="23" t="s">
        <v>489</v>
      </c>
    </row>
    <row r="257" spans="2:65" s="11" customFormat="1">
      <c r="B257" s="165"/>
      <c r="D257" s="166" t="s">
        <v>131</v>
      </c>
      <c r="E257" s="167" t="s">
        <v>5</v>
      </c>
      <c r="F257" s="168" t="s">
        <v>314</v>
      </c>
      <c r="H257" s="169" t="s">
        <v>5</v>
      </c>
      <c r="L257" s="165"/>
      <c r="M257" s="170"/>
      <c r="N257" s="171"/>
      <c r="O257" s="171"/>
      <c r="P257" s="171"/>
      <c r="Q257" s="171"/>
      <c r="R257" s="171"/>
      <c r="S257" s="171"/>
      <c r="T257" s="172"/>
      <c r="AT257" s="169" t="s">
        <v>131</v>
      </c>
      <c r="AU257" s="169" t="s">
        <v>79</v>
      </c>
      <c r="AV257" s="11" t="s">
        <v>77</v>
      </c>
      <c r="AW257" s="11" t="s">
        <v>32</v>
      </c>
      <c r="AX257" s="11" t="s">
        <v>69</v>
      </c>
      <c r="AY257" s="169" t="s">
        <v>122</v>
      </c>
    </row>
    <row r="258" spans="2:65" s="11" customFormat="1">
      <c r="B258" s="165"/>
      <c r="D258" s="166" t="s">
        <v>131</v>
      </c>
      <c r="E258" s="167" t="s">
        <v>5</v>
      </c>
      <c r="F258" s="168" t="s">
        <v>315</v>
      </c>
      <c r="H258" s="169" t="s">
        <v>5</v>
      </c>
      <c r="L258" s="165"/>
      <c r="M258" s="170"/>
      <c r="N258" s="171"/>
      <c r="O258" s="171"/>
      <c r="P258" s="171"/>
      <c r="Q258" s="171"/>
      <c r="R258" s="171"/>
      <c r="S258" s="171"/>
      <c r="T258" s="172"/>
      <c r="AT258" s="169" t="s">
        <v>131</v>
      </c>
      <c r="AU258" s="169" t="s">
        <v>79</v>
      </c>
      <c r="AV258" s="11" t="s">
        <v>77</v>
      </c>
      <c r="AW258" s="11" t="s">
        <v>32</v>
      </c>
      <c r="AX258" s="11" t="s">
        <v>69</v>
      </c>
      <c r="AY258" s="169" t="s">
        <v>122</v>
      </c>
    </row>
    <row r="259" spans="2:65" s="12" customFormat="1">
      <c r="B259" s="173"/>
      <c r="D259" s="174" t="s">
        <v>131</v>
      </c>
      <c r="E259" s="175" t="s">
        <v>5</v>
      </c>
      <c r="F259" s="176" t="s">
        <v>490</v>
      </c>
      <c r="H259" s="177">
        <v>35</v>
      </c>
      <c r="L259" s="173"/>
      <c r="M259" s="178"/>
      <c r="N259" s="179"/>
      <c r="O259" s="179"/>
      <c r="P259" s="179"/>
      <c r="Q259" s="179"/>
      <c r="R259" s="179"/>
      <c r="S259" s="179"/>
      <c r="T259" s="180"/>
      <c r="AT259" s="181" t="s">
        <v>131</v>
      </c>
      <c r="AU259" s="181" t="s">
        <v>79</v>
      </c>
      <c r="AV259" s="12" t="s">
        <v>79</v>
      </c>
      <c r="AW259" s="12" t="s">
        <v>32</v>
      </c>
      <c r="AX259" s="12" t="s">
        <v>77</v>
      </c>
      <c r="AY259" s="181" t="s">
        <v>122</v>
      </c>
    </row>
    <row r="260" spans="2:65" s="1" customFormat="1" ht="20.399999999999999" customHeight="1">
      <c r="B260" s="153"/>
      <c r="C260" s="154" t="s">
        <v>491</v>
      </c>
      <c r="D260" s="154" t="s">
        <v>124</v>
      </c>
      <c r="E260" s="155" t="s">
        <v>492</v>
      </c>
      <c r="F260" s="156" t="s">
        <v>493</v>
      </c>
      <c r="G260" s="157" t="s">
        <v>237</v>
      </c>
      <c r="H260" s="158">
        <v>3</v>
      </c>
      <c r="I260" s="159"/>
      <c r="J260" s="159">
        <f>ROUND(I260*H260,2)</f>
        <v>0</v>
      </c>
      <c r="K260" s="156" t="s">
        <v>128</v>
      </c>
      <c r="L260" s="37"/>
      <c r="M260" s="160" t="s">
        <v>5</v>
      </c>
      <c r="N260" s="161" t="s">
        <v>40</v>
      </c>
      <c r="O260" s="162">
        <v>0.57199999999999995</v>
      </c>
      <c r="P260" s="162">
        <f>O260*H260</f>
        <v>1.7159999999999997</v>
      </c>
      <c r="Q260" s="162">
        <v>0</v>
      </c>
      <c r="R260" s="162">
        <f>Q260*H260</f>
        <v>0</v>
      </c>
      <c r="S260" s="162">
        <v>0</v>
      </c>
      <c r="T260" s="163">
        <f>S260*H260</f>
        <v>0</v>
      </c>
      <c r="AR260" s="23" t="s">
        <v>129</v>
      </c>
      <c r="AT260" s="23" t="s">
        <v>124</v>
      </c>
      <c r="AU260" s="23" t="s">
        <v>79</v>
      </c>
      <c r="AY260" s="23" t="s">
        <v>122</v>
      </c>
      <c r="BE260" s="164">
        <f>IF(N260="základní",J260,0)</f>
        <v>0</v>
      </c>
      <c r="BF260" s="164">
        <f>IF(N260="snížená",J260,0)</f>
        <v>0</v>
      </c>
      <c r="BG260" s="164">
        <f>IF(N260="zákl. přenesená",J260,0)</f>
        <v>0</v>
      </c>
      <c r="BH260" s="164">
        <f>IF(N260="sníž. přenesená",J260,0)</f>
        <v>0</v>
      </c>
      <c r="BI260" s="164">
        <f>IF(N260="nulová",J260,0)</f>
        <v>0</v>
      </c>
      <c r="BJ260" s="23" t="s">
        <v>77</v>
      </c>
      <c r="BK260" s="164">
        <f>ROUND(I260*H260,2)</f>
        <v>0</v>
      </c>
      <c r="BL260" s="23" t="s">
        <v>129</v>
      </c>
      <c r="BM260" s="23" t="s">
        <v>494</v>
      </c>
    </row>
    <row r="261" spans="2:65" s="1" customFormat="1" ht="20.399999999999999" customHeight="1">
      <c r="B261" s="153"/>
      <c r="C261" s="192" t="s">
        <v>495</v>
      </c>
      <c r="D261" s="192" t="s">
        <v>218</v>
      </c>
      <c r="E261" s="193" t="s">
        <v>496</v>
      </c>
      <c r="F261" s="194" t="s">
        <v>497</v>
      </c>
      <c r="G261" s="195" t="s">
        <v>237</v>
      </c>
      <c r="H261" s="196">
        <v>3</v>
      </c>
      <c r="I261" s="197"/>
      <c r="J261" s="197">
        <f>ROUND(I261*H261,2)</f>
        <v>0</v>
      </c>
      <c r="K261" s="194" t="s">
        <v>128</v>
      </c>
      <c r="L261" s="198"/>
      <c r="M261" s="199" t="s">
        <v>5</v>
      </c>
      <c r="N261" s="200" t="s">
        <v>40</v>
      </c>
      <c r="O261" s="162">
        <v>0</v>
      </c>
      <c r="P261" s="162">
        <f>O261*H261</f>
        <v>0</v>
      </c>
      <c r="Q261" s="162">
        <v>1.4300000000000001E-3</v>
      </c>
      <c r="R261" s="162">
        <f>Q261*H261</f>
        <v>4.2900000000000004E-3</v>
      </c>
      <c r="S261" s="162">
        <v>0</v>
      </c>
      <c r="T261" s="163">
        <f>S261*H261</f>
        <v>0</v>
      </c>
      <c r="AR261" s="23" t="s">
        <v>173</v>
      </c>
      <c r="AT261" s="23" t="s">
        <v>218</v>
      </c>
      <c r="AU261" s="23" t="s">
        <v>79</v>
      </c>
      <c r="AY261" s="23" t="s">
        <v>122</v>
      </c>
      <c r="BE261" s="164">
        <f>IF(N261="základní",J261,0)</f>
        <v>0</v>
      </c>
      <c r="BF261" s="164">
        <f>IF(N261="snížená",J261,0)</f>
        <v>0</v>
      </c>
      <c r="BG261" s="164">
        <f>IF(N261="zákl. přenesená",J261,0)</f>
        <v>0</v>
      </c>
      <c r="BH261" s="164">
        <f>IF(N261="sníž. přenesená",J261,0)</f>
        <v>0</v>
      </c>
      <c r="BI261" s="164">
        <f>IF(N261="nulová",J261,0)</f>
        <v>0</v>
      </c>
      <c r="BJ261" s="23" t="s">
        <v>77</v>
      </c>
      <c r="BK261" s="164">
        <f>ROUND(I261*H261,2)</f>
        <v>0</v>
      </c>
      <c r="BL261" s="23" t="s">
        <v>129</v>
      </c>
      <c r="BM261" s="23" t="s">
        <v>498</v>
      </c>
    </row>
    <row r="262" spans="2:65" s="11" customFormat="1">
      <c r="B262" s="165"/>
      <c r="D262" s="166" t="s">
        <v>131</v>
      </c>
      <c r="E262" s="167" t="s">
        <v>5</v>
      </c>
      <c r="F262" s="168" t="s">
        <v>314</v>
      </c>
      <c r="H262" s="169" t="s">
        <v>5</v>
      </c>
      <c r="L262" s="165"/>
      <c r="M262" s="170"/>
      <c r="N262" s="171"/>
      <c r="O262" s="171"/>
      <c r="P262" s="171"/>
      <c r="Q262" s="171"/>
      <c r="R262" s="171"/>
      <c r="S262" s="171"/>
      <c r="T262" s="172"/>
      <c r="AT262" s="169" t="s">
        <v>131</v>
      </c>
      <c r="AU262" s="169" t="s">
        <v>79</v>
      </c>
      <c r="AV262" s="11" t="s">
        <v>77</v>
      </c>
      <c r="AW262" s="11" t="s">
        <v>32</v>
      </c>
      <c r="AX262" s="11" t="s">
        <v>69</v>
      </c>
      <c r="AY262" s="169" t="s">
        <v>122</v>
      </c>
    </row>
    <row r="263" spans="2:65" s="11" customFormat="1">
      <c r="B263" s="165"/>
      <c r="D263" s="166" t="s">
        <v>131</v>
      </c>
      <c r="E263" s="167" t="s">
        <v>5</v>
      </c>
      <c r="F263" s="168" t="s">
        <v>315</v>
      </c>
      <c r="H263" s="169" t="s">
        <v>5</v>
      </c>
      <c r="L263" s="165"/>
      <c r="M263" s="170"/>
      <c r="N263" s="171"/>
      <c r="O263" s="171"/>
      <c r="P263" s="171"/>
      <c r="Q263" s="171"/>
      <c r="R263" s="171"/>
      <c r="S263" s="171"/>
      <c r="T263" s="172"/>
      <c r="AT263" s="169" t="s">
        <v>131</v>
      </c>
      <c r="AU263" s="169" t="s">
        <v>79</v>
      </c>
      <c r="AV263" s="11" t="s">
        <v>77</v>
      </c>
      <c r="AW263" s="11" t="s">
        <v>32</v>
      </c>
      <c r="AX263" s="11" t="s">
        <v>69</v>
      </c>
      <c r="AY263" s="169" t="s">
        <v>122</v>
      </c>
    </row>
    <row r="264" spans="2:65" s="12" customFormat="1">
      <c r="B264" s="173"/>
      <c r="D264" s="174" t="s">
        <v>131</v>
      </c>
      <c r="E264" s="175" t="s">
        <v>5</v>
      </c>
      <c r="F264" s="176" t="s">
        <v>144</v>
      </c>
      <c r="H264" s="177">
        <v>3</v>
      </c>
      <c r="L264" s="173"/>
      <c r="M264" s="178"/>
      <c r="N264" s="179"/>
      <c r="O264" s="179"/>
      <c r="P264" s="179"/>
      <c r="Q264" s="179"/>
      <c r="R264" s="179"/>
      <c r="S264" s="179"/>
      <c r="T264" s="180"/>
      <c r="AT264" s="181" t="s">
        <v>131</v>
      </c>
      <c r="AU264" s="181" t="s">
        <v>79</v>
      </c>
      <c r="AV264" s="12" t="s">
        <v>79</v>
      </c>
      <c r="AW264" s="12" t="s">
        <v>32</v>
      </c>
      <c r="AX264" s="12" t="s">
        <v>77</v>
      </c>
      <c r="AY264" s="181" t="s">
        <v>122</v>
      </c>
    </row>
    <row r="265" spans="2:65" s="1" customFormat="1" ht="28.8" customHeight="1">
      <c r="B265" s="153"/>
      <c r="C265" s="154" t="s">
        <v>499</v>
      </c>
      <c r="D265" s="154" t="s">
        <v>124</v>
      </c>
      <c r="E265" s="155" t="s">
        <v>500</v>
      </c>
      <c r="F265" s="156" t="s">
        <v>501</v>
      </c>
      <c r="G265" s="157" t="s">
        <v>237</v>
      </c>
      <c r="H265" s="158">
        <v>3</v>
      </c>
      <c r="I265" s="159"/>
      <c r="J265" s="159">
        <f>ROUND(I265*H265,2)</f>
        <v>0</v>
      </c>
      <c r="K265" s="156" t="s">
        <v>128</v>
      </c>
      <c r="L265" s="37"/>
      <c r="M265" s="160" t="s">
        <v>5</v>
      </c>
      <c r="N265" s="161" t="s">
        <v>40</v>
      </c>
      <c r="O265" s="162">
        <v>1.1319999999999999</v>
      </c>
      <c r="P265" s="162">
        <f>O265*H265</f>
        <v>3.3959999999999999</v>
      </c>
      <c r="Q265" s="162">
        <v>1.0000000000000001E-5</v>
      </c>
      <c r="R265" s="162">
        <f>Q265*H265</f>
        <v>3.0000000000000004E-5</v>
      </c>
      <c r="S265" s="162">
        <v>0</v>
      </c>
      <c r="T265" s="163">
        <f>S265*H265</f>
        <v>0</v>
      </c>
      <c r="AR265" s="23" t="s">
        <v>129</v>
      </c>
      <c r="AT265" s="23" t="s">
        <v>124</v>
      </c>
      <c r="AU265" s="23" t="s">
        <v>79</v>
      </c>
      <c r="AY265" s="23" t="s">
        <v>122</v>
      </c>
      <c r="BE265" s="164">
        <f>IF(N265="základní",J265,0)</f>
        <v>0</v>
      </c>
      <c r="BF265" s="164">
        <f>IF(N265="snížená",J265,0)</f>
        <v>0</v>
      </c>
      <c r="BG265" s="164">
        <f>IF(N265="zákl. přenesená",J265,0)</f>
        <v>0</v>
      </c>
      <c r="BH265" s="164">
        <f>IF(N265="sníž. přenesená",J265,0)</f>
        <v>0</v>
      </c>
      <c r="BI265" s="164">
        <f>IF(N265="nulová",J265,0)</f>
        <v>0</v>
      </c>
      <c r="BJ265" s="23" t="s">
        <v>77</v>
      </c>
      <c r="BK265" s="164">
        <f>ROUND(I265*H265,2)</f>
        <v>0</v>
      </c>
      <c r="BL265" s="23" t="s">
        <v>129</v>
      </c>
      <c r="BM265" s="23" t="s">
        <v>502</v>
      </c>
    </row>
    <row r="266" spans="2:65" s="11" customFormat="1">
      <c r="B266" s="165"/>
      <c r="D266" s="166" t="s">
        <v>131</v>
      </c>
      <c r="E266" s="167" t="s">
        <v>5</v>
      </c>
      <c r="F266" s="168" t="s">
        <v>314</v>
      </c>
      <c r="H266" s="169" t="s">
        <v>5</v>
      </c>
      <c r="L266" s="165"/>
      <c r="M266" s="170"/>
      <c r="N266" s="171"/>
      <c r="O266" s="171"/>
      <c r="P266" s="171"/>
      <c r="Q266" s="171"/>
      <c r="R266" s="171"/>
      <c r="S266" s="171"/>
      <c r="T266" s="172"/>
      <c r="AT266" s="169" t="s">
        <v>131</v>
      </c>
      <c r="AU266" s="169" t="s">
        <v>79</v>
      </c>
      <c r="AV266" s="11" t="s">
        <v>77</v>
      </c>
      <c r="AW266" s="11" t="s">
        <v>32</v>
      </c>
      <c r="AX266" s="11" t="s">
        <v>69</v>
      </c>
      <c r="AY266" s="169" t="s">
        <v>122</v>
      </c>
    </row>
    <row r="267" spans="2:65" s="11" customFormat="1">
      <c r="B267" s="165"/>
      <c r="D267" s="166" t="s">
        <v>131</v>
      </c>
      <c r="E267" s="167" t="s">
        <v>5</v>
      </c>
      <c r="F267" s="168" t="s">
        <v>315</v>
      </c>
      <c r="H267" s="169" t="s">
        <v>5</v>
      </c>
      <c r="L267" s="165"/>
      <c r="M267" s="170"/>
      <c r="N267" s="171"/>
      <c r="O267" s="171"/>
      <c r="P267" s="171"/>
      <c r="Q267" s="171"/>
      <c r="R267" s="171"/>
      <c r="S267" s="171"/>
      <c r="T267" s="172"/>
      <c r="AT267" s="169" t="s">
        <v>131</v>
      </c>
      <c r="AU267" s="169" t="s">
        <v>79</v>
      </c>
      <c r="AV267" s="11" t="s">
        <v>77</v>
      </c>
      <c r="AW267" s="11" t="s">
        <v>32</v>
      </c>
      <c r="AX267" s="11" t="s">
        <v>69</v>
      </c>
      <c r="AY267" s="169" t="s">
        <v>122</v>
      </c>
    </row>
    <row r="268" spans="2:65" s="12" customFormat="1">
      <c r="B268" s="173"/>
      <c r="D268" s="174" t="s">
        <v>131</v>
      </c>
      <c r="E268" s="175" t="s">
        <v>5</v>
      </c>
      <c r="F268" s="176" t="s">
        <v>144</v>
      </c>
      <c r="H268" s="177">
        <v>3</v>
      </c>
      <c r="L268" s="173"/>
      <c r="M268" s="178"/>
      <c r="N268" s="179"/>
      <c r="O268" s="179"/>
      <c r="P268" s="179"/>
      <c r="Q268" s="179"/>
      <c r="R268" s="179"/>
      <c r="S268" s="179"/>
      <c r="T268" s="180"/>
      <c r="AT268" s="181" t="s">
        <v>131</v>
      </c>
      <c r="AU268" s="181" t="s">
        <v>79</v>
      </c>
      <c r="AV268" s="12" t="s">
        <v>79</v>
      </c>
      <c r="AW268" s="12" t="s">
        <v>32</v>
      </c>
      <c r="AX268" s="12" t="s">
        <v>77</v>
      </c>
      <c r="AY268" s="181" t="s">
        <v>122</v>
      </c>
    </row>
    <row r="269" spans="2:65" s="1" customFormat="1" ht="20.399999999999999" customHeight="1">
      <c r="B269" s="153"/>
      <c r="C269" s="192" t="s">
        <v>503</v>
      </c>
      <c r="D269" s="192" t="s">
        <v>218</v>
      </c>
      <c r="E269" s="193" t="s">
        <v>504</v>
      </c>
      <c r="F269" s="194" t="s">
        <v>505</v>
      </c>
      <c r="G269" s="195" t="s">
        <v>237</v>
      </c>
      <c r="H269" s="196">
        <v>3</v>
      </c>
      <c r="I269" s="197"/>
      <c r="J269" s="197">
        <f>ROUND(I269*H269,2)</f>
        <v>0</v>
      </c>
      <c r="K269" s="194" t="s">
        <v>128</v>
      </c>
      <c r="L269" s="198"/>
      <c r="M269" s="199" t="s">
        <v>5</v>
      </c>
      <c r="N269" s="200" t="s">
        <v>40</v>
      </c>
      <c r="O269" s="162">
        <v>0</v>
      </c>
      <c r="P269" s="162">
        <f>O269*H269</f>
        <v>0</v>
      </c>
      <c r="Q269" s="162">
        <v>1.2099999999999999E-3</v>
      </c>
      <c r="R269" s="162">
        <f>Q269*H269</f>
        <v>3.6299999999999995E-3</v>
      </c>
      <c r="S269" s="162">
        <v>0</v>
      </c>
      <c r="T269" s="163">
        <f>S269*H269</f>
        <v>0</v>
      </c>
      <c r="AR269" s="23" t="s">
        <v>173</v>
      </c>
      <c r="AT269" s="23" t="s">
        <v>218</v>
      </c>
      <c r="AU269" s="23" t="s">
        <v>79</v>
      </c>
      <c r="AY269" s="23" t="s">
        <v>122</v>
      </c>
      <c r="BE269" s="164">
        <f>IF(N269="základní",J269,0)</f>
        <v>0</v>
      </c>
      <c r="BF269" s="164">
        <f>IF(N269="snížená",J269,0)</f>
        <v>0</v>
      </c>
      <c r="BG269" s="164">
        <f>IF(N269="zákl. přenesená",J269,0)</f>
        <v>0</v>
      </c>
      <c r="BH269" s="164">
        <f>IF(N269="sníž. přenesená",J269,0)</f>
        <v>0</v>
      </c>
      <c r="BI269" s="164">
        <f>IF(N269="nulová",J269,0)</f>
        <v>0</v>
      </c>
      <c r="BJ269" s="23" t="s">
        <v>77</v>
      </c>
      <c r="BK269" s="164">
        <f>ROUND(I269*H269,2)</f>
        <v>0</v>
      </c>
      <c r="BL269" s="23" t="s">
        <v>129</v>
      </c>
      <c r="BM269" s="23" t="s">
        <v>506</v>
      </c>
    </row>
    <row r="270" spans="2:65" s="1" customFormat="1" ht="20.399999999999999" customHeight="1">
      <c r="B270" s="153"/>
      <c r="C270" s="154" t="s">
        <v>507</v>
      </c>
      <c r="D270" s="154" t="s">
        <v>124</v>
      </c>
      <c r="E270" s="155" t="s">
        <v>508</v>
      </c>
      <c r="F270" s="156" t="s">
        <v>509</v>
      </c>
      <c r="G270" s="157" t="s">
        <v>152</v>
      </c>
      <c r="H270" s="158">
        <v>12</v>
      </c>
      <c r="I270" s="159"/>
      <c r="J270" s="159">
        <f>ROUND(I270*H270,2)</f>
        <v>0</v>
      </c>
      <c r="K270" s="156" t="s">
        <v>128</v>
      </c>
      <c r="L270" s="37"/>
      <c r="M270" s="160" t="s">
        <v>5</v>
      </c>
      <c r="N270" s="161" t="s">
        <v>40</v>
      </c>
      <c r="O270" s="162">
        <v>4.3999999999999997E-2</v>
      </c>
      <c r="P270" s="162">
        <f>O270*H270</f>
        <v>0.52800000000000002</v>
      </c>
      <c r="Q270" s="162">
        <v>0</v>
      </c>
      <c r="R270" s="162">
        <f>Q270*H270</f>
        <v>0</v>
      </c>
      <c r="S270" s="162">
        <v>0</v>
      </c>
      <c r="T270" s="163">
        <f>S270*H270</f>
        <v>0</v>
      </c>
      <c r="AR270" s="23" t="s">
        <v>129</v>
      </c>
      <c r="AT270" s="23" t="s">
        <v>124</v>
      </c>
      <c r="AU270" s="23" t="s">
        <v>79</v>
      </c>
      <c r="AY270" s="23" t="s">
        <v>122</v>
      </c>
      <c r="BE270" s="164">
        <f>IF(N270="základní",J270,0)</f>
        <v>0</v>
      </c>
      <c r="BF270" s="164">
        <f>IF(N270="snížená",J270,0)</f>
        <v>0</v>
      </c>
      <c r="BG270" s="164">
        <f>IF(N270="zákl. přenesená",J270,0)</f>
        <v>0</v>
      </c>
      <c r="BH270" s="164">
        <f>IF(N270="sníž. přenesená",J270,0)</f>
        <v>0</v>
      </c>
      <c r="BI270" s="164">
        <f>IF(N270="nulová",J270,0)</f>
        <v>0</v>
      </c>
      <c r="BJ270" s="23" t="s">
        <v>77</v>
      </c>
      <c r="BK270" s="164">
        <f>ROUND(I270*H270,2)</f>
        <v>0</v>
      </c>
      <c r="BL270" s="23" t="s">
        <v>129</v>
      </c>
      <c r="BM270" s="23" t="s">
        <v>510</v>
      </c>
    </row>
    <row r="271" spans="2:65" s="1" customFormat="1" ht="20.399999999999999" customHeight="1">
      <c r="B271" s="153"/>
      <c r="C271" s="154" t="s">
        <v>511</v>
      </c>
      <c r="D271" s="154" t="s">
        <v>124</v>
      </c>
      <c r="E271" s="155" t="s">
        <v>512</v>
      </c>
      <c r="F271" s="156" t="s">
        <v>513</v>
      </c>
      <c r="G271" s="157" t="s">
        <v>152</v>
      </c>
      <c r="H271" s="158">
        <v>35</v>
      </c>
      <c r="I271" s="159"/>
      <c r="J271" s="159">
        <f>ROUND(I271*H271,2)</f>
        <v>0</v>
      </c>
      <c r="K271" s="156" t="s">
        <v>128</v>
      </c>
      <c r="L271" s="37"/>
      <c r="M271" s="160" t="s">
        <v>5</v>
      </c>
      <c r="N271" s="161" t="s">
        <v>40</v>
      </c>
      <c r="O271" s="162">
        <v>5.5E-2</v>
      </c>
      <c r="P271" s="162">
        <f>O271*H271</f>
        <v>1.925</v>
      </c>
      <c r="Q271" s="162">
        <v>0</v>
      </c>
      <c r="R271" s="162">
        <f>Q271*H271</f>
        <v>0</v>
      </c>
      <c r="S271" s="162">
        <v>0</v>
      </c>
      <c r="T271" s="163">
        <f>S271*H271</f>
        <v>0</v>
      </c>
      <c r="AR271" s="23" t="s">
        <v>129</v>
      </c>
      <c r="AT271" s="23" t="s">
        <v>124</v>
      </c>
      <c r="AU271" s="23" t="s">
        <v>79</v>
      </c>
      <c r="AY271" s="23" t="s">
        <v>122</v>
      </c>
      <c r="BE271" s="164">
        <f>IF(N271="základní",J271,0)</f>
        <v>0</v>
      </c>
      <c r="BF271" s="164">
        <f>IF(N271="snížená",J271,0)</f>
        <v>0</v>
      </c>
      <c r="BG271" s="164">
        <f>IF(N271="zákl. přenesená",J271,0)</f>
        <v>0</v>
      </c>
      <c r="BH271" s="164">
        <f>IF(N271="sníž. přenesená",J271,0)</f>
        <v>0</v>
      </c>
      <c r="BI271" s="164">
        <f>IF(N271="nulová",J271,0)</f>
        <v>0</v>
      </c>
      <c r="BJ271" s="23" t="s">
        <v>77</v>
      </c>
      <c r="BK271" s="164">
        <f>ROUND(I271*H271,2)</f>
        <v>0</v>
      </c>
      <c r="BL271" s="23" t="s">
        <v>129</v>
      </c>
      <c r="BM271" s="23" t="s">
        <v>514</v>
      </c>
    </row>
    <row r="272" spans="2:65" s="1" customFormat="1" ht="28.8" customHeight="1">
      <c r="B272" s="153"/>
      <c r="C272" s="154" t="s">
        <v>515</v>
      </c>
      <c r="D272" s="154" t="s">
        <v>124</v>
      </c>
      <c r="E272" s="155" t="s">
        <v>516</v>
      </c>
      <c r="F272" s="156" t="s">
        <v>517</v>
      </c>
      <c r="G272" s="157" t="s">
        <v>237</v>
      </c>
      <c r="H272" s="158">
        <v>2</v>
      </c>
      <c r="I272" s="159"/>
      <c r="J272" s="159">
        <f>ROUND(I272*H272,2)</f>
        <v>0</v>
      </c>
      <c r="K272" s="156" t="s">
        <v>128</v>
      </c>
      <c r="L272" s="37"/>
      <c r="M272" s="160" t="s">
        <v>5</v>
      </c>
      <c r="N272" s="161" t="s">
        <v>40</v>
      </c>
      <c r="O272" s="162">
        <v>0.58299999999999996</v>
      </c>
      <c r="P272" s="162">
        <f>O272*H272</f>
        <v>1.1659999999999999</v>
      </c>
      <c r="Q272" s="162">
        <v>6.8959999999999994E-2</v>
      </c>
      <c r="R272" s="162">
        <f>Q272*H272</f>
        <v>0.13791999999999999</v>
      </c>
      <c r="S272" s="162">
        <v>0</v>
      </c>
      <c r="T272" s="163">
        <f>S272*H272</f>
        <v>0</v>
      </c>
      <c r="AR272" s="23" t="s">
        <v>129</v>
      </c>
      <c r="AT272" s="23" t="s">
        <v>124</v>
      </c>
      <c r="AU272" s="23" t="s">
        <v>79</v>
      </c>
      <c r="AY272" s="23" t="s">
        <v>122</v>
      </c>
      <c r="BE272" s="164">
        <f>IF(N272="základní",J272,0)</f>
        <v>0</v>
      </c>
      <c r="BF272" s="164">
        <f>IF(N272="snížená",J272,0)</f>
        <v>0</v>
      </c>
      <c r="BG272" s="164">
        <f>IF(N272="zákl. přenesená",J272,0)</f>
        <v>0</v>
      </c>
      <c r="BH272" s="164">
        <f>IF(N272="sníž. přenesená",J272,0)</f>
        <v>0</v>
      </c>
      <c r="BI272" s="164">
        <f>IF(N272="nulová",J272,0)</f>
        <v>0</v>
      </c>
      <c r="BJ272" s="23" t="s">
        <v>77</v>
      </c>
      <c r="BK272" s="164">
        <f>ROUND(I272*H272,2)</f>
        <v>0</v>
      </c>
      <c r="BL272" s="23" t="s">
        <v>129</v>
      </c>
      <c r="BM272" s="23" t="s">
        <v>518</v>
      </c>
    </row>
    <row r="273" spans="2:65" s="11" customFormat="1">
      <c r="B273" s="165"/>
      <c r="D273" s="166" t="s">
        <v>131</v>
      </c>
      <c r="E273" s="167" t="s">
        <v>5</v>
      </c>
      <c r="F273" s="168" t="s">
        <v>314</v>
      </c>
      <c r="H273" s="169" t="s">
        <v>5</v>
      </c>
      <c r="L273" s="165"/>
      <c r="M273" s="170"/>
      <c r="N273" s="171"/>
      <c r="O273" s="171"/>
      <c r="P273" s="171"/>
      <c r="Q273" s="171"/>
      <c r="R273" s="171"/>
      <c r="S273" s="171"/>
      <c r="T273" s="172"/>
      <c r="AT273" s="169" t="s">
        <v>131</v>
      </c>
      <c r="AU273" s="169" t="s">
        <v>79</v>
      </c>
      <c r="AV273" s="11" t="s">
        <v>77</v>
      </c>
      <c r="AW273" s="11" t="s">
        <v>32</v>
      </c>
      <c r="AX273" s="11" t="s">
        <v>69</v>
      </c>
      <c r="AY273" s="169" t="s">
        <v>122</v>
      </c>
    </row>
    <row r="274" spans="2:65" s="11" customFormat="1">
      <c r="B274" s="165"/>
      <c r="D274" s="166" t="s">
        <v>131</v>
      </c>
      <c r="E274" s="167" t="s">
        <v>5</v>
      </c>
      <c r="F274" s="168" t="s">
        <v>315</v>
      </c>
      <c r="H274" s="169" t="s">
        <v>5</v>
      </c>
      <c r="L274" s="165"/>
      <c r="M274" s="170"/>
      <c r="N274" s="171"/>
      <c r="O274" s="171"/>
      <c r="P274" s="171"/>
      <c r="Q274" s="171"/>
      <c r="R274" s="171"/>
      <c r="S274" s="171"/>
      <c r="T274" s="172"/>
      <c r="AT274" s="169" t="s">
        <v>131</v>
      </c>
      <c r="AU274" s="169" t="s">
        <v>79</v>
      </c>
      <c r="AV274" s="11" t="s">
        <v>77</v>
      </c>
      <c r="AW274" s="11" t="s">
        <v>32</v>
      </c>
      <c r="AX274" s="11" t="s">
        <v>69</v>
      </c>
      <c r="AY274" s="169" t="s">
        <v>122</v>
      </c>
    </row>
    <row r="275" spans="2:65" s="12" customFormat="1">
      <c r="B275" s="173"/>
      <c r="D275" s="174" t="s">
        <v>131</v>
      </c>
      <c r="E275" s="175" t="s">
        <v>5</v>
      </c>
      <c r="F275" s="176" t="s">
        <v>519</v>
      </c>
      <c r="H275" s="177">
        <v>2</v>
      </c>
      <c r="L275" s="173"/>
      <c r="M275" s="178"/>
      <c r="N275" s="179"/>
      <c r="O275" s="179"/>
      <c r="P275" s="179"/>
      <c r="Q275" s="179"/>
      <c r="R275" s="179"/>
      <c r="S275" s="179"/>
      <c r="T275" s="180"/>
      <c r="AT275" s="181" t="s">
        <v>131</v>
      </c>
      <c r="AU275" s="181" t="s">
        <v>79</v>
      </c>
      <c r="AV275" s="12" t="s">
        <v>79</v>
      </c>
      <c r="AW275" s="12" t="s">
        <v>32</v>
      </c>
      <c r="AX275" s="12" t="s">
        <v>77</v>
      </c>
      <c r="AY275" s="181" t="s">
        <v>122</v>
      </c>
    </row>
    <row r="276" spans="2:65" s="1" customFormat="1" ht="20.399999999999999" customHeight="1">
      <c r="B276" s="153"/>
      <c r="C276" s="154" t="s">
        <v>520</v>
      </c>
      <c r="D276" s="154" t="s">
        <v>124</v>
      </c>
      <c r="E276" s="155" t="s">
        <v>521</v>
      </c>
      <c r="F276" s="156" t="s">
        <v>522</v>
      </c>
      <c r="G276" s="157" t="s">
        <v>237</v>
      </c>
      <c r="H276" s="158">
        <v>1</v>
      </c>
      <c r="I276" s="159"/>
      <c r="J276" s="159">
        <f>ROUND(I276*H276,2)</f>
        <v>0</v>
      </c>
      <c r="K276" s="156" t="s">
        <v>128</v>
      </c>
      <c r="L276" s="37"/>
      <c r="M276" s="160" t="s">
        <v>5</v>
      </c>
      <c r="N276" s="161" t="s">
        <v>40</v>
      </c>
      <c r="O276" s="162">
        <v>0.58299999999999996</v>
      </c>
      <c r="P276" s="162">
        <f>O276*H276</f>
        <v>0.58299999999999996</v>
      </c>
      <c r="Q276" s="162">
        <v>6.8769999999999998E-2</v>
      </c>
      <c r="R276" s="162">
        <f>Q276*H276</f>
        <v>6.8769999999999998E-2</v>
      </c>
      <c r="S276" s="162">
        <v>0</v>
      </c>
      <c r="T276" s="163">
        <f>S276*H276</f>
        <v>0</v>
      </c>
      <c r="AR276" s="23" t="s">
        <v>129</v>
      </c>
      <c r="AT276" s="23" t="s">
        <v>124</v>
      </c>
      <c r="AU276" s="23" t="s">
        <v>79</v>
      </c>
      <c r="AY276" s="23" t="s">
        <v>122</v>
      </c>
      <c r="BE276" s="164">
        <f>IF(N276="základní",J276,0)</f>
        <v>0</v>
      </c>
      <c r="BF276" s="164">
        <f>IF(N276="snížená",J276,0)</f>
        <v>0</v>
      </c>
      <c r="BG276" s="164">
        <f>IF(N276="zákl. přenesená",J276,0)</f>
        <v>0</v>
      </c>
      <c r="BH276" s="164">
        <f>IF(N276="sníž. přenesená",J276,0)</f>
        <v>0</v>
      </c>
      <c r="BI276" s="164">
        <f>IF(N276="nulová",J276,0)</f>
        <v>0</v>
      </c>
      <c r="BJ276" s="23" t="s">
        <v>77</v>
      </c>
      <c r="BK276" s="164">
        <f>ROUND(I276*H276,2)</f>
        <v>0</v>
      </c>
      <c r="BL276" s="23" t="s">
        <v>129</v>
      </c>
      <c r="BM276" s="23" t="s">
        <v>523</v>
      </c>
    </row>
    <row r="277" spans="2:65" s="11" customFormat="1">
      <c r="B277" s="165"/>
      <c r="D277" s="166" t="s">
        <v>131</v>
      </c>
      <c r="E277" s="167" t="s">
        <v>5</v>
      </c>
      <c r="F277" s="168" t="s">
        <v>314</v>
      </c>
      <c r="H277" s="169" t="s">
        <v>5</v>
      </c>
      <c r="L277" s="165"/>
      <c r="M277" s="170"/>
      <c r="N277" s="171"/>
      <c r="O277" s="171"/>
      <c r="P277" s="171"/>
      <c r="Q277" s="171"/>
      <c r="R277" s="171"/>
      <c r="S277" s="171"/>
      <c r="T277" s="172"/>
      <c r="AT277" s="169" t="s">
        <v>131</v>
      </c>
      <c r="AU277" s="169" t="s">
        <v>79</v>
      </c>
      <c r="AV277" s="11" t="s">
        <v>77</v>
      </c>
      <c r="AW277" s="11" t="s">
        <v>32</v>
      </c>
      <c r="AX277" s="11" t="s">
        <v>69</v>
      </c>
      <c r="AY277" s="169" t="s">
        <v>122</v>
      </c>
    </row>
    <row r="278" spans="2:65" s="11" customFormat="1">
      <c r="B278" s="165"/>
      <c r="D278" s="166" t="s">
        <v>131</v>
      </c>
      <c r="E278" s="167" t="s">
        <v>5</v>
      </c>
      <c r="F278" s="168" t="s">
        <v>315</v>
      </c>
      <c r="H278" s="169" t="s">
        <v>5</v>
      </c>
      <c r="L278" s="165"/>
      <c r="M278" s="170"/>
      <c r="N278" s="171"/>
      <c r="O278" s="171"/>
      <c r="P278" s="171"/>
      <c r="Q278" s="171"/>
      <c r="R278" s="171"/>
      <c r="S278" s="171"/>
      <c r="T278" s="172"/>
      <c r="AT278" s="169" t="s">
        <v>131</v>
      </c>
      <c r="AU278" s="169" t="s">
        <v>79</v>
      </c>
      <c r="AV278" s="11" t="s">
        <v>77</v>
      </c>
      <c r="AW278" s="11" t="s">
        <v>32</v>
      </c>
      <c r="AX278" s="11" t="s">
        <v>69</v>
      </c>
      <c r="AY278" s="169" t="s">
        <v>122</v>
      </c>
    </row>
    <row r="279" spans="2:65" s="12" customFormat="1">
      <c r="B279" s="173"/>
      <c r="D279" s="174" t="s">
        <v>131</v>
      </c>
      <c r="E279" s="175" t="s">
        <v>5</v>
      </c>
      <c r="F279" s="176" t="s">
        <v>524</v>
      </c>
      <c r="H279" s="177">
        <v>1</v>
      </c>
      <c r="L279" s="173"/>
      <c r="M279" s="178"/>
      <c r="N279" s="179"/>
      <c r="O279" s="179"/>
      <c r="P279" s="179"/>
      <c r="Q279" s="179"/>
      <c r="R279" s="179"/>
      <c r="S279" s="179"/>
      <c r="T279" s="180"/>
      <c r="AT279" s="181" t="s">
        <v>131</v>
      </c>
      <c r="AU279" s="181" t="s">
        <v>79</v>
      </c>
      <c r="AV279" s="12" t="s">
        <v>79</v>
      </c>
      <c r="AW279" s="12" t="s">
        <v>32</v>
      </c>
      <c r="AX279" s="12" t="s">
        <v>77</v>
      </c>
      <c r="AY279" s="181" t="s">
        <v>122</v>
      </c>
    </row>
    <row r="280" spans="2:65" s="1" customFormat="1" ht="28.8" customHeight="1">
      <c r="B280" s="153"/>
      <c r="C280" s="154" t="s">
        <v>525</v>
      </c>
      <c r="D280" s="154" t="s">
        <v>124</v>
      </c>
      <c r="E280" s="155" t="s">
        <v>526</v>
      </c>
      <c r="F280" s="156" t="s">
        <v>527</v>
      </c>
      <c r="G280" s="157" t="s">
        <v>237</v>
      </c>
      <c r="H280" s="158">
        <v>3</v>
      </c>
      <c r="I280" s="159"/>
      <c r="J280" s="159">
        <f>ROUND(I280*H280,2)</f>
        <v>0</v>
      </c>
      <c r="K280" s="156" t="s">
        <v>128</v>
      </c>
      <c r="L280" s="37"/>
      <c r="M280" s="160" t="s">
        <v>5</v>
      </c>
      <c r="N280" s="161" t="s">
        <v>40</v>
      </c>
      <c r="O280" s="162">
        <v>0.16600000000000001</v>
      </c>
      <c r="P280" s="162">
        <f>O280*H280</f>
        <v>0.498</v>
      </c>
      <c r="Q280" s="162">
        <v>1.136E-2</v>
      </c>
      <c r="R280" s="162">
        <f>Q280*H280</f>
        <v>3.4079999999999999E-2</v>
      </c>
      <c r="S280" s="162">
        <v>0</v>
      </c>
      <c r="T280" s="163">
        <f>S280*H280</f>
        <v>0</v>
      </c>
      <c r="AR280" s="23" t="s">
        <v>129</v>
      </c>
      <c r="AT280" s="23" t="s">
        <v>124</v>
      </c>
      <c r="AU280" s="23" t="s">
        <v>79</v>
      </c>
      <c r="AY280" s="23" t="s">
        <v>122</v>
      </c>
      <c r="BE280" s="164">
        <f>IF(N280="základní",J280,0)</f>
        <v>0</v>
      </c>
      <c r="BF280" s="164">
        <f>IF(N280="snížená",J280,0)</f>
        <v>0</v>
      </c>
      <c r="BG280" s="164">
        <f>IF(N280="zákl. přenesená",J280,0)</f>
        <v>0</v>
      </c>
      <c r="BH280" s="164">
        <f>IF(N280="sníž. přenesená",J280,0)</f>
        <v>0</v>
      </c>
      <c r="BI280" s="164">
        <f>IF(N280="nulová",J280,0)</f>
        <v>0</v>
      </c>
      <c r="BJ280" s="23" t="s">
        <v>77</v>
      </c>
      <c r="BK280" s="164">
        <f>ROUND(I280*H280,2)</f>
        <v>0</v>
      </c>
      <c r="BL280" s="23" t="s">
        <v>129</v>
      </c>
      <c r="BM280" s="23" t="s">
        <v>528</v>
      </c>
    </row>
    <row r="281" spans="2:65" s="11" customFormat="1">
      <c r="B281" s="165"/>
      <c r="D281" s="166" t="s">
        <v>131</v>
      </c>
      <c r="E281" s="167" t="s">
        <v>5</v>
      </c>
      <c r="F281" s="168" t="s">
        <v>314</v>
      </c>
      <c r="H281" s="169" t="s">
        <v>5</v>
      </c>
      <c r="L281" s="165"/>
      <c r="M281" s="170"/>
      <c r="N281" s="171"/>
      <c r="O281" s="171"/>
      <c r="P281" s="171"/>
      <c r="Q281" s="171"/>
      <c r="R281" s="171"/>
      <c r="S281" s="171"/>
      <c r="T281" s="172"/>
      <c r="AT281" s="169" t="s">
        <v>131</v>
      </c>
      <c r="AU281" s="169" t="s">
        <v>79</v>
      </c>
      <c r="AV281" s="11" t="s">
        <v>77</v>
      </c>
      <c r="AW281" s="11" t="s">
        <v>32</v>
      </c>
      <c r="AX281" s="11" t="s">
        <v>69</v>
      </c>
      <c r="AY281" s="169" t="s">
        <v>122</v>
      </c>
    </row>
    <row r="282" spans="2:65" s="11" customFormat="1">
      <c r="B282" s="165"/>
      <c r="D282" s="166" t="s">
        <v>131</v>
      </c>
      <c r="E282" s="167" t="s">
        <v>5</v>
      </c>
      <c r="F282" s="168" t="s">
        <v>315</v>
      </c>
      <c r="H282" s="169" t="s">
        <v>5</v>
      </c>
      <c r="L282" s="165"/>
      <c r="M282" s="170"/>
      <c r="N282" s="171"/>
      <c r="O282" s="171"/>
      <c r="P282" s="171"/>
      <c r="Q282" s="171"/>
      <c r="R282" s="171"/>
      <c r="S282" s="171"/>
      <c r="T282" s="172"/>
      <c r="AT282" s="169" t="s">
        <v>131</v>
      </c>
      <c r="AU282" s="169" t="s">
        <v>79</v>
      </c>
      <c r="AV282" s="11" t="s">
        <v>77</v>
      </c>
      <c r="AW282" s="11" t="s">
        <v>32</v>
      </c>
      <c r="AX282" s="11" t="s">
        <v>69</v>
      </c>
      <c r="AY282" s="169" t="s">
        <v>122</v>
      </c>
    </row>
    <row r="283" spans="2:65" s="12" customFormat="1">
      <c r="B283" s="173"/>
      <c r="D283" s="174" t="s">
        <v>131</v>
      </c>
      <c r="E283" s="175" t="s">
        <v>5</v>
      </c>
      <c r="F283" s="176" t="s">
        <v>144</v>
      </c>
      <c r="H283" s="177">
        <v>3</v>
      </c>
      <c r="L283" s="173"/>
      <c r="M283" s="178"/>
      <c r="N283" s="179"/>
      <c r="O283" s="179"/>
      <c r="P283" s="179"/>
      <c r="Q283" s="179"/>
      <c r="R283" s="179"/>
      <c r="S283" s="179"/>
      <c r="T283" s="180"/>
      <c r="AT283" s="181" t="s">
        <v>131</v>
      </c>
      <c r="AU283" s="181" t="s">
        <v>79</v>
      </c>
      <c r="AV283" s="12" t="s">
        <v>79</v>
      </c>
      <c r="AW283" s="12" t="s">
        <v>32</v>
      </c>
      <c r="AX283" s="12" t="s">
        <v>77</v>
      </c>
      <c r="AY283" s="181" t="s">
        <v>122</v>
      </c>
    </row>
    <row r="284" spans="2:65" s="1" customFormat="1" ht="28.8" customHeight="1">
      <c r="B284" s="153"/>
      <c r="C284" s="154" t="s">
        <v>529</v>
      </c>
      <c r="D284" s="154" t="s">
        <v>124</v>
      </c>
      <c r="E284" s="155" t="s">
        <v>530</v>
      </c>
      <c r="F284" s="156" t="s">
        <v>531</v>
      </c>
      <c r="G284" s="157" t="s">
        <v>237</v>
      </c>
      <c r="H284" s="158">
        <v>3</v>
      </c>
      <c r="I284" s="159"/>
      <c r="J284" s="159">
        <f>ROUND(I284*H284,2)</f>
        <v>0</v>
      </c>
      <c r="K284" s="156" t="s">
        <v>128</v>
      </c>
      <c r="L284" s="37"/>
      <c r="M284" s="160" t="s">
        <v>5</v>
      </c>
      <c r="N284" s="161" t="s">
        <v>40</v>
      </c>
      <c r="O284" s="162">
        <v>0.25</v>
      </c>
      <c r="P284" s="162">
        <f>O284*H284</f>
        <v>0.75</v>
      </c>
      <c r="Q284" s="162">
        <v>0</v>
      </c>
      <c r="R284" s="162">
        <f>Q284*H284</f>
        <v>0</v>
      </c>
      <c r="S284" s="162">
        <v>0</v>
      </c>
      <c r="T284" s="163">
        <f>S284*H284</f>
        <v>0</v>
      </c>
      <c r="AR284" s="23" t="s">
        <v>129</v>
      </c>
      <c r="AT284" s="23" t="s">
        <v>124</v>
      </c>
      <c r="AU284" s="23" t="s">
        <v>79</v>
      </c>
      <c r="AY284" s="23" t="s">
        <v>122</v>
      </c>
      <c r="BE284" s="164">
        <f>IF(N284="základní",J284,0)</f>
        <v>0</v>
      </c>
      <c r="BF284" s="164">
        <f>IF(N284="snížená",J284,0)</f>
        <v>0</v>
      </c>
      <c r="BG284" s="164">
        <f>IF(N284="zákl. přenesená",J284,0)</f>
        <v>0</v>
      </c>
      <c r="BH284" s="164">
        <f>IF(N284="sníž. přenesená",J284,0)</f>
        <v>0</v>
      </c>
      <c r="BI284" s="164">
        <f>IF(N284="nulová",J284,0)</f>
        <v>0</v>
      </c>
      <c r="BJ284" s="23" t="s">
        <v>77</v>
      </c>
      <c r="BK284" s="164">
        <f>ROUND(I284*H284,2)</f>
        <v>0</v>
      </c>
      <c r="BL284" s="23" t="s">
        <v>129</v>
      </c>
      <c r="BM284" s="23" t="s">
        <v>532</v>
      </c>
    </row>
    <row r="285" spans="2:65" s="1" customFormat="1" ht="28.8" customHeight="1">
      <c r="B285" s="153"/>
      <c r="C285" s="154" t="s">
        <v>533</v>
      </c>
      <c r="D285" s="154" t="s">
        <v>124</v>
      </c>
      <c r="E285" s="155" t="s">
        <v>534</v>
      </c>
      <c r="F285" s="156" t="s">
        <v>535</v>
      </c>
      <c r="G285" s="157" t="s">
        <v>237</v>
      </c>
      <c r="H285" s="158">
        <v>3</v>
      </c>
      <c r="I285" s="159"/>
      <c r="J285" s="159">
        <f>ROUND(I285*H285,2)</f>
        <v>0</v>
      </c>
      <c r="K285" s="156" t="s">
        <v>128</v>
      </c>
      <c r="L285" s="37"/>
      <c r="M285" s="160" t="s">
        <v>5</v>
      </c>
      <c r="N285" s="161" t="s">
        <v>40</v>
      </c>
      <c r="O285" s="162">
        <v>0.66600000000000004</v>
      </c>
      <c r="P285" s="162">
        <f>O285*H285</f>
        <v>1.9980000000000002</v>
      </c>
      <c r="Q285" s="162">
        <v>0.15290999999999999</v>
      </c>
      <c r="R285" s="162">
        <f>Q285*H285</f>
        <v>0.45872999999999997</v>
      </c>
      <c r="S285" s="162">
        <v>0</v>
      </c>
      <c r="T285" s="163">
        <f>S285*H285</f>
        <v>0</v>
      </c>
      <c r="AR285" s="23" t="s">
        <v>129</v>
      </c>
      <c r="AT285" s="23" t="s">
        <v>124</v>
      </c>
      <c r="AU285" s="23" t="s">
        <v>79</v>
      </c>
      <c r="AY285" s="23" t="s">
        <v>122</v>
      </c>
      <c r="BE285" s="164">
        <f>IF(N285="základní",J285,0)</f>
        <v>0</v>
      </c>
      <c r="BF285" s="164">
        <f>IF(N285="snížená",J285,0)</f>
        <v>0</v>
      </c>
      <c r="BG285" s="164">
        <f>IF(N285="zákl. přenesená",J285,0)</f>
        <v>0</v>
      </c>
      <c r="BH285" s="164">
        <f>IF(N285="sníž. přenesená",J285,0)</f>
        <v>0</v>
      </c>
      <c r="BI285" s="164">
        <f>IF(N285="nulová",J285,0)</f>
        <v>0</v>
      </c>
      <c r="BJ285" s="23" t="s">
        <v>77</v>
      </c>
      <c r="BK285" s="164">
        <f>ROUND(I285*H285,2)</f>
        <v>0</v>
      </c>
      <c r="BL285" s="23" t="s">
        <v>129</v>
      </c>
      <c r="BM285" s="23" t="s">
        <v>536</v>
      </c>
    </row>
    <row r="286" spans="2:65" s="11" customFormat="1">
      <c r="B286" s="165"/>
      <c r="D286" s="166" t="s">
        <v>131</v>
      </c>
      <c r="E286" s="167" t="s">
        <v>5</v>
      </c>
      <c r="F286" s="168" t="s">
        <v>314</v>
      </c>
      <c r="H286" s="169" t="s">
        <v>5</v>
      </c>
      <c r="L286" s="165"/>
      <c r="M286" s="170"/>
      <c r="N286" s="171"/>
      <c r="O286" s="171"/>
      <c r="P286" s="171"/>
      <c r="Q286" s="171"/>
      <c r="R286" s="171"/>
      <c r="S286" s="171"/>
      <c r="T286" s="172"/>
      <c r="AT286" s="169" t="s">
        <v>131</v>
      </c>
      <c r="AU286" s="169" t="s">
        <v>79</v>
      </c>
      <c r="AV286" s="11" t="s">
        <v>77</v>
      </c>
      <c r="AW286" s="11" t="s">
        <v>32</v>
      </c>
      <c r="AX286" s="11" t="s">
        <v>69</v>
      </c>
      <c r="AY286" s="169" t="s">
        <v>122</v>
      </c>
    </row>
    <row r="287" spans="2:65" s="11" customFormat="1">
      <c r="B287" s="165"/>
      <c r="D287" s="166" t="s">
        <v>131</v>
      </c>
      <c r="E287" s="167" t="s">
        <v>5</v>
      </c>
      <c r="F287" s="168" t="s">
        <v>315</v>
      </c>
      <c r="H287" s="169" t="s">
        <v>5</v>
      </c>
      <c r="L287" s="165"/>
      <c r="M287" s="170"/>
      <c r="N287" s="171"/>
      <c r="O287" s="171"/>
      <c r="P287" s="171"/>
      <c r="Q287" s="171"/>
      <c r="R287" s="171"/>
      <c r="S287" s="171"/>
      <c r="T287" s="172"/>
      <c r="AT287" s="169" t="s">
        <v>131</v>
      </c>
      <c r="AU287" s="169" t="s">
        <v>79</v>
      </c>
      <c r="AV287" s="11" t="s">
        <v>77</v>
      </c>
      <c r="AW287" s="11" t="s">
        <v>32</v>
      </c>
      <c r="AX287" s="11" t="s">
        <v>69</v>
      </c>
      <c r="AY287" s="169" t="s">
        <v>122</v>
      </c>
    </row>
    <row r="288" spans="2:65" s="12" customFormat="1">
      <c r="B288" s="173"/>
      <c r="D288" s="174" t="s">
        <v>131</v>
      </c>
      <c r="E288" s="175" t="s">
        <v>5</v>
      </c>
      <c r="F288" s="176" t="s">
        <v>144</v>
      </c>
      <c r="H288" s="177">
        <v>3</v>
      </c>
      <c r="L288" s="173"/>
      <c r="M288" s="178"/>
      <c r="N288" s="179"/>
      <c r="O288" s="179"/>
      <c r="P288" s="179"/>
      <c r="Q288" s="179"/>
      <c r="R288" s="179"/>
      <c r="S288" s="179"/>
      <c r="T288" s="180"/>
      <c r="AT288" s="181" t="s">
        <v>131</v>
      </c>
      <c r="AU288" s="181" t="s">
        <v>79</v>
      </c>
      <c r="AV288" s="12" t="s">
        <v>79</v>
      </c>
      <c r="AW288" s="12" t="s">
        <v>32</v>
      </c>
      <c r="AX288" s="12" t="s">
        <v>77</v>
      </c>
      <c r="AY288" s="181" t="s">
        <v>122</v>
      </c>
    </row>
    <row r="289" spans="2:65" s="1" customFormat="1" ht="20.399999999999999" customHeight="1">
      <c r="B289" s="153"/>
      <c r="C289" s="154" t="s">
        <v>537</v>
      </c>
      <c r="D289" s="154" t="s">
        <v>124</v>
      </c>
      <c r="E289" s="155" t="s">
        <v>538</v>
      </c>
      <c r="F289" s="156" t="s">
        <v>539</v>
      </c>
      <c r="G289" s="157" t="s">
        <v>152</v>
      </c>
      <c r="H289" s="158">
        <v>24</v>
      </c>
      <c r="I289" s="159"/>
      <c r="J289" s="159">
        <f>ROUND(I289*H289,2)</f>
        <v>0</v>
      </c>
      <c r="K289" s="156" t="s">
        <v>128</v>
      </c>
      <c r="L289" s="37"/>
      <c r="M289" s="160" t="s">
        <v>5</v>
      </c>
      <c r="N289" s="161" t="s">
        <v>40</v>
      </c>
      <c r="O289" s="162">
        <v>5.3999999999999999E-2</v>
      </c>
      <c r="P289" s="162">
        <f>O289*H289</f>
        <v>1.296</v>
      </c>
      <c r="Q289" s="162">
        <v>1.9000000000000001E-4</v>
      </c>
      <c r="R289" s="162">
        <f>Q289*H289</f>
        <v>4.5599999999999998E-3</v>
      </c>
      <c r="S289" s="162">
        <v>0</v>
      </c>
      <c r="T289" s="163">
        <f>S289*H289</f>
        <v>0</v>
      </c>
      <c r="AR289" s="23" t="s">
        <v>129</v>
      </c>
      <c r="AT289" s="23" t="s">
        <v>124</v>
      </c>
      <c r="AU289" s="23" t="s">
        <v>79</v>
      </c>
      <c r="AY289" s="23" t="s">
        <v>122</v>
      </c>
      <c r="BE289" s="164">
        <f>IF(N289="základní",J289,0)</f>
        <v>0</v>
      </c>
      <c r="BF289" s="164">
        <f>IF(N289="snížená",J289,0)</f>
        <v>0</v>
      </c>
      <c r="BG289" s="164">
        <f>IF(N289="zákl. přenesená",J289,0)</f>
        <v>0</v>
      </c>
      <c r="BH289" s="164">
        <f>IF(N289="sníž. přenesená",J289,0)</f>
        <v>0</v>
      </c>
      <c r="BI289" s="164">
        <f>IF(N289="nulová",J289,0)</f>
        <v>0</v>
      </c>
      <c r="BJ289" s="23" t="s">
        <v>77</v>
      </c>
      <c r="BK289" s="164">
        <f>ROUND(I289*H289,2)</f>
        <v>0</v>
      </c>
      <c r="BL289" s="23" t="s">
        <v>129</v>
      </c>
      <c r="BM289" s="23" t="s">
        <v>540</v>
      </c>
    </row>
    <row r="290" spans="2:65" s="11" customFormat="1">
      <c r="B290" s="165"/>
      <c r="D290" s="166" t="s">
        <v>131</v>
      </c>
      <c r="E290" s="167" t="s">
        <v>5</v>
      </c>
      <c r="F290" s="168" t="s">
        <v>315</v>
      </c>
      <c r="H290" s="169" t="s">
        <v>5</v>
      </c>
      <c r="L290" s="165"/>
      <c r="M290" s="170"/>
      <c r="N290" s="171"/>
      <c r="O290" s="171"/>
      <c r="P290" s="171"/>
      <c r="Q290" s="171"/>
      <c r="R290" s="171"/>
      <c r="S290" s="171"/>
      <c r="T290" s="172"/>
      <c r="AT290" s="169" t="s">
        <v>131</v>
      </c>
      <c r="AU290" s="169" t="s">
        <v>79</v>
      </c>
      <c r="AV290" s="11" t="s">
        <v>77</v>
      </c>
      <c r="AW290" s="11" t="s">
        <v>32</v>
      </c>
      <c r="AX290" s="11" t="s">
        <v>69</v>
      </c>
      <c r="AY290" s="169" t="s">
        <v>122</v>
      </c>
    </row>
    <row r="291" spans="2:65" s="11" customFormat="1">
      <c r="B291" s="165"/>
      <c r="D291" s="166" t="s">
        <v>131</v>
      </c>
      <c r="E291" s="167" t="s">
        <v>5</v>
      </c>
      <c r="F291" s="168" t="s">
        <v>454</v>
      </c>
      <c r="H291" s="169" t="s">
        <v>5</v>
      </c>
      <c r="L291" s="165"/>
      <c r="M291" s="170"/>
      <c r="N291" s="171"/>
      <c r="O291" s="171"/>
      <c r="P291" s="171"/>
      <c r="Q291" s="171"/>
      <c r="R291" s="171"/>
      <c r="S291" s="171"/>
      <c r="T291" s="172"/>
      <c r="AT291" s="169" t="s">
        <v>131</v>
      </c>
      <c r="AU291" s="169" t="s">
        <v>79</v>
      </c>
      <c r="AV291" s="11" t="s">
        <v>77</v>
      </c>
      <c r="AW291" s="11" t="s">
        <v>32</v>
      </c>
      <c r="AX291" s="11" t="s">
        <v>69</v>
      </c>
      <c r="AY291" s="169" t="s">
        <v>122</v>
      </c>
    </row>
    <row r="292" spans="2:65" s="12" customFormat="1">
      <c r="B292" s="173"/>
      <c r="D292" s="174" t="s">
        <v>131</v>
      </c>
      <c r="E292" s="175" t="s">
        <v>5</v>
      </c>
      <c r="F292" s="176" t="s">
        <v>541</v>
      </c>
      <c r="H292" s="177">
        <v>24</v>
      </c>
      <c r="L292" s="173"/>
      <c r="M292" s="178"/>
      <c r="N292" s="179"/>
      <c r="O292" s="179"/>
      <c r="P292" s="179"/>
      <c r="Q292" s="179"/>
      <c r="R292" s="179"/>
      <c r="S292" s="179"/>
      <c r="T292" s="180"/>
      <c r="AT292" s="181" t="s">
        <v>131</v>
      </c>
      <c r="AU292" s="181" t="s">
        <v>79</v>
      </c>
      <c r="AV292" s="12" t="s">
        <v>79</v>
      </c>
      <c r="AW292" s="12" t="s">
        <v>32</v>
      </c>
      <c r="AX292" s="12" t="s">
        <v>77</v>
      </c>
      <c r="AY292" s="181" t="s">
        <v>122</v>
      </c>
    </row>
    <row r="293" spans="2:65" s="1" customFormat="1" ht="20.399999999999999" customHeight="1">
      <c r="B293" s="153"/>
      <c r="C293" s="154" t="s">
        <v>542</v>
      </c>
      <c r="D293" s="154" t="s">
        <v>124</v>
      </c>
      <c r="E293" s="155" t="s">
        <v>543</v>
      </c>
      <c r="F293" s="156" t="s">
        <v>544</v>
      </c>
      <c r="G293" s="157" t="s">
        <v>152</v>
      </c>
      <c r="H293" s="158">
        <v>24</v>
      </c>
      <c r="I293" s="159"/>
      <c r="J293" s="159">
        <f>ROUND(I293*H293,2)</f>
        <v>0</v>
      </c>
      <c r="K293" s="156" t="s">
        <v>128</v>
      </c>
      <c r="L293" s="37"/>
      <c r="M293" s="160" t="s">
        <v>5</v>
      </c>
      <c r="N293" s="161" t="s">
        <v>40</v>
      </c>
      <c r="O293" s="162">
        <v>2.5000000000000001E-2</v>
      </c>
      <c r="P293" s="162">
        <f>O293*H293</f>
        <v>0.60000000000000009</v>
      </c>
      <c r="Q293" s="162">
        <v>9.0000000000000006E-5</v>
      </c>
      <c r="R293" s="162">
        <f>Q293*H293</f>
        <v>2.16E-3</v>
      </c>
      <c r="S293" s="162">
        <v>0</v>
      </c>
      <c r="T293" s="163">
        <f>S293*H293</f>
        <v>0</v>
      </c>
      <c r="AR293" s="23" t="s">
        <v>129</v>
      </c>
      <c r="AT293" s="23" t="s">
        <v>124</v>
      </c>
      <c r="AU293" s="23" t="s">
        <v>79</v>
      </c>
      <c r="AY293" s="23" t="s">
        <v>122</v>
      </c>
      <c r="BE293" s="164">
        <f>IF(N293="základní",J293,0)</f>
        <v>0</v>
      </c>
      <c r="BF293" s="164">
        <f>IF(N293="snížená",J293,0)</f>
        <v>0</v>
      </c>
      <c r="BG293" s="164">
        <f>IF(N293="zákl. přenesená",J293,0)</f>
        <v>0</v>
      </c>
      <c r="BH293" s="164">
        <f>IF(N293="sníž. přenesená",J293,0)</f>
        <v>0</v>
      </c>
      <c r="BI293" s="164">
        <f>IF(N293="nulová",J293,0)</f>
        <v>0</v>
      </c>
      <c r="BJ293" s="23" t="s">
        <v>77</v>
      </c>
      <c r="BK293" s="164">
        <f>ROUND(I293*H293,2)</f>
        <v>0</v>
      </c>
      <c r="BL293" s="23" t="s">
        <v>129</v>
      </c>
      <c r="BM293" s="23" t="s">
        <v>545</v>
      </c>
    </row>
    <row r="294" spans="2:65" s="11" customFormat="1">
      <c r="B294" s="165"/>
      <c r="D294" s="166" t="s">
        <v>131</v>
      </c>
      <c r="E294" s="167" t="s">
        <v>5</v>
      </c>
      <c r="F294" s="168" t="s">
        <v>315</v>
      </c>
      <c r="H294" s="169" t="s">
        <v>5</v>
      </c>
      <c r="L294" s="165"/>
      <c r="M294" s="170"/>
      <c r="N294" s="171"/>
      <c r="O294" s="171"/>
      <c r="P294" s="171"/>
      <c r="Q294" s="171"/>
      <c r="R294" s="171"/>
      <c r="S294" s="171"/>
      <c r="T294" s="172"/>
      <c r="AT294" s="169" t="s">
        <v>131</v>
      </c>
      <c r="AU294" s="169" t="s">
        <v>79</v>
      </c>
      <c r="AV294" s="11" t="s">
        <v>77</v>
      </c>
      <c r="AW294" s="11" t="s">
        <v>32</v>
      </c>
      <c r="AX294" s="11" t="s">
        <v>69</v>
      </c>
      <c r="AY294" s="169" t="s">
        <v>122</v>
      </c>
    </row>
    <row r="295" spans="2:65" s="11" customFormat="1">
      <c r="B295" s="165"/>
      <c r="D295" s="166" t="s">
        <v>131</v>
      </c>
      <c r="E295" s="167" t="s">
        <v>5</v>
      </c>
      <c r="F295" s="168" t="s">
        <v>454</v>
      </c>
      <c r="H295" s="169" t="s">
        <v>5</v>
      </c>
      <c r="L295" s="165"/>
      <c r="M295" s="170"/>
      <c r="N295" s="171"/>
      <c r="O295" s="171"/>
      <c r="P295" s="171"/>
      <c r="Q295" s="171"/>
      <c r="R295" s="171"/>
      <c r="S295" s="171"/>
      <c r="T295" s="172"/>
      <c r="AT295" s="169" t="s">
        <v>131</v>
      </c>
      <c r="AU295" s="169" t="s">
        <v>79</v>
      </c>
      <c r="AV295" s="11" t="s">
        <v>77</v>
      </c>
      <c r="AW295" s="11" t="s">
        <v>32</v>
      </c>
      <c r="AX295" s="11" t="s">
        <v>69</v>
      </c>
      <c r="AY295" s="169" t="s">
        <v>122</v>
      </c>
    </row>
    <row r="296" spans="2:65" s="12" customFormat="1">
      <c r="B296" s="173"/>
      <c r="D296" s="174" t="s">
        <v>131</v>
      </c>
      <c r="E296" s="175" t="s">
        <v>5</v>
      </c>
      <c r="F296" s="176" t="s">
        <v>541</v>
      </c>
      <c r="H296" s="177">
        <v>24</v>
      </c>
      <c r="L296" s="173"/>
      <c r="M296" s="178"/>
      <c r="N296" s="179"/>
      <c r="O296" s="179"/>
      <c r="P296" s="179"/>
      <c r="Q296" s="179"/>
      <c r="R296" s="179"/>
      <c r="S296" s="179"/>
      <c r="T296" s="180"/>
      <c r="AT296" s="181" t="s">
        <v>131</v>
      </c>
      <c r="AU296" s="181" t="s">
        <v>79</v>
      </c>
      <c r="AV296" s="12" t="s">
        <v>79</v>
      </c>
      <c r="AW296" s="12" t="s">
        <v>32</v>
      </c>
      <c r="AX296" s="12" t="s">
        <v>77</v>
      </c>
      <c r="AY296" s="181" t="s">
        <v>122</v>
      </c>
    </row>
    <row r="297" spans="2:65" s="1" customFormat="1" ht="20.399999999999999" customHeight="1">
      <c r="B297" s="153"/>
      <c r="C297" s="154" t="s">
        <v>546</v>
      </c>
      <c r="D297" s="154" t="s">
        <v>124</v>
      </c>
      <c r="E297" s="155" t="s">
        <v>547</v>
      </c>
      <c r="F297" s="156" t="s">
        <v>548</v>
      </c>
      <c r="G297" s="157" t="s">
        <v>549</v>
      </c>
      <c r="H297" s="158">
        <v>1</v>
      </c>
      <c r="I297" s="159"/>
      <c r="J297" s="159">
        <f>ROUND(I297*H297,2)</f>
        <v>0</v>
      </c>
      <c r="K297" s="156" t="s">
        <v>5</v>
      </c>
      <c r="L297" s="37"/>
      <c r="M297" s="160" t="s">
        <v>5</v>
      </c>
      <c r="N297" s="161" t="s">
        <v>40</v>
      </c>
      <c r="O297" s="162">
        <v>0</v>
      </c>
      <c r="P297" s="162">
        <f>O297*H297</f>
        <v>0</v>
      </c>
      <c r="Q297" s="162">
        <v>0</v>
      </c>
      <c r="R297" s="162">
        <f>Q297*H297</f>
        <v>0</v>
      </c>
      <c r="S297" s="162">
        <v>0</v>
      </c>
      <c r="T297" s="163">
        <f>S297*H297</f>
        <v>0</v>
      </c>
      <c r="AR297" s="23" t="s">
        <v>129</v>
      </c>
      <c r="AT297" s="23" t="s">
        <v>124</v>
      </c>
      <c r="AU297" s="23" t="s">
        <v>79</v>
      </c>
      <c r="AY297" s="23" t="s">
        <v>122</v>
      </c>
      <c r="BE297" s="164">
        <f>IF(N297="základní",J297,0)</f>
        <v>0</v>
      </c>
      <c r="BF297" s="164">
        <f>IF(N297="snížená",J297,0)</f>
        <v>0</v>
      </c>
      <c r="BG297" s="164">
        <f>IF(N297="zákl. přenesená",J297,0)</f>
        <v>0</v>
      </c>
      <c r="BH297" s="164">
        <f>IF(N297="sníž. přenesená",J297,0)</f>
        <v>0</v>
      </c>
      <c r="BI297" s="164">
        <f>IF(N297="nulová",J297,0)</f>
        <v>0</v>
      </c>
      <c r="BJ297" s="23" t="s">
        <v>77</v>
      </c>
      <c r="BK297" s="164">
        <f>ROUND(I297*H297,2)</f>
        <v>0</v>
      </c>
      <c r="BL297" s="23" t="s">
        <v>129</v>
      </c>
      <c r="BM297" s="23" t="s">
        <v>550</v>
      </c>
    </row>
    <row r="298" spans="2:65" s="11" customFormat="1">
      <c r="B298" s="165"/>
      <c r="D298" s="166" t="s">
        <v>131</v>
      </c>
      <c r="E298" s="167" t="s">
        <v>5</v>
      </c>
      <c r="F298" s="168" t="s">
        <v>314</v>
      </c>
      <c r="H298" s="169" t="s">
        <v>5</v>
      </c>
      <c r="L298" s="165"/>
      <c r="M298" s="170"/>
      <c r="N298" s="171"/>
      <c r="O298" s="171"/>
      <c r="P298" s="171"/>
      <c r="Q298" s="171"/>
      <c r="R298" s="171"/>
      <c r="S298" s="171"/>
      <c r="T298" s="172"/>
      <c r="AT298" s="169" t="s">
        <v>131</v>
      </c>
      <c r="AU298" s="169" t="s">
        <v>79</v>
      </c>
      <c r="AV298" s="11" t="s">
        <v>77</v>
      </c>
      <c r="AW298" s="11" t="s">
        <v>32</v>
      </c>
      <c r="AX298" s="11" t="s">
        <v>69</v>
      </c>
      <c r="AY298" s="169" t="s">
        <v>122</v>
      </c>
    </row>
    <row r="299" spans="2:65" s="11" customFormat="1" ht="24">
      <c r="B299" s="165"/>
      <c r="D299" s="166" t="s">
        <v>131</v>
      </c>
      <c r="E299" s="167" t="s">
        <v>5</v>
      </c>
      <c r="F299" s="168" t="s">
        <v>551</v>
      </c>
      <c r="H299" s="169" t="s">
        <v>5</v>
      </c>
      <c r="L299" s="165"/>
      <c r="M299" s="170"/>
      <c r="N299" s="171"/>
      <c r="O299" s="171"/>
      <c r="P299" s="171"/>
      <c r="Q299" s="171"/>
      <c r="R299" s="171"/>
      <c r="S299" s="171"/>
      <c r="T299" s="172"/>
      <c r="AT299" s="169" t="s">
        <v>131</v>
      </c>
      <c r="AU299" s="169" t="s">
        <v>79</v>
      </c>
      <c r="AV299" s="11" t="s">
        <v>77</v>
      </c>
      <c r="AW299" s="11" t="s">
        <v>32</v>
      </c>
      <c r="AX299" s="11" t="s">
        <v>69</v>
      </c>
      <c r="AY299" s="169" t="s">
        <v>122</v>
      </c>
    </row>
    <row r="300" spans="2:65" s="12" customFormat="1">
      <c r="B300" s="173"/>
      <c r="D300" s="174" t="s">
        <v>131</v>
      </c>
      <c r="E300" s="175" t="s">
        <v>5</v>
      </c>
      <c r="F300" s="176" t="s">
        <v>77</v>
      </c>
      <c r="H300" s="177">
        <v>1</v>
      </c>
      <c r="L300" s="173"/>
      <c r="M300" s="178"/>
      <c r="N300" s="179"/>
      <c r="O300" s="179"/>
      <c r="P300" s="179"/>
      <c r="Q300" s="179"/>
      <c r="R300" s="179"/>
      <c r="S300" s="179"/>
      <c r="T300" s="180"/>
      <c r="AT300" s="181" t="s">
        <v>131</v>
      </c>
      <c r="AU300" s="181" t="s">
        <v>79</v>
      </c>
      <c r="AV300" s="12" t="s">
        <v>79</v>
      </c>
      <c r="AW300" s="12" t="s">
        <v>32</v>
      </c>
      <c r="AX300" s="12" t="s">
        <v>77</v>
      </c>
      <c r="AY300" s="181" t="s">
        <v>122</v>
      </c>
    </row>
    <row r="301" spans="2:65" s="1" customFormat="1" ht="28.8" customHeight="1">
      <c r="B301" s="153"/>
      <c r="C301" s="154" t="s">
        <v>552</v>
      </c>
      <c r="D301" s="154" t="s">
        <v>124</v>
      </c>
      <c r="E301" s="155" t="s">
        <v>553</v>
      </c>
      <c r="F301" s="156" t="s">
        <v>554</v>
      </c>
      <c r="G301" s="157" t="s">
        <v>159</v>
      </c>
      <c r="H301" s="158">
        <v>4</v>
      </c>
      <c r="I301" s="159"/>
      <c r="J301" s="159">
        <f>ROUND(I301*H301,2)</f>
        <v>0</v>
      </c>
      <c r="K301" s="156" t="s">
        <v>128</v>
      </c>
      <c r="L301" s="37"/>
      <c r="M301" s="160" t="s">
        <v>5</v>
      </c>
      <c r="N301" s="161" t="s">
        <v>40</v>
      </c>
      <c r="O301" s="162">
        <v>1.319</v>
      </c>
      <c r="P301" s="162">
        <f>O301*H301</f>
        <v>5.2759999999999998</v>
      </c>
      <c r="Q301" s="162">
        <v>0</v>
      </c>
      <c r="R301" s="162">
        <f>Q301*H301</f>
        <v>0</v>
      </c>
      <c r="S301" s="162">
        <v>0</v>
      </c>
      <c r="T301" s="163">
        <f>S301*H301</f>
        <v>0</v>
      </c>
      <c r="AR301" s="23" t="s">
        <v>129</v>
      </c>
      <c r="AT301" s="23" t="s">
        <v>124</v>
      </c>
      <c r="AU301" s="23" t="s">
        <v>79</v>
      </c>
      <c r="AY301" s="23" t="s">
        <v>122</v>
      </c>
      <c r="BE301" s="164">
        <f>IF(N301="základní",J301,0)</f>
        <v>0</v>
      </c>
      <c r="BF301" s="164">
        <f>IF(N301="snížená",J301,0)</f>
        <v>0</v>
      </c>
      <c r="BG301" s="164">
        <f>IF(N301="zákl. přenesená",J301,0)</f>
        <v>0</v>
      </c>
      <c r="BH301" s="164">
        <f>IF(N301="sníž. přenesená",J301,0)</f>
        <v>0</v>
      </c>
      <c r="BI301" s="164">
        <f>IF(N301="nulová",J301,0)</f>
        <v>0</v>
      </c>
      <c r="BJ301" s="23" t="s">
        <v>77</v>
      </c>
      <c r="BK301" s="164">
        <f>ROUND(I301*H301,2)</f>
        <v>0</v>
      </c>
      <c r="BL301" s="23" t="s">
        <v>129</v>
      </c>
      <c r="BM301" s="23" t="s">
        <v>555</v>
      </c>
    </row>
    <row r="302" spans="2:65" s="11" customFormat="1">
      <c r="B302" s="165"/>
      <c r="D302" s="166" t="s">
        <v>131</v>
      </c>
      <c r="E302" s="167" t="s">
        <v>5</v>
      </c>
      <c r="F302" s="168" t="s">
        <v>343</v>
      </c>
      <c r="H302" s="169" t="s">
        <v>5</v>
      </c>
      <c r="L302" s="165"/>
      <c r="M302" s="170"/>
      <c r="N302" s="171"/>
      <c r="O302" s="171"/>
      <c r="P302" s="171"/>
      <c r="Q302" s="171"/>
      <c r="R302" s="171"/>
      <c r="S302" s="171"/>
      <c r="T302" s="172"/>
      <c r="AT302" s="169" t="s">
        <v>131</v>
      </c>
      <c r="AU302" s="169" t="s">
        <v>79</v>
      </c>
      <c r="AV302" s="11" t="s">
        <v>77</v>
      </c>
      <c r="AW302" s="11" t="s">
        <v>32</v>
      </c>
      <c r="AX302" s="11" t="s">
        <v>69</v>
      </c>
      <c r="AY302" s="169" t="s">
        <v>122</v>
      </c>
    </row>
    <row r="303" spans="2:65" s="12" customFormat="1">
      <c r="B303" s="173"/>
      <c r="D303" s="174" t="s">
        <v>131</v>
      </c>
      <c r="E303" s="175" t="s">
        <v>5</v>
      </c>
      <c r="F303" s="176" t="s">
        <v>556</v>
      </c>
      <c r="H303" s="177">
        <v>4</v>
      </c>
      <c r="L303" s="173"/>
      <c r="M303" s="178"/>
      <c r="N303" s="179"/>
      <c r="O303" s="179"/>
      <c r="P303" s="179"/>
      <c r="Q303" s="179"/>
      <c r="R303" s="179"/>
      <c r="S303" s="179"/>
      <c r="T303" s="180"/>
      <c r="AT303" s="181" t="s">
        <v>131</v>
      </c>
      <c r="AU303" s="181" t="s">
        <v>79</v>
      </c>
      <c r="AV303" s="12" t="s">
        <v>79</v>
      </c>
      <c r="AW303" s="12" t="s">
        <v>32</v>
      </c>
      <c r="AX303" s="12" t="s">
        <v>77</v>
      </c>
      <c r="AY303" s="181" t="s">
        <v>122</v>
      </c>
    </row>
    <row r="304" spans="2:65" s="1" customFormat="1" ht="20.399999999999999" customHeight="1">
      <c r="B304" s="153"/>
      <c r="C304" s="154" t="s">
        <v>557</v>
      </c>
      <c r="D304" s="154" t="s">
        <v>124</v>
      </c>
      <c r="E304" s="155" t="s">
        <v>558</v>
      </c>
      <c r="F304" s="156" t="s">
        <v>559</v>
      </c>
      <c r="G304" s="157" t="s">
        <v>127</v>
      </c>
      <c r="H304" s="158">
        <v>22</v>
      </c>
      <c r="I304" s="159"/>
      <c r="J304" s="159">
        <f>ROUND(I304*H304,2)</f>
        <v>0</v>
      </c>
      <c r="K304" s="156" t="s">
        <v>128</v>
      </c>
      <c r="L304" s="37"/>
      <c r="M304" s="160" t="s">
        <v>5</v>
      </c>
      <c r="N304" s="161" t="s">
        <v>40</v>
      </c>
      <c r="O304" s="162">
        <v>0.96299999999999997</v>
      </c>
      <c r="P304" s="162">
        <f>O304*H304</f>
        <v>21.186</v>
      </c>
      <c r="Q304" s="162">
        <v>4.0200000000000001E-3</v>
      </c>
      <c r="R304" s="162">
        <f>Q304*H304</f>
        <v>8.8440000000000005E-2</v>
      </c>
      <c r="S304" s="162">
        <v>0</v>
      </c>
      <c r="T304" s="163">
        <f>S304*H304</f>
        <v>0</v>
      </c>
      <c r="AR304" s="23" t="s">
        <v>129</v>
      </c>
      <c r="AT304" s="23" t="s">
        <v>124</v>
      </c>
      <c r="AU304" s="23" t="s">
        <v>79</v>
      </c>
      <c r="AY304" s="23" t="s">
        <v>122</v>
      </c>
      <c r="BE304" s="164">
        <f>IF(N304="základní",J304,0)</f>
        <v>0</v>
      </c>
      <c r="BF304" s="164">
        <f>IF(N304="snížená",J304,0)</f>
        <v>0</v>
      </c>
      <c r="BG304" s="164">
        <f>IF(N304="zákl. přenesená",J304,0)</f>
        <v>0</v>
      </c>
      <c r="BH304" s="164">
        <f>IF(N304="sníž. přenesená",J304,0)</f>
        <v>0</v>
      </c>
      <c r="BI304" s="164">
        <f>IF(N304="nulová",J304,0)</f>
        <v>0</v>
      </c>
      <c r="BJ304" s="23" t="s">
        <v>77</v>
      </c>
      <c r="BK304" s="164">
        <f>ROUND(I304*H304,2)</f>
        <v>0</v>
      </c>
      <c r="BL304" s="23" t="s">
        <v>129</v>
      </c>
      <c r="BM304" s="23" t="s">
        <v>560</v>
      </c>
    </row>
    <row r="305" spans="2:65" s="11" customFormat="1">
      <c r="B305" s="165"/>
      <c r="D305" s="166" t="s">
        <v>131</v>
      </c>
      <c r="E305" s="167" t="s">
        <v>5</v>
      </c>
      <c r="F305" s="168" t="s">
        <v>343</v>
      </c>
      <c r="H305" s="169" t="s">
        <v>5</v>
      </c>
      <c r="L305" s="165"/>
      <c r="M305" s="170"/>
      <c r="N305" s="171"/>
      <c r="O305" s="171"/>
      <c r="P305" s="171"/>
      <c r="Q305" s="171"/>
      <c r="R305" s="171"/>
      <c r="S305" s="171"/>
      <c r="T305" s="172"/>
      <c r="AT305" s="169" t="s">
        <v>131</v>
      </c>
      <c r="AU305" s="169" t="s">
        <v>79</v>
      </c>
      <c r="AV305" s="11" t="s">
        <v>77</v>
      </c>
      <c r="AW305" s="11" t="s">
        <v>32</v>
      </c>
      <c r="AX305" s="11" t="s">
        <v>69</v>
      </c>
      <c r="AY305" s="169" t="s">
        <v>122</v>
      </c>
    </row>
    <row r="306" spans="2:65" s="12" customFormat="1">
      <c r="B306" s="173"/>
      <c r="D306" s="174" t="s">
        <v>131</v>
      </c>
      <c r="E306" s="175" t="s">
        <v>5</v>
      </c>
      <c r="F306" s="176" t="s">
        <v>561</v>
      </c>
      <c r="H306" s="177">
        <v>22</v>
      </c>
      <c r="L306" s="173"/>
      <c r="M306" s="178"/>
      <c r="N306" s="179"/>
      <c r="O306" s="179"/>
      <c r="P306" s="179"/>
      <c r="Q306" s="179"/>
      <c r="R306" s="179"/>
      <c r="S306" s="179"/>
      <c r="T306" s="180"/>
      <c r="AT306" s="181" t="s">
        <v>131</v>
      </c>
      <c r="AU306" s="181" t="s">
        <v>79</v>
      </c>
      <c r="AV306" s="12" t="s">
        <v>79</v>
      </c>
      <c r="AW306" s="12" t="s">
        <v>32</v>
      </c>
      <c r="AX306" s="12" t="s">
        <v>77</v>
      </c>
      <c r="AY306" s="181" t="s">
        <v>122</v>
      </c>
    </row>
    <row r="307" spans="2:65" s="1" customFormat="1" ht="20.399999999999999" customHeight="1">
      <c r="B307" s="153"/>
      <c r="C307" s="154" t="s">
        <v>562</v>
      </c>
      <c r="D307" s="154" t="s">
        <v>124</v>
      </c>
      <c r="E307" s="155" t="s">
        <v>563</v>
      </c>
      <c r="F307" s="156" t="s">
        <v>564</v>
      </c>
      <c r="G307" s="157" t="s">
        <v>549</v>
      </c>
      <c r="H307" s="158">
        <v>1</v>
      </c>
      <c r="I307" s="159"/>
      <c r="J307" s="159">
        <f>ROUND(I307*H307,2)</f>
        <v>0</v>
      </c>
      <c r="K307" s="156" t="s">
        <v>5</v>
      </c>
      <c r="L307" s="37"/>
      <c r="M307" s="160" t="s">
        <v>5</v>
      </c>
      <c r="N307" s="161" t="s">
        <v>40</v>
      </c>
      <c r="O307" s="162">
        <v>0</v>
      </c>
      <c r="P307" s="162">
        <f>O307*H307</f>
        <v>0</v>
      </c>
      <c r="Q307" s="162">
        <v>0.12</v>
      </c>
      <c r="R307" s="162">
        <f>Q307*H307</f>
        <v>0.12</v>
      </c>
      <c r="S307" s="162">
        <v>0</v>
      </c>
      <c r="T307" s="163">
        <f>S307*H307</f>
        <v>0</v>
      </c>
      <c r="AR307" s="23" t="s">
        <v>129</v>
      </c>
      <c r="AT307" s="23" t="s">
        <v>124</v>
      </c>
      <c r="AU307" s="23" t="s">
        <v>79</v>
      </c>
      <c r="AY307" s="23" t="s">
        <v>122</v>
      </c>
      <c r="BE307" s="164">
        <f>IF(N307="základní",J307,0)</f>
        <v>0</v>
      </c>
      <c r="BF307" s="164">
        <f>IF(N307="snížená",J307,0)</f>
        <v>0</v>
      </c>
      <c r="BG307" s="164">
        <f>IF(N307="zákl. přenesená",J307,0)</f>
        <v>0</v>
      </c>
      <c r="BH307" s="164">
        <f>IF(N307="sníž. přenesená",J307,0)</f>
        <v>0</v>
      </c>
      <c r="BI307" s="164">
        <f>IF(N307="nulová",J307,0)</f>
        <v>0</v>
      </c>
      <c r="BJ307" s="23" t="s">
        <v>77</v>
      </c>
      <c r="BK307" s="164">
        <f>ROUND(I307*H307,2)</f>
        <v>0</v>
      </c>
      <c r="BL307" s="23" t="s">
        <v>129</v>
      </c>
      <c r="BM307" s="23" t="s">
        <v>565</v>
      </c>
    </row>
    <row r="308" spans="2:65" s="11" customFormat="1">
      <c r="B308" s="165"/>
      <c r="D308" s="166" t="s">
        <v>131</v>
      </c>
      <c r="E308" s="167" t="s">
        <v>5</v>
      </c>
      <c r="F308" s="168" t="s">
        <v>314</v>
      </c>
      <c r="H308" s="169" t="s">
        <v>5</v>
      </c>
      <c r="L308" s="165"/>
      <c r="M308" s="170"/>
      <c r="N308" s="171"/>
      <c r="O308" s="171"/>
      <c r="P308" s="171"/>
      <c r="Q308" s="171"/>
      <c r="R308" s="171"/>
      <c r="S308" s="171"/>
      <c r="T308" s="172"/>
      <c r="AT308" s="169" t="s">
        <v>131</v>
      </c>
      <c r="AU308" s="169" t="s">
        <v>79</v>
      </c>
      <c r="AV308" s="11" t="s">
        <v>77</v>
      </c>
      <c r="AW308" s="11" t="s">
        <v>32</v>
      </c>
      <c r="AX308" s="11" t="s">
        <v>69</v>
      </c>
      <c r="AY308" s="169" t="s">
        <v>122</v>
      </c>
    </row>
    <row r="309" spans="2:65" s="11" customFormat="1">
      <c r="B309" s="165"/>
      <c r="D309" s="166" t="s">
        <v>131</v>
      </c>
      <c r="E309" s="167" t="s">
        <v>5</v>
      </c>
      <c r="F309" s="168" t="s">
        <v>315</v>
      </c>
      <c r="H309" s="169" t="s">
        <v>5</v>
      </c>
      <c r="L309" s="165"/>
      <c r="M309" s="170"/>
      <c r="N309" s="171"/>
      <c r="O309" s="171"/>
      <c r="P309" s="171"/>
      <c r="Q309" s="171"/>
      <c r="R309" s="171"/>
      <c r="S309" s="171"/>
      <c r="T309" s="172"/>
      <c r="AT309" s="169" t="s">
        <v>131</v>
      </c>
      <c r="AU309" s="169" t="s">
        <v>79</v>
      </c>
      <c r="AV309" s="11" t="s">
        <v>77</v>
      </c>
      <c r="AW309" s="11" t="s">
        <v>32</v>
      </c>
      <c r="AX309" s="11" t="s">
        <v>69</v>
      </c>
      <c r="AY309" s="169" t="s">
        <v>122</v>
      </c>
    </row>
    <row r="310" spans="2:65" s="12" customFormat="1">
      <c r="B310" s="173"/>
      <c r="D310" s="166" t="s">
        <v>131</v>
      </c>
      <c r="E310" s="181" t="s">
        <v>5</v>
      </c>
      <c r="F310" s="182" t="s">
        <v>77</v>
      </c>
      <c r="H310" s="183">
        <v>1</v>
      </c>
      <c r="L310" s="173"/>
      <c r="M310" s="178"/>
      <c r="N310" s="179"/>
      <c r="O310" s="179"/>
      <c r="P310" s="179"/>
      <c r="Q310" s="179"/>
      <c r="R310" s="179"/>
      <c r="S310" s="179"/>
      <c r="T310" s="180"/>
      <c r="AT310" s="181" t="s">
        <v>131</v>
      </c>
      <c r="AU310" s="181" t="s">
        <v>79</v>
      </c>
      <c r="AV310" s="12" t="s">
        <v>79</v>
      </c>
      <c r="AW310" s="12" t="s">
        <v>32</v>
      </c>
      <c r="AX310" s="12" t="s">
        <v>77</v>
      </c>
      <c r="AY310" s="181" t="s">
        <v>122</v>
      </c>
    </row>
    <row r="311" spans="2:65" s="11" customFormat="1">
      <c r="B311" s="165"/>
      <c r="D311" s="166" t="s">
        <v>131</v>
      </c>
      <c r="E311" s="167" t="s">
        <v>5</v>
      </c>
      <c r="F311" s="168" t="s">
        <v>566</v>
      </c>
      <c r="H311" s="169" t="s">
        <v>5</v>
      </c>
      <c r="L311" s="165"/>
      <c r="M311" s="170"/>
      <c r="N311" s="171"/>
      <c r="O311" s="171"/>
      <c r="P311" s="171"/>
      <c r="Q311" s="171"/>
      <c r="R311" s="171"/>
      <c r="S311" s="171"/>
      <c r="T311" s="172"/>
      <c r="AT311" s="169" t="s">
        <v>131</v>
      </c>
      <c r="AU311" s="169" t="s">
        <v>79</v>
      </c>
      <c r="AV311" s="11" t="s">
        <v>77</v>
      </c>
      <c r="AW311" s="11" t="s">
        <v>32</v>
      </c>
      <c r="AX311" s="11" t="s">
        <v>69</v>
      </c>
      <c r="AY311" s="169" t="s">
        <v>122</v>
      </c>
    </row>
    <row r="312" spans="2:65" s="11" customFormat="1">
      <c r="B312" s="165"/>
      <c r="D312" s="166" t="s">
        <v>131</v>
      </c>
      <c r="E312" s="167" t="s">
        <v>5</v>
      </c>
      <c r="F312" s="168" t="s">
        <v>567</v>
      </c>
      <c r="H312" s="169" t="s">
        <v>5</v>
      </c>
      <c r="L312" s="165"/>
      <c r="M312" s="170"/>
      <c r="N312" s="171"/>
      <c r="O312" s="171"/>
      <c r="P312" s="171"/>
      <c r="Q312" s="171"/>
      <c r="R312" s="171"/>
      <c r="S312" s="171"/>
      <c r="T312" s="172"/>
      <c r="AT312" s="169" t="s">
        <v>131</v>
      </c>
      <c r="AU312" s="169" t="s">
        <v>79</v>
      </c>
      <c r="AV312" s="11" t="s">
        <v>77</v>
      </c>
      <c r="AW312" s="11" t="s">
        <v>32</v>
      </c>
      <c r="AX312" s="11" t="s">
        <v>69</v>
      </c>
      <c r="AY312" s="169" t="s">
        <v>122</v>
      </c>
    </row>
    <row r="313" spans="2:65" s="11" customFormat="1">
      <c r="B313" s="165"/>
      <c r="D313" s="166" t="s">
        <v>131</v>
      </c>
      <c r="E313" s="167" t="s">
        <v>5</v>
      </c>
      <c r="F313" s="168" t="s">
        <v>568</v>
      </c>
      <c r="H313" s="169" t="s">
        <v>5</v>
      </c>
      <c r="L313" s="165"/>
      <c r="M313" s="170"/>
      <c r="N313" s="171"/>
      <c r="O313" s="171"/>
      <c r="P313" s="171"/>
      <c r="Q313" s="171"/>
      <c r="R313" s="171"/>
      <c r="S313" s="171"/>
      <c r="T313" s="172"/>
      <c r="AT313" s="169" t="s">
        <v>131</v>
      </c>
      <c r="AU313" s="169" t="s">
        <v>79</v>
      </c>
      <c r="AV313" s="11" t="s">
        <v>77</v>
      </c>
      <c r="AW313" s="11" t="s">
        <v>32</v>
      </c>
      <c r="AX313" s="11" t="s">
        <v>69</v>
      </c>
      <c r="AY313" s="169" t="s">
        <v>122</v>
      </c>
    </row>
    <row r="314" spans="2:65" s="10" customFormat="1" ht="29.85" customHeight="1">
      <c r="B314" s="140"/>
      <c r="D314" s="150" t="s">
        <v>68</v>
      </c>
      <c r="E314" s="151" t="s">
        <v>178</v>
      </c>
      <c r="F314" s="151" t="s">
        <v>229</v>
      </c>
      <c r="J314" s="152">
        <f>BK314</f>
        <v>0</v>
      </c>
      <c r="L314" s="140"/>
      <c r="M314" s="144"/>
      <c r="N314" s="145"/>
      <c r="O314" s="145"/>
      <c r="P314" s="146">
        <f>SUM(P315:P317)</f>
        <v>3.92</v>
      </c>
      <c r="Q314" s="145"/>
      <c r="R314" s="146">
        <f>SUM(R315:R317)</f>
        <v>0</v>
      </c>
      <c r="S314" s="145"/>
      <c r="T314" s="147">
        <f>SUM(T315:T317)</f>
        <v>0</v>
      </c>
      <c r="AR314" s="141" t="s">
        <v>77</v>
      </c>
      <c r="AT314" s="148" t="s">
        <v>68</v>
      </c>
      <c r="AU314" s="148" t="s">
        <v>77</v>
      </c>
      <c r="AY314" s="141" t="s">
        <v>122</v>
      </c>
      <c r="BK314" s="149">
        <f>SUM(BK315:BK317)</f>
        <v>0</v>
      </c>
    </row>
    <row r="315" spans="2:65" s="1" customFormat="1" ht="20.399999999999999" customHeight="1">
      <c r="B315" s="153"/>
      <c r="C315" s="154" t="s">
        <v>569</v>
      </c>
      <c r="D315" s="154" t="s">
        <v>124</v>
      </c>
      <c r="E315" s="155" t="s">
        <v>246</v>
      </c>
      <c r="F315" s="156" t="s">
        <v>247</v>
      </c>
      <c r="G315" s="157" t="s">
        <v>152</v>
      </c>
      <c r="H315" s="158">
        <v>20</v>
      </c>
      <c r="I315" s="159"/>
      <c r="J315" s="159">
        <f>ROUND(I315*H315,2)</f>
        <v>0</v>
      </c>
      <c r="K315" s="156" t="s">
        <v>128</v>
      </c>
      <c r="L315" s="37"/>
      <c r="M315" s="160" t="s">
        <v>5</v>
      </c>
      <c r="N315" s="161" t="s">
        <v>40</v>
      </c>
      <c r="O315" s="162">
        <v>0.19600000000000001</v>
      </c>
      <c r="P315" s="162">
        <f>O315*H315</f>
        <v>3.92</v>
      </c>
      <c r="Q315" s="162">
        <v>0</v>
      </c>
      <c r="R315" s="162">
        <f>Q315*H315</f>
        <v>0</v>
      </c>
      <c r="S315" s="162">
        <v>0</v>
      </c>
      <c r="T315" s="163">
        <f>S315*H315</f>
        <v>0</v>
      </c>
      <c r="AR315" s="23" t="s">
        <v>129</v>
      </c>
      <c r="AT315" s="23" t="s">
        <v>124</v>
      </c>
      <c r="AU315" s="23" t="s">
        <v>79</v>
      </c>
      <c r="AY315" s="23" t="s">
        <v>122</v>
      </c>
      <c r="BE315" s="164">
        <f>IF(N315="základní",J315,0)</f>
        <v>0</v>
      </c>
      <c r="BF315" s="164">
        <f>IF(N315="snížená",J315,0)</f>
        <v>0</v>
      </c>
      <c r="BG315" s="164">
        <f>IF(N315="zákl. přenesená",J315,0)</f>
        <v>0</v>
      </c>
      <c r="BH315" s="164">
        <f>IF(N315="sníž. přenesená",J315,0)</f>
        <v>0</v>
      </c>
      <c r="BI315" s="164">
        <f>IF(N315="nulová",J315,0)</f>
        <v>0</v>
      </c>
      <c r="BJ315" s="23" t="s">
        <v>77</v>
      </c>
      <c r="BK315" s="164">
        <f>ROUND(I315*H315,2)</f>
        <v>0</v>
      </c>
      <c r="BL315" s="23" t="s">
        <v>129</v>
      </c>
      <c r="BM315" s="23" t="s">
        <v>570</v>
      </c>
    </row>
    <row r="316" spans="2:65" s="11" customFormat="1">
      <c r="B316" s="165"/>
      <c r="D316" s="166" t="s">
        <v>131</v>
      </c>
      <c r="E316" s="167" t="s">
        <v>5</v>
      </c>
      <c r="F316" s="168" t="s">
        <v>314</v>
      </c>
      <c r="H316" s="169" t="s">
        <v>5</v>
      </c>
      <c r="L316" s="165"/>
      <c r="M316" s="170"/>
      <c r="N316" s="171"/>
      <c r="O316" s="171"/>
      <c r="P316" s="171"/>
      <c r="Q316" s="171"/>
      <c r="R316" s="171"/>
      <c r="S316" s="171"/>
      <c r="T316" s="172"/>
      <c r="AT316" s="169" t="s">
        <v>131</v>
      </c>
      <c r="AU316" s="169" t="s">
        <v>79</v>
      </c>
      <c r="AV316" s="11" t="s">
        <v>77</v>
      </c>
      <c r="AW316" s="11" t="s">
        <v>32</v>
      </c>
      <c r="AX316" s="11" t="s">
        <v>69</v>
      </c>
      <c r="AY316" s="169" t="s">
        <v>122</v>
      </c>
    </row>
    <row r="317" spans="2:65" s="12" customFormat="1">
      <c r="B317" s="173"/>
      <c r="D317" s="166" t="s">
        <v>131</v>
      </c>
      <c r="E317" s="181" t="s">
        <v>5</v>
      </c>
      <c r="F317" s="182" t="s">
        <v>479</v>
      </c>
      <c r="H317" s="183">
        <v>20</v>
      </c>
      <c r="L317" s="173"/>
      <c r="M317" s="178"/>
      <c r="N317" s="179"/>
      <c r="O317" s="179"/>
      <c r="P317" s="179"/>
      <c r="Q317" s="179"/>
      <c r="R317" s="179"/>
      <c r="S317" s="179"/>
      <c r="T317" s="180"/>
      <c r="AT317" s="181" t="s">
        <v>131</v>
      </c>
      <c r="AU317" s="181" t="s">
        <v>79</v>
      </c>
      <c r="AV317" s="12" t="s">
        <v>79</v>
      </c>
      <c r="AW317" s="12" t="s">
        <v>32</v>
      </c>
      <c r="AX317" s="12" t="s">
        <v>77</v>
      </c>
      <c r="AY317" s="181" t="s">
        <v>122</v>
      </c>
    </row>
    <row r="318" spans="2:65" s="10" customFormat="1" ht="29.85" customHeight="1">
      <c r="B318" s="140"/>
      <c r="D318" s="150" t="s">
        <v>68</v>
      </c>
      <c r="E318" s="151" t="s">
        <v>276</v>
      </c>
      <c r="F318" s="151" t="s">
        <v>277</v>
      </c>
      <c r="J318" s="152">
        <f>BK318</f>
        <v>0</v>
      </c>
      <c r="L318" s="140"/>
      <c r="M318" s="144"/>
      <c r="N318" s="145"/>
      <c r="O318" s="145"/>
      <c r="P318" s="146">
        <f>SUM(P319:P324)</f>
        <v>3.4817400000000003</v>
      </c>
      <c r="Q318" s="145"/>
      <c r="R318" s="146">
        <f>SUM(R319:R324)</f>
        <v>0</v>
      </c>
      <c r="S318" s="145"/>
      <c r="T318" s="147">
        <f>SUM(T319:T324)</f>
        <v>0</v>
      </c>
      <c r="AR318" s="141" t="s">
        <v>77</v>
      </c>
      <c r="AT318" s="148" t="s">
        <v>68</v>
      </c>
      <c r="AU318" s="148" t="s">
        <v>77</v>
      </c>
      <c r="AY318" s="141" t="s">
        <v>122</v>
      </c>
      <c r="BK318" s="149">
        <f>SUM(BK319:BK324)</f>
        <v>0</v>
      </c>
    </row>
    <row r="319" spans="2:65" s="1" customFormat="1" ht="20.399999999999999" customHeight="1">
      <c r="B319" s="153"/>
      <c r="C319" s="154" t="s">
        <v>571</v>
      </c>
      <c r="D319" s="154" t="s">
        <v>124</v>
      </c>
      <c r="E319" s="155" t="s">
        <v>279</v>
      </c>
      <c r="F319" s="156" t="s">
        <v>280</v>
      </c>
      <c r="G319" s="157" t="s">
        <v>185</v>
      </c>
      <c r="H319" s="158">
        <v>16.82</v>
      </c>
      <c r="I319" s="159"/>
      <c r="J319" s="159">
        <f>ROUND(I319*H319,2)</f>
        <v>0</v>
      </c>
      <c r="K319" s="156" t="s">
        <v>128</v>
      </c>
      <c r="L319" s="37"/>
      <c r="M319" s="160" t="s">
        <v>5</v>
      </c>
      <c r="N319" s="161" t="s">
        <v>40</v>
      </c>
      <c r="O319" s="162">
        <v>0.03</v>
      </c>
      <c r="P319" s="162">
        <f>O319*H319</f>
        <v>0.50459999999999994</v>
      </c>
      <c r="Q319" s="162">
        <v>0</v>
      </c>
      <c r="R319" s="162">
        <f>Q319*H319</f>
        <v>0</v>
      </c>
      <c r="S319" s="162">
        <v>0</v>
      </c>
      <c r="T319" s="163">
        <f>S319*H319</f>
        <v>0</v>
      </c>
      <c r="AR319" s="23" t="s">
        <v>129</v>
      </c>
      <c r="AT319" s="23" t="s">
        <v>124</v>
      </c>
      <c r="AU319" s="23" t="s">
        <v>79</v>
      </c>
      <c r="AY319" s="23" t="s">
        <v>122</v>
      </c>
      <c r="BE319" s="164">
        <f>IF(N319="základní",J319,0)</f>
        <v>0</v>
      </c>
      <c r="BF319" s="164">
        <f>IF(N319="snížená",J319,0)</f>
        <v>0</v>
      </c>
      <c r="BG319" s="164">
        <f>IF(N319="zákl. přenesená",J319,0)</f>
        <v>0</v>
      </c>
      <c r="BH319" s="164">
        <f>IF(N319="sníž. přenesená",J319,0)</f>
        <v>0</v>
      </c>
      <c r="BI319" s="164">
        <f>IF(N319="nulová",J319,0)</f>
        <v>0</v>
      </c>
      <c r="BJ319" s="23" t="s">
        <v>77</v>
      </c>
      <c r="BK319" s="164">
        <f>ROUND(I319*H319,2)</f>
        <v>0</v>
      </c>
      <c r="BL319" s="23" t="s">
        <v>129</v>
      </c>
      <c r="BM319" s="23" t="s">
        <v>572</v>
      </c>
    </row>
    <row r="320" spans="2:65" s="1" customFormat="1" ht="20.399999999999999" customHeight="1">
      <c r="B320" s="153"/>
      <c r="C320" s="154" t="s">
        <v>573</v>
      </c>
      <c r="D320" s="154" t="s">
        <v>124</v>
      </c>
      <c r="E320" s="155" t="s">
        <v>283</v>
      </c>
      <c r="F320" s="156" t="s">
        <v>284</v>
      </c>
      <c r="G320" s="157" t="s">
        <v>185</v>
      </c>
      <c r="H320" s="158">
        <v>151.38</v>
      </c>
      <c r="I320" s="159"/>
      <c r="J320" s="159">
        <f>ROUND(I320*H320,2)</f>
        <v>0</v>
      </c>
      <c r="K320" s="156" t="s">
        <v>128</v>
      </c>
      <c r="L320" s="37"/>
      <c r="M320" s="160" t="s">
        <v>5</v>
      </c>
      <c r="N320" s="161" t="s">
        <v>40</v>
      </c>
      <c r="O320" s="162">
        <v>2E-3</v>
      </c>
      <c r="P320" s="162">
        <f>O320*H320</f>
        <v>0.30275999999999997</v>
      </c>
      <c r="Q320" s="162">
        <v>0</v>
      </c>
      <c r="R320" s="162">
        <f>Q320*H320</f>
        <v>0</v>
      </c>
      <c r="S320" s="162">
        <v>0</v>
      </c>
      <c r="T320" s="163">
        <f>S320*H320</f>
        <v>0</v>
      </c>
      <c r="AR320" s="23" t="s">
        <v>129</v>
      </c>
      <c r="AT320" s="23" t="s">
        <v>124</v>
      </c>
      <c r="AU320" s="23" t="s">
        <v>79</v>
      </c>
      <c r="AY320" s="23" t="s">
        <v>122</v>
      </c>
      <c r="BE320" s="164">
        <f>IF(N320="základní",J320,0)</f>
        <v>0</v>
      </c>
      <c r="BF320" s="164">
        <f>IF(N320="snížená",J320,0)</f>
        <v>0</v>
      </c>
      <c r="BG320" s="164">
        <f>IF(N320="zákl. přenesená",J320,0)</f>
        <v>0</v>
      </c>
      <c r="BH320" s="164">
        <f>IF(N320="sníž. přenesená",J320,0)</f>
        <v>0</v>
      </c>
      <c r="BI320" s="164">
        <f>IF(N320="nulová",J320,0)</f>
        <v>0</v>
      </c>
      <c r="BJ320" s="23" t="s">
        <v>77</v>
      </c>
      <c r="BK320" s="164">
        <f>ROUND(I320*H320,2)</f>
        <v>0</v>
      </c>
      <c r="BL320" s="23" t="s">
        <v>129</v>
      </c>
      <c r="BM320" s="23" t="s">
        <v>574</v>
      </c>
    </row>
    <row r="321" spans="2:65" s="12" customFormat="1">
      <c r="B321" s="173"/>
      <c r="D321" s="174" t="s">
        <v>131</v>
      </c>
      <c r="F321" s="176" t="s">
        <v>575</v>
      </c>
      <c r="H321" s="177">
        <v>151.38</v>
      </c>
      <c r="L321" s="173"/>
      <c r="M321" s="178"/>
      <c r="N321" s="179"/>
      <c r="O321" s="179"/>
      <c r="P321" s="179"/>
      <c r="Q321" s="179"/>
      <c r="R321" s="179"/>
      <c r="S321" s="179"/>
      <c r="T321" s="180"/>
      <c r="AT321" s="181" t="s">
        <v>131</v>
      </c>
      <c r="AU321" s="181" t="s">
        <v>79</v>
      </c>
      <c r="AV321" s="12" t="s">
        <v>79</v>
      </c>
      <c r="AW321" s="12" t="s">
        <v>6</v>
      </c>
      <c r="AX321" s="12" t="s">
        <v>77</v>
      </c>
      <c r="AY321" s="181" t="s">
        <v>122</v>
      </c>
    </row>
    <row r="322" spans="2:65" s="1" customFormat="1" ht="20.399999999999999" customHeight="1">
      <c r="B322" s="153"/>
      <c r="C322" s="154" t="s">
        <v>576</v>
      </c>
      <c r="D322" s="154" t="s">
        <v>124</v>
      </c>
      <c r="E322" s="155" t="s">
        <v>288</v>
      </c>
      <c r="F322" s="156" t="s">
        <v>289</v>
      </c>
      <c r="G322" s="157" t="s">
        <v>185</v>
      </c>
      <c r="H322" s="158">
        <v>16.82</v>
      </c>
      <c r="I322" s="159"/>
      <c r="J322" s="159">
        <f>ROUND(I322*H322,2)</f>
        <v>0</v>
      </c>
      <c r="K322" s="156" t="s">
        <v>128</v>
      </c>
      <c r="L322" s="37"/>
      <c r="M322" s="160" t="s">
        <v>5</v>
      </c>
      <c r="N322" s="161" t="s">
        <v>40</v>
      </c>
      <c r="O322" s="162">
        <v>0.159</v>
      </c>
      <c r="P322" s="162">
        <f>O322*H322</f>
        <v>2.6743800000000002</v>
      </c>
      <c r="Q322" s="162">
        <v>0</v>
      </c>
      <c r="R322" s="162">
        <f>Q322*H322</f>
        <v>0</v>
      </c>
      <c r="S322" s="162">
        <v>0</v>
      </c>
      <c r="T322" s="163">
        <f>S322*H322</f>
        <v>0</v>
      </c>
      <c r="AR322" s="23" t="s">
        <v>129</v>
      </c>
      <c r="AT322" s="23" t="s">
        <v>124</v>
      </c>
      <c r="AU322" s="23" t="s">
        <v>79</v>
      </c>
      <c r="AY322" s="23" t="s">
        <v>122</v>
      </c>
      <c r="BE322" s="164">
        <f>IF(N322="základní",J322,0)</f>
        <v>0</v>
      </c>
      <c r="BF322" s="164">
        <f>IF(N322="snížená",J322,0)</f>
        <v>0</v>
      </c>
      <c r="BG322" s="164">
        <f>IF(N322="zákl. přenesená",J322,0)</f>
        <v>0</v>
      </c>
      <c r="BH322" s="164">
        <f>IF(N322="sníž. přenesená",J322,0)</f>
        <v>0</v>
      </c>
      <c r="BI322" s="164">
        <f>IF(N322="nulová",J322,0)</f>
        <v>0</v>
      </c>
      <c r="BJ322" s="23" t="s">
        <v>77</v>
      </c>
      <c r="BK322" s="164">
        <f>ROUND(I322*H322,2)</f>
        <v>0</v>
      </c>
      <c r="BL322" s="23" t="s">
        <v>129</v>
      </c>
      <c r="BM322" s="23" t="s">
        <v>577</v>
      </c>
    </row>
    <row r="323" spans="2:65" s="1" customFormat="1" ht="20.399999999999999" customHeight="1">
      <c r="B323" s="153"/>
      <c r="C323" s="154" t="s">
        <v>578</v>
      </c>
      <c r="D323" s="154" t="s">
        <v>124</v>
      </c>
      <c r="E323" s="155" t="s">
        <v>297</v>
      </c>
      <c r="F323" s="156" t="s">
        <v>298</v>
      </c>
      <c r="G323" s="157" t="s">
        <v>185</v>
      </c>
      <c r="H323" s="158">
        <v>6.26</v>
      </c>
      <c r="I323" s="159"/>
      <c r="J323" s="159">
        <f>ROUND(I323*H323,2)</f>
        <v>0</v>
      </c>
      <c r="K323" s="156" t="s">
        <v>128</v>
      </c>
      <c r="L323" s="37"/>
      <c r="M323" s="160" t="s">
        <v>5</v>
      </c>
      <c r="N323" s="161" t="s">
        <v>40</v>
      </c>
      <c r="O323" s="162">
        <v>0</v>
      </c>
      <c r="P323" s="162">
        <f>O323*H323</f>
        <v>0</v>
      </c>
      <c r="Q323" s="162">
        <v>0</v>
      </c>
      <c r="R323" s="162">
        <f>Q323*H323</f>
        <v>0</v>
      </c>
      <c r="S323" s="162">
        <v>0</v>
      </c>
      <c r="T323" s="163">
        <f>S323*H323</f>
        <v>0</v>
      </c>
      <c r="AR323" s="23" t="s">
        <v>129</v>
      </c>
      <c r="AT323" s="23" t="s">
        <v>124</v>
      </c>
      <c r="AU323" s="23" t="s">
        <v>79</v>
      </c>
      <c r="AY323" s="23" t="s">
        <v>122</v>
      </c>
      <c r="BE323" s="164">
        <f>IF(N323="základní",J323,0)</f>
        <v>0</v>
      </c>
      <c r="BF323" s="164">
        <f>IF(N323="snížená",J323,0)</f>
        <v>0</v>
      </c>
      <c r="BG323" s="164">
        <f>IF(N323="zákl. přenesená",J323,0)</f>
        <v>0</v>
      </c>
      <c r="BH323" s="164">
        <f>IF(N323="sníž. přenesená",J323,0)</f>
        <v>0</v>
      </c>
      <c r="BI323" s="164">
        <f>IF(N323="nulová",J323,0)</f>
        <v>0</v>
      </c>
      <c r="BJ323" s="23" t="s">
        <v>77</v>
      </c>
      <c r="BK323" s="164">
        <f>ROUND(I323*H323,2)</f>
        <v>0</v>
      </c>
      <c r="BL323" s="23" t="s">
        <v>129</v>
      </c>
      <c r="BM323" s="23" t="s">
        <v>579</v>
      </c>
    </row>
    <row r="324" spans="2:65" s="1" customFormat="1" ht="20.399999999999999" customHeight="1">
      <c r="B324" s="153"/>
      <c r="C324" s="154" t="s">
        <v>580</v>
      </c>
      <c r="D324" s="154" t="s">
        <v>124</v>
      </c>
      <c r="E324" s="155" t="s">
        <v>301</v>
      </c>
      <c r="F324" s="156" t="s">
        <v>302</v>
      </c>
      <c r="G324" s="157" t="s">
        <v>185</v>
      </c>
      <c r="H324" s="158">
        <v>10.56</v>
      </c>
      <c r="I324" s="159"/>
      <c r="J324" s="159">
        <f>ROUND(I324*H324,2)</f>
        <v>0</v>
      </c>
      <c r="K324" s="156" t="s">
        <v>128</v>
      </c>
      <c r="L324" s="37"/>
      <c r="M324" s="160" t="s">
        <v>5</v>
      </c>
      <c r="N324" s="161" t="s">
        <v>40</v>
      </c>
      <c r="O324" s="162">
        <v>0</v>
      </c>
      <c r="P324" s="162">
        <f>O324*H324</f>
        <v>0</v>
      </c>
      <c r="Q324" s="162">
        <v>0</v>
      </c>
      <c r="R324" s="162">
        <f>Q324*H324</f>
        <v>0</v>
      </c>
      <c r="S324" s="162">
        <v>0</v>
      </c>
      <c r="T324" s="163">
        <f>S324*H324</f>
        <v>0</v>
      </c>
      <c r="AR324" s="23" t="s">
        <v>129</v>
      </c>
      <c r="AT324" s="23" t="s">
        <v>124</v>
      </c>
      <c r="AU324" s="23" t="s">
        <v>79</v>
      </c>
      <c r="AY324" s="23" t="s">
        <v>122</v>
      </c>
      <c r="BE324" s="164">
        <f>IF(N324="základní",J324,0)</f>
        <v>0</v>
      </c>
      <c r="BF324" s="164">
        <f>IF(N324="snížená",J324,0)</f>
        <v>0</v>
      </c>
      <c r="BG324" s="164">
        <f>IF(N324="zákl. přenesená",J324,0)</f>
        <v>0</v>
      </c>
      <c r="BH324" s="164">
        <f>IF(N324="sníž. přenesená",J324,0)</f>
        <v>0</v>
      </c>
      <c r="BI324" s="164">
        <f>IF(N324="nulová",J324,0)</f>
        <v>0</v>
      </c>
      <c r="BJ324" s="23" t="s">
        <v>77</v>
      </c>
      <c r="BK324" s="164">
        <f>ROUND(I324*H324,2)</f>
        <v>0</v>
      </c>
      <c r="BL324" s="23" t="s">
        <v>129</v>
      </c>
      <c r="BM324" s="23" t="s">
        <v>581</v>
      </c>
    </row>
    <row r="325" spans="2:65" s="10" customFormat="1" ht="29.85" customHeight="1">
      <c r="B325" s="140"/>
      <c r="D325" s="150" t="s">
        <v>68</v>
      </c>
      <c r="E325" s="151" t="s">
        <v>304</v>
      </c>
      <c r="F325" s="151" t="s">
        <v>305</v>
      </c>
      <c r="J325" s="152">
        <f>BK325</f>
        <v>0</v>
      </c>
      <c r="L325" s="140"/>
      <c r="M325" s="144"/>
      <c r="N325" s="145"/>
      <c r="O325" s="145"/>
      <c r="P325" s="146">
        <f>P326</f>
        <v>1.8929199999999999</v>
      </c>
      <c r="Q325" s="145"/>
      <c r="R325" s="146">
        <f>R326</f>
        <v>0</v>
      </c>
      <c r="S325" s="145"/>
      <c r="T325" s="147">
        <f>T326</f>
        <v>0</v>
      </c>
      <c r="AR325" s="141" t="s">
        <v>77</v>
      </c>
      <c r="AT325" s="148" t="s">
        <v>68</v>
      </c>
      <c r="AU325" s="148" t="s">
        <v>77</v>
      </c>
      <c r="AY325" s="141" t="s">
        <v>122</v>
      </c>
      <c r="BK325" s="149">
        <f>BK326</f>
        <v>0</v>
      </c>
    </row>
    <row r="326" spans="2:65" s="1" customFormat="1" ht="20.399999999999999" customHeight="1">
      <c r="B326" s="153"/>
      <c r="C326" s="154" t="s">
        <v>582</v>
      </c>
      <c r="D326" s="154" t="s">
        <v>124</v>
      </c>
      <c r="E326" s="155" t="s">
        <v>583</v>
      </c>
      <c r="F326" s="156" t="s">
        <v>584</v>
      </c>
      <c r="G326" s="157" t="s">
        <v>185</v>
      </c>
      <c r="H326" s="158">
        <v>1.2789999999999999</v>
      </c>
      <c r="I326" s="159"/>
      <c r="J326" s="159">
        <f>ROUND(I326*H326,2)</f>
        <v>0</v>
      </c>
      <c r="K326" s="156" t="s">
        <v>128</v>
      </c>
      <c r="L326" s="37"/>
      <c r="M326" s="160" t="s">
        <v>5</v>
      </c>
      <c r="N326" s="201" t="s">
        <v>40</v>
      </c>
      <c r="O326" s="202">
        <v>1.48</v>
      </c>
      <c r="P326" s="202">
        <f>O326*H326</f>
        <v>1.8929199999999999</v>
      </c>
      <c r="Q326" s="202">
        <v>0</v>
      </c>
      <c r="R326" s="202">
        <f>Q326*H326</f>
        <v>0</v>
      </c>
      <c r="S326" s="202">
        <v>0</v>
      </c>
      <c r="T326" s="203">
        <f>S326*H326</f>
        <v>0</v>
      </c>
      <c r="AR326" s="23" t="s">
        <v>129</v>
      </c>
      <c r="AT326" s="23" t="s">
        <v>124</v>
      </c>
      <c r="AU326" s="23" t="s">
        <v>79</v>
      </c>
      <c r="AY326" s="23" t="s">
        <v>122</v>
      </c>
      <c r="BE326" s="164">
        <f>IF(N326="základní",J326,0)</f>
        <v>0</v>
      </c>
      <c r="BF326" s="164">
        <f>IF(N326="snížená",J326,0)</f>
        <v>0</v>
      </c>
      <c r="BG326" s="164">
        <f>IF(N326="zákl. přenesená",J326,0)</f>
        <v>0</v>
      </c>
      <c r="BH326" s="164">
        <f>IF(N326="sníž. přenesená",J326,0)</f>
        <v>0</v>
      </c>
      <c r="BI326" s="164">
        <f>IF(N326="nulová",J326,0)</f>
        <v>0</v>
      </c>
      <c r="BJ326" s="23" t="s">
        <v>77</v>
      </c>
      <c r="BK326" s="164">
        <f>ROUND(I326*H326,2)</f>
        <v>0</v>
      </c>
      <c r="BL326" s="23" t="s">
        <v>129</v>
      </c>
      <c r="BM326" s="23" t="s">
        <v>585</v>
      </c>
    </row>
    <row r="327" spans="2:65" s="1" customFormat="1" ht="6.9" customHeight="1">
      <c r="B327" s="52"/>
      <c r="C327" s="53"/>
      <c r="D327" s="53"/>
      <c r="E327" s="53"/>
      <c r="F327" s="53"/>
      <c r="G327" s="53"/>
      <c r="H327" s="53"/>
      <c r="I327" s="53"/>
      <c r="J327" s="53"/>
      <c r="K327" s="53"/>
      <c r="L327" s="37"/>
    </row>
  </sheetData>
  <autoFilter ref="C83:K326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82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4"/>
  <sheetViews>
    <sheetView showGridLines="0" workbookViewId="0">
      <pane ySplit="1" topLeftCell="A80" activePane="bottomLeft" state="frozen"/>
      <selection pane="bottomLeft" activeCell="X118" sqref="X118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95"/>
      <c r="B1" s="16"/>
      <c r="C1" s="16"/>
      <c r="D1" s="17" t="s">
        <v>1</v>
      </c>
      <c r="E1" s="16"/>
      <c r="F1" s="96" t="s">
        <v>87</v>
      </c>
      <c r="G1" s="250" t="s">
        <v>88</v>
      </c>
      <c r="H1" s="250"/>
      <c r="I1" s="16"/>
      <c r="J1" s="96" t="s">
        <v>89</v>
      </c>
      <c r="K1" s="17" t="s">
        <v>90</v>
      </c>
      <c r="L1" s="96" t="s">
        <v>91</v>
      </c>
      <c r="M1" s="96"/>
      <c r="N1" s="96"/>
      <c r="O1" s="96"/>
      <c r="P1" s="96"/>
      <c r="Q1" s="96"/>
      <c r="R1" s="96"/>
      <c r="S1" s="96"/>
      <c r="T1" s="96"/>
      <c r="U1" s="97"/>
      <c r="V1" s="97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238" t="s">
        <v>8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23" t="s">
        <v>86</v>
      </c>
    </row>
    <row r="3" spans="1:70" ht="6.9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79</v>
      </c>
    </row>
    <row r="4" spans="1:70" ht="36.9" customHeight="1">
      <c r="B4" s="27"/>
      <c r="C4" s="28"/>
      <c r="D4" s="29" t="s">
        <v>92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 ht="13.2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20.399999999999999" customHeight="1">
      <c r="B7" s="27"/>
      <c r="C7" s="28"/>
      <c r="D7" s="28"/>
      <c r="E7" s="251" t="str">
        <f>'Rekapitulace stavby'!K6</f>
        <v>Rekonstrukce budovy MŠ Slívová</v>
      </c>
      <c r="F7" s="252"/>
      <c r="G7" s="252"/>
      <c r="H7" s="252"/>
      <c r="I7" s="28"/>
      <c r="J7" s="28"/>
      <c r="K7" s="30"/>
    </row>
    <row r="8" spans="1:70" s="1" customFormat="1" ht="13.2">
      <c r="B8" s="37"/>
      <c r="C8" s="38"/>
      <c r="D8" s="35" t="s">
        <v>93</v>
      </c>
      <c r="E8" s="38"/>
      <c r="F8" s="38"/>
      <c r="G8" s="38"/>
      <c r="H8" s="38"/>
      <c r="I8" s="38"/>
      <c r="J8" s="38"/>
      <c r="K8" s="41"/>
    </row>
    <row r="9" spans="1:70" s="1" customFormat="1" ht="36.9" customHeight="1">
      <c r="B9" s="37"/>
      <c r="C9" s="38"/>
      <c r="D9" s="38"/>
      <c r="E9" s="253" t="s">
        <v>586</v>
      </c>
      <c r="F9" s="254"/>
      <c r="G9" s="254"/>
      <c r="H9" s="254"/>
      <c r="I9" s="38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" customHeight="1">
      <c r="B11" s="37"/>
      <c r="C11" s="38"/>
      <c r="D11" s="35" t="s">
        <v>19</v>
      </c>
      <c r="E11" s="38"/>
      <c r="F11" s="33" t="s">
        <v>5</v>
      </c>
      <c r="G11" s="38"/>
      <c r="H11" s="38"/>
      <c r="I11" s="35" t="s">
        <v>20</v>
      </c>
      <c r="J11" s="33" t="s">
        <v>5</v>
      </c>
      <c r="K11" s="41"/>
    </row>
    <row r="12" spans="1:70" s="1" customFormat="1" ht="14.4" customHeight="1">
      <c r="B12" s="37"/>
      <c r="C12" s="38"/>
      <c r="D12" s="35" t="s">
        <v>21</v>
      </c>
      <c r="E12" s="38"/>
      <c r="F12" s="33" t="s">
        <v>22</v>
      </c>
      <c r="G12" s="38"/>
      <c r="H12" s="38"/>
      <c r="I12" s="35" t="s">
        <v>23</v>
      </c>
      <c r="J12" s="98" t="str">
        <f>'Rekapitulace stavby'!AN8</f>
        <v>1. 8. 2017</v>
      </c>
      <c r="K12" s="41"/>
    </row>
    <row r="13" spans="1:70" s="1" customFormat="1" ht="10.8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" customHeight="1">
      <c r="B14" s="37"/>
      <c r="C14" s="38"/>
      <c r="D14" s="35" t="s">
        <v>25</v>
      </c>
      <c r="E14" s="38"/>
      <c r="F14" s="38"/>
      <c r="G14" s="38"/>
      <c r="H14" s="38"/>
      <c r="I14" s="35" t="s">
        <v>26</v>
      </c>
      <c r="J14" s="33" t="s">
        <v>5</v>
      </c>
      <c r="K14" s="41"/>
    </row>
    <row r="15" spans="1:70" s="1" customFormat="1" ht="18" customHeight="1">
      <c r="B15" s="37"/>
      <c r="C15" s="38"/>
      <c r="D15" s="38"/>
      <c r="E15" s="33" t="s">
        <v>27</v>
      </c>
      <c r="F15" s="38"/>
      <c r="G15" s="38"/>
      <c r="H15" s="38"/>
      <c r="I15" s="35" t="s">
        <v>28</v>
      </c>
      <c r="J15" s="33" t="s">
        <v>5</v>
      </c>
      <c r="K15" s="41"/>
    </row>
    <row r="16" spans="1:70" s="1" customFormat="1" ht="6.9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" customHeight="1">
      <c r="B17" s="37"/>
      <c r="C17" s="38"/>
      <c r="D17" s="35" t="s">
        <v>29</v>
      </c>
      <c r="E17" s="38"/>
      <c r="F17" s="38"/>
      <c r="G17" s="38"/>
      <c r="H17" s="38"/>
      <c r="I17" s="35" t="s">
        <v>26</v>
      </c>
      <c r="J17" s="33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28</v>
      </c>
      <c r="J18" s="33" t="str">
        <f>IF('Rekapitulace stavby'!AN14="Vyplň údaj","",IF('Rekapitulace stavby'!AN14="","",'Rekapitulace stavby'!AN14))</f>
        <v/>
      </c>
      <c r="K18" s="41"/>
    </row>
    <row r="19" spans="2:11" s="1" customFormat="1" ht="6.9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" customHeight="1">
      <c r="B20" s="37"/>
      <c r="C20" s="38"/>
      <c r="D20" s="35" t="s">
        <v>31</v>
      </c>
      <c r="E20" s="38"/>
      <c r="F20" s="38"/>
      <c r="G20" s="38"/>
      <c r="H20" s="38"/>
      <c r="I20" s="35" t="s">
        <v>26</v>
      </c>
      <c r="J20" s="33" t="str">
        <f>IF('Rekapitulace stavby'!AN16="","",'Rekapitulace stavby'!AN16)</f>
        <v/>
      </c>
      <c r="K20" s="41"/>
    </row>
    <row r="21" spans="2:11" s="1" customFormat="1" ht="18" customHeight="1">
      <c r="B21" s="37"/>
      <c r="C21" s="38"/>
      <c r="D21" s="38"/>
      <c r="E21" s="33" t="str">
        <f>IF('Rekapitulace stavby'!E17="","",'Rekapitulace stavby'!E17)</f>
        <v xml:space="preserve"> </v>
      </c>
      <c r="F21" s="38"/>
      <c r="G21" s="38"/>
      <c r="H21" s="38"/>
      <c r="I21" s="35" t="s">
        <v>28</v>
      </c>
      <c r="J21" s="33" t="str">
        <f>IF('Rekapitulace stavby'!AN17="","",'Rekapitulace stavby'!AN17)</f>
        <v/>
      </c>
      <c r="K21" s="41"/>
    </row>
    <row r="22" spans="2:11" s="1" customFormat="1" ht="6.9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" customHeight="1">
      <c r="B23" s="37"/>
      <c r="C23" s="38"/>
      <c r="D23" s="35" t="s">
        <v>33</v>
      </c>
      <c r="E23" s="38"/>
      <c r="F23" s="38"/>
      <c r="G23" s="38"/>
      <c r="H23" s="38"/>
      <c r="I23" s="38"/>
      <c r="J23" s="38"/>
      <c r="K23" s="41"/>
    </row>
    <row r="24" spans="2:11" s="6" customFormat="1" ht="20.399999999999999" customHeight="1">
      <c r="B24" s="99"/>
      <c r="C24" s="100"/>
      <c r="D24" s="100"/>
      <c r="E24" s="217" t="s">
        <v>5</v>
      </c>
      <c r="F24" s="217"/>
      <c r="G24" s="217"/>
      <c r="H24" s="217"/>
      <c r="I24" s="100"/>
      <c r="J24" s="100"/>
      <c r="K24" s="101"/>
    </row>
    <row r="25" spans="2:11" s="1" customFormat="1" ht="6.9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" customHeight="1">
      <c r="B26" s="37"/>
      <c r="C26" s="38"/>
      <c r="D26" s="64"/>
      <c r="E26" s="64"/>
      <c r="F26" s="64"/>
      <c r="G26" s="64"/>
      <c r="H26" s="64"/>
      <c r="I26" s="64"/>
      <c r="J26" s="64"/>
      <c r="K26" s="102"/>
    </row>
    <row r="27" spans="2:11" s="1" customFormat="1" ht="25.35" customHeight="1">
      <c r="B27" s="37"/>
      <c r="C27" s="38"/>
      <c r="D27" s="103" t="s">
        <v>35</v>
      </c>
      <c r="E27" s="38"/>
      <c r="F27" s="38"/>
      <c r="G27" s="38"/>
      <c r="H27" s="38"/>
      <c r="I27" s="38"/>
      <c r="J27" s="104">
        <f>ROUND(J79,2)</f>
        <v>0</v>
      </c>
      <c r="K27" s="41"/>
    </row>
    <row r="28" spans="2:11" s="1" customFormat="1" ht="6.9" customHeight="1">
      <c r="B28" s="37"/>
      <c r="C28" s="38"/>
      <c r="D28" s="64"/>
      <c r="E28" s="64"/>
      <c r="F28" s="64"/>
      <c r="G28" s="64"/>
      <c r="H28" s="64"/>
      <c r="I28" s="64"/>
      <c r="J28" s="64"/>
      <c r="K28" s="102"/>
    </row>
    <row r="29" spans="2:11" s="1" customFormat="1" ht="14.4" customHeight="1">
      <c r="B29" s="37"/>
      <c r="C29" s="38"/>
      <c r="D29" s="38"/>
      <c r="E29" s="38"/>
      <c r="F29" s="42" t="s">
        <v>37</v>
      </c>
      <c r="G29" s="38"/>
      <c r="H29" s="38"/>
      <c r="I29" s="42" t="s">
        <v>36</v>
      </c>
      <c r="J29" s="42" t="s">
        <v>38</v>
      </c>
      <c r="K29" s="41"/>
    </row>
    <row r="30" spans="2:11" s="1" customFormat="1" ht="14.4" customHeight="1">
      <c r="B30" s="37"/>
      <c r="C30" s="38"/>
      <c r="D30" s="45" t="s">
        <v>39</v>
      </c>
      <c r="E30" s="45" t="s">
        <v>40</v>
      </c>
      <c r="F30" s="105">
        <f>ROUND(SUM(BE79:BE133), 2)</f>
        <v>0</v>
      </c>
      <c r="G30" s="38"/>
      <c r="H30" s="38"/>
      <c r="I30" s="106">
        <v>0.21</v>
      </c>
      <c r="J30" s="105">
        <f>ROUND(ROUND((SUM(BE79:BE133)), 2)*I30, 2)</f>
        <v>0</v>
      </c>
      <c r="K30" s="41"/>
    </row>
    <row r="31" spans="2:11" s="1" customFormat="1" ht="14.4" customHeight="1">
      <c r="B31" s="37"/>
      <c r="C31" s="38"/>
      <c r="D31" s="38"/>
      <c r="E31" s="45" t="s">
        <v>41</v>
      </c>
      <c r="F31" s="105">
        <f>ROUND(SUM(BF79:BF133), 2)</f>
        <v>0</v>
      </c>
      <c r="G31" s="38"/>
      <c r="H31" s="38"/>
      <c r="I31" s="106">
        <v>0.15</v>
      </c>
      <c r="J31" s="105">
        <f>ROUND(ROUND((SUM(BF79:BF133)), 2)*I31, 2)</f>
        <v>0</v>
      </c>
      <c r="K31" s="41"/>
    </row>
    <row r="32" spans="2:11" s="1" customFormat="1" ht="14.4" hidden="1" customHeight="1">
      <c r="B32" s="37"/>
      <c r="C32" s="38"/>
      <c r="D32" s="38"/>
      <c r="E32" s="45" t="s">
        <v>42</v>
      </c>
      <c r="F32" s="105">
        <f>ROUND(SUM(BG79:BG133), 2)</f>
        <v>0</v>
      </c>
      <c r="G32" s="38"/>
      <c r="H32" s="38"/>
      <c r="I32" s="106">
        <v>0.21</v>
      </c>
      <c r="J32" s="105">
        <v>0</v>
      </c>
      <c r="K32" s="41"/>
    </row>
    <row r="33" spans="2:11" s="1" customFormat="1" ht="14.4" hidden="1" customHeight="1">
      <c r="B33" s="37"/>
      <c r="C33" s="38"/>
      <c r="D33" s="38"/>
      <c r="E33" s="45" t="s">
        <v>43</v>
      </c>
      <c r="F33" s="105">
        <f>ROUND(SUM(BH79:BH133), 2)</f>
        <v>0</v>
      </c>
      <c r="G33" s="38"/>
      <c r="H33" s="38"/>
      <c r="I33" s="106">
        <v>0.15</v>
      </c>
      <c r="J33" s="105">
        <v>0</v>
      </c>
      <c r="K33" s="41"/>
    </row>
    <row r="34" spans="2:11" s="1" customFormat="1" ht="14.4" hidden="1" customHeight="1">
      <c r="B34" s="37"/>
      <c r="C34" s="38"/>
      <c r="D34" s="38"/>
      <c r="E34" s="45" t="s">
        <v>44</v>
      </c>
      <c r="F34" s="105">
        <f>ROUND(SUM(BI79:BI133), 2)</f>
        <v>0</v>
      </c>
      <c r="G34" s="38"/>
      <c r="H34" s="38"/>
      <c r="I34" s="106">
        <v>0</v>
      </c>
      <c r="J34" s="105">
        <v>0</v>
      </c>
      <c r="K34" s="41"/>
    </row>
    <row r="35" spans="2:11" s="1" customFormat="1" ht="6.9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107"/>
      <c r="D36" s="108" t="s">
        <v>45</v>
      </c>
      <c r="E36" s="67"/>
      <c r="F36" s="67"/>
      <c r="G36" s="109" t="s">
        <v>46</v>
      </c>
      <c r="H36" s="110" t="s">
        <v>47</v>
      </c>
      <c r="I36" s="67"/>
      <c r="J36" s="111">
        <f>SUM(J27:J34)</f>
        <v>0</v>
      </c>
      <c r="K36" s="112"/>
    </row>
    <row r="37" spans="2:11" s="1" customFormat="1" ht="14.4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" customHeight="1">
      <c r="B41" s="55"/>
      <c r="C41" s="56"/>
      <c r="D41" s="56"/>
      <c r="E41" s="56"/>
      <c r="F41" s="56"/>
      <c r="G41" s="56"/>
      <c r="H41" s="56"/>
      <c r="I41" s="56"/>
      <c r="J41" s="56"/>
      <c r="K41" s="113"/>
    </row>
    <row r="42" spans="2:11" s="1" customFormat="1" ht="36.9" customHeight="1">
      <c r="B42" s="37"/>
      <c r="C42" s="29" t="s">
        <v>95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" customHeight="1">
      <c r="B44" s="37"/>
      <c r="C44" s="35" t="s">
        <v>17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20.399999999999999" customHeight="1">
      <c r="B45" s="37"/>
      <c r="C45" s="38"/>
      <c r="D45" s="38"/>
      <c r="E45" s="251" t="str">
        <f>E7</f>
        <v>Rekonstrukce budovy MŠ Slívová</v>
      </c>
      <c r="F45" s="252"/>
      <c r="G45" s="252"/>
      <c r="H45" s="252"/>
      <c r="I45" s="38"/>
      <c r="J45" s="38"/>
      <c r="K45" s="41"/>
    </row>
    <row r="46" spans="2:11" s="1" customFormat="1" ht="14.4" customHeight="1">
      <c r="B46" s="37"/>
      <c r="C46" s="35" t="s">
        <v>93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22.2" customHeight="1">
      <c r="B47" s="37"/>
      <c r="C47" s="38"/>
      <c r="D47" s="38"/>
      <c r="E47" s="253" t="str">
        <f>E9</f>
        <v>VRN - Vedlejší a ostatní rozpočtové náklady</v>
      </c>
      <c r="F47" s="254"/>
      <c r="G47" s="254"/>
      <c r="H47" s="254"/>
      <c r="I47" s="38"/>
      <c r="J47" s="38"/>
      <c r="K47" s="41"/>
    </row>
    <row r="48" spans="2:11" s="1" customFormat="1" ht="6.9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21</v>
      </c>
      <c r="D49" s="38"/>
      <c r="E49" s="38"/>
      <c r="F49" s="33" t="str">
        <f>F12</f>
        <v>Ostrava</v>
      </c>
      <c r="G49" s="38"/>
      <c r="H49" s="38"/>
      <c r="I49" s="35" t="s">
        <v>23</v>
      </c>
      <c r="J49" s="98" t="str">
        <f>IF(J12="","",J12)</f>
        <v>1. 8. 2017</v>
      </c>
      <c r="K49" s="41"/>
    </row>
    <row r="50" spans="2:47" s="1" customFormat="1" ht="6.9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 ht="13.2">
      <c r="B51" s="37"/>
      <c r="C51" s="35" t="s">
        <v>25</v>
      </c>
      <c r="D51" s="38"/>
      <c r="E51" s="38"/>
      <c r="F51" s="33" t="str">
        <f>E15</f>
        <v>ÚMOb Slezská Ostrava</v>
      </c>
      <c r="G51" s="38"/>
      <c r="H51" s="38"/>
      <c r="I51" s="35" t="s">
        <v>31</v>
      </c>
      <c r="J51" s="33" t="str">
        <f>E21</f>
        <v xml:space="preserve"> </v>
      </c>
      <c r="K51" s="41"/>
    </row>
    <row r="52" spans="2:47" s="1" customFormat="1" ht="14.4" customHeight="1">
      <c r="B52" s="37"/>
      <c r="C52" s="35" t="s">
        <v>29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14" t="s">
        <v>96</v>
      </c>
      <c r="D54" s="107"/>
      <c r="E54" s="107"/>
      <c r="F54" s="107"/>
      <c r="G54" s="107"/>
      <c r="H54" s="107"/>
      <c r="I54" s="107"/>
      <c r="J54" s="115" t="s">
        <v>97</v>
      </c>
      <c r="K54" s="116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17" t="s">
        <v>98</v>
      </c>
      <c r="D56" s="38"/>
      <c r="E56" s="38"/>
      <c r="F56" s="38"/>
      <c r="G56" s="38"/>
      <c r="H56" s="38"/>
      <c r="I56" s="38"/>
      <c r="J56" s="104">
        <f>J79</f>
        <v>0</v>
      </c>
      <c r="K56" s="41"/>
      <c r="AU56" s="23" t="s">
        <v>99</v>
      </c>
    </row>
    <row r="57" spans="2:47" s="7" customFormat="1" ht="24.9" customHeight="1">
      <c r="B57" s="118"/>
      <c r="C57" s="119"/>
      <c r="D57" s="120" t="s">
        <v>587</v>
      </c>
      <c r="E57" s="121"/>
      <c r="F57" s="121"/>
      <c r="G57" s="121"/>
      <c r="H57" s="121"/>
      <c r="I57" s="121"/>
      <c r="J57" s="122">
        <f>J80</f>
        <v>0</v>
      </c>
      <c r="K57" s="123"/>
    </row>
    <row r="58" spans="2:47" s="8" customFormat="1" ht="19.95" customHeight="1">
      <c r="B58" s="124"/>
      <c r="C58" s="125"/>
      <c r="D58" s="126" t="s">
        <v>588</v>
      </c>
      <c r="E58" s="127"/>
      <c r="F58" s="127"/>
      <c r="G58" s="127"/>
      <c r="H58" s="127"/>
      <c r="I58" s="127"/>
      <c r="J58" s="128">
        <f>J81</f>
        <v>0</v>
      </c>
      <c r="K58" s="129"/>
    </row>
    <row r="59" spans="2:47" s="8" customFormat="1" ht="19.95" customHeight="1">
      <c r="B59" s="124"/>
      <c r="C59" s="125"/>
      <c r="D59" s="126" t="s">
        <v>589</v>
      </c>
      <c r="E59" s="127"/>
      <c r="F59" s="127"/>
      <c r="G59" s="127"/>
      <c r="H59" s="127"/>
      <c r="I59" s="127"/>
      <c r="J59" s="128">
        <f>J109</f>
        <v>0</v>
      </c>
      <c r="K59" s="129"/>
    </row>
    <row r="60" spans="2:47" s="1" customFormat="1" ht="21.75" customHeight="1">
      <c r="B60" s="37"/>
      <c r="C60" s="38"/>
      <c r="D60" s="38"/>
      <c r="E60" s="38"/>
      <c r="F60" s="38"/>
      <c r="G60" s="38"/>
      <c r="H60" s="38"/>
      <c r="I60" s="38"/>
      <c r="J60" s="38"/>
      <c r="K60" s="41"/>
    </row>
    <row r="61" spans="2:47" s="1" customFormat="1" ht="6.9" customHeight="1">
      <c r="B61" s="52"/>
      <c r="C61" s="53"/>
      <c r="D61" s="53"/>
      <c r="E61" s="53"/>
      <c r="F61" s="53"/>
      <c r="G61" s="53"/>
      <c r="H61" s="53"/>
      <c r="I61" s="53"/>
      <c r="J61" s="53"/>
      <c r="K61" s="54"/>
    </row>
    <row r="65" spans="2:63" s="1" customFormat="1" ht="6.9" customHeight="1"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37"/>
    </row>
    <row r="66" spans="2:63" s="1" customFormat="1" ht="36.9" customHeight="1">
      <c r="B66" s="37"/>
      <c r="C66" s="57" t="s">
        <v>106</v>
      </c>
      <c r="L66" s="37"/>
    </row>
    <row r="67" spans="2:63" s="1" customFormat="1" ht="6.9" customHeight="1">
      <c r="B67" s="37"/>
      <c r="L67" s="37"/>
    </row>
    <row r="68" spans="2:63" s="1" customFormat="1" ht="14.4" customHeight="1">
      <c r="B68" s="37"/>
      <c r="C68" s="59" t="s">
        <v>17</v>
      </c>
      <c r="L68" s="37"/>
    </row>
    <row r="69" spans="2:63" s="1" customFormat="1" ht="20.399999999999999" customHeight="1">
      <c r="B69" s="37"/>
      <c r="E69" s="247" t="str">
        <f>E7</f>
        <v>Rekonstrukce budovy MŠ Slívová</v>
      </c>
      <c r="F69" s="248"/>
      <c r="G69" s="248"/>
      <c r="H69" s="248"/>
      <c r="L69" s="37"/>
    </row>
    <row r="70" spans="2:63" s="1" customFormat="1" ht="14.4" customHeight="1">
      <c r="B70" s="37"/>
      <c r="C70" s="59" t="s">
        <v>93</v>
      </c>
      <c r="L70" s="37"/>
    </row>
    <row r="71" spans="2:63" s="1" customFormat="1" ht="22.2" customHeight="1">
      <c r="B71" s="37"/>
      <c r="E71" s="245" t="str">
        <f>E9</f>
        <v>VRN - Vedlejší a ostatní rozpočtové náklady</v>
      </c>
      <c r="F71" s="249"/>
      <c r="G71" s="249"/>
      <c r="H71" s="249"/>
      <c r="L71" s="37"/>
    </row>
    <row r="72" spans="2:63" s="1" customFormat="1" ht="6.9" customHeight="1">
      <c r="B72" s="37"/>
      <c r="L72" s="37"/>
    </row>
    <row r="73" spans="2:63" s="1" customFormat="1" ht="18" customHeight="1">
      <c r="B73" s="37"/>
      <c r="C73" s="59" t="s">
        <v>21</v>
      </c>
      <c r="F73" s="130" t="str">
        <f>F12</f>
        <v>Ostrava</v>
      </c>
      <c r="I73" s="59" t="s">
        <v>23</v>
      </c>
      <c r="J73" s="63" t="str">
        <f>IF(J12="","",J12)</f>
        <v>1. 8. 2017</v>
      </c>
      <c r="L73" s="37"/>
    </row>
    <row r="74" spans="2:63" s="1" customFormat="1" ht="6.9" customHeight="1">
      <c r="B74" s="37"/>
      <c r="L74" s="37"/>
    </row>
    <row r="75" spans="2:63" s="1" customFormat="1" ht="13.2">
      <c r="B75" s="37"/>
      <c r="C75" s="59" t="s">
        <v>25</v>
      </c>
      <c r="F75" s="130" t="str">
        <f>E15</f>
        <v>ÚMOb Slezská Ostrava</v>
      </c>
      <c r="I75" s="59" t="s">
        <v>31</v>
      </c>
      <c r="J75" s="130" t="str">
        <f>E21</f>
        <v xml:space="preserve"> </v>
      </c>
      <c r="L75" s="37"/>
    </row>
    <row r="76" spans="2:63" s="1" customFormat="1" ht="14.4" customHeight="1">
      <c r="B76" s="37"/>
      <c r="C76" s="59" t="s">
        <v>29</v>
      </c>
      <c r="F76" s="130" t="str">
        <f>IF(E18="","",E18)</f>
        <v xml:space="preserve"> </v>
      </c>
      <c r="L76" s="37"/>
    </row>
    <row r="77" spans="2:63" s="1" customFormat="1" ht="10.35" customHeight="1">
      <c r="B77" s="37"/>
      <c r="L77" s="37"/>
    </row>
    <row r="78" spans="2:63" s="9" customFormat="1" ht="29.25" customHeight="1">
      <c r="B78" s="131"/>
      <c r="C78" s="132" t="s">
        <v>107</v>
      </c>
      <c r="D78" s="133" t="s">
        <v>54</v>
      </c>
      <c r="E78" s="133" t="s">
        <v>50</v>
      </c>
      <c r="F78" s="133" t="s">
        <v>108</v>
      </c>
      <c r="G78" s="133" t="s">
        <v>109</v>
      </c>
      <c r="H78" s="133" t="s">
        <v>110</v>
      </c>
      <c r="I78" s="134" t="s">
        <v>111</v>
      </c>
      <c r="J78" s="133" t="s">
        <v>97</v>
      </c>
      <c r="K78" s="135" t="s">
        <v>112</v>
      </c>
      <c r="L78" s="131"/>
      <c r="M78" s="69" t="s">
        <v>113</v>
      </c>
      <c r="N78" s="70" t="s">
        <v>39</v>
      </c>
      <c r="O78" s="70" t="s">
        <v>114</v>
      </c>
      <c r="P78" s="70" t="s">
        <v>115</v>
      </c>
      <c r="Q78" s="70" t="s">
        <v>116</v>
      </c>
      <c r="R78" s="70" t="s">
        <v>117</v>
      </c>
      <c r="S78" s="70" t="s">
        <v>118</v>
      </c>
      <c r="T78" s="71" t="s">
        <v>119</v>
      </c>
    </row>
    <row r="79" spans="2:63" s="1" customFormat="1" ht="29.25" customHeight="1">
      <c r="B79" s="37"/>
      <c r="C79" s="73" t="s">
        <v>98</v>
      </c>
      <c r="J79" s="136">
        <f>BK79</f>
        <v>0</v>
      </c>
      <c r="L79" s="37"/>
      <c r="M79" s="72"/>
      <c r="N79" s="64"/>
      <c r="O79" s="64"/>
      <c r="P79" s="137">
        <f>P80</f>
        <v>0</v>
      </c>
      <c r="Q79" s="64"/>
      <c r="R79" s="137">
        <f>R80</f>
        <v>0</v>
      </c>
      <c r="S79" s="64"/>
      <c r="T79" s="138">
        <f>T80</f>
        <v>0</v>
      </c>
      <c r="AT79" s="23" t="s">
        <v>68</v>
      </c>
      <c r="AU79" s="23" t="s">
        <v>99</v>
      </c>
      <c r="BK79" s="139">
        <f>BK80</f>
        <v>0</v>
      </c>
    </row>
    <row r="80" spans="2:63" s="10" customFormat="1" ht="37.35" customHeight="1">
      <c r="B80" s="140"/>
      <c r="D80" s="141" t="s">
        <v>68</v>
      </c>
      <c r="E80" s="142" t="s">
        <v>83</v>
      </c>
      <c r="F80" s="142" t="s">
        <v>590</v>
      </c>
      <c r="J80" s="143">
        <f>BK80</f>
        <v>0</v>
      </c>
      <c r="L80" s="140"/>
      <c r="M80" s="144"/>
      <c r="N80" s="145"/>
      <c r="O80" s="145"/>
      <c r="P80" s="146">
        <f>P81+P109</f>
        <v>0</v>
      </c>
      <c r="Q80" s="145"/>
      <c r="R80" s="146">
        <f>R81+R109</f>
        <v>0</v>
      </c>
      <c r="S80" s="145"/>
      <c r="T80" s="147">
        <f>T81+T109</f>
        <v>0</v>
      </c>
      <c r="AR80" s="141" t="s">
        <v>156</v>
      </c>
      <c r="AT80" s="148" t="s">
        <v>68</v>
      </c>
      <c r="AU80" s="148" t="s">
        <v>69</v>
      </c>
      <c r="AY80" s="141" t="s">
        <v>122</v>
      </c>
      <c r="BK80" s="149">
        <f>BK81+BK109</f>
        <v>0</v>
      </c>
    </row>
    <row r="81" spans="2:65" s="10" customFormat="1" ht="19.95" customHeight="1">
      <c r="B81" s="140"/>
      <c r="D81" s="150" t="s">
        <v>68</v>
      </c>
      <c r="E81" s="151" t="s">
        <v>591</v>
      </c>
      <c r="F81" s="151" t="s">
        <v>592</v>
      </c>
      <c r="J81" s="152">
        <f>BK81</f>
        <v>0</v>
      </c>
      <c r="L81" s="140"/>
      <c r="M81" s="144"/>
      <c r="N81" s="145"/>
      <c r="O81" s="145"/>
      <c r="P81" s="146">
        <f>SUM(P82:P108)</f>
        <v>0</v>
      </c>
      <c r="Q81" s="145"/>
      <c r="R81" s="146">
        <f>SUM(R82:R108)</f>
        <v>0</v>
      </c>
      <c r="S81" s="145"/>
      <c r="T81" s="147">
        <f>SUM(T82:T108)</f>
        <v>0</v>
      </c>
      <c r="AR81" s="141" t="s">
        <v>156</v>
      </c>
      <c r="AT81" s="148" t="s">
        <v>68</v>
      </c>
      <c r="AU81" s="148" t="s">
        <v>77</v>
      </c>
      <c r="AY81" s="141" t="s">
        <v>122</v>
      </c>
      <c r="BK81" s="149">
        <f>SUM(BK82:BK108)</f>
        <v>0</v>
      </c>
    </row>
    <row r="82" spans="2:65" s="1" customFormat="1" ht="20.399999999999999" customHeight="1">
      <c r="B82" s="153"/>
      <c r="C82" s="154" t="s">
        <v>77</v>
      </c>
      <c r="D82" s="154" t="s">
        <v>124</v>
      </c>
      <c r="E82" s="155" t="s">
        <v>593</v>
      </c>
      <c r="F82" s="156" t="s">
        <v>594</v>
      </c>
      <c r="G82" s="157" t="s">
        <v>549</v>
      </c>
      <c r="H82" s="158">
        <v>1</v>
      </c>
      <c r="I82" s="159"/>
      <c r="J82" s="159">
        <f>ROUND(I82*H82,2)</f>
        <v>0</v>
      </c>
      <c r="K82" s="156" t="s">
        <v>5</v>
      </c>
      <c r="L82" s="37"/>
      <c r="M82" s="160" t="s">
        <v>5</v>
      </c>
      <c r="N82" s="161" t="s">
        <v>40</v>
      </c>
      <c r="O82" s="162">
        <v>0</v>
      </c>
      <c r="P82" s="162">
        <f>O82*H82</f>
        <v>0</v>
      </c>
      <c r="Q82" s="162">
        <v>0</v>
      </c>
      <c r="R82" s="162">
        <f>Q82*H82</f>
        <v>0</v>
      </c>
      <c r="S82" s="162">
        <v>0</v>
      </c>
      <c r="T82" s="163">
        <f>S82*H82</f>
        <v>0</v>
      </c>
      <c r="AR82" s="23" t="s">
        <v>595</v>
      </c>
      <c r="AT82" s="23" t="s">
        <v>124</v>
      </c>
      <c r="AU82" s="23" t="s">
        <v>79</v>
      </c>
      <c r="AY82" s="23" t="s">
        <v>122</v>
      </c>
      <c r="BE82" s="164">
        <f>IF(N82="základní",J82,0)</f>
        <v>0</v>
      </c>
      <c r="BF82" s="164">
        <f>IF(N82="snížená",J82,0)</f>
        <v>0</v>
      </c>
      <c r="BG82" s="164">
        <f>IF(N82="zákl. přenesená",J82,0)</f>
        <v>0</v>
      </c>
      <c r="BH82" s="164">
        <f>IF(N82="sníž. přenesená",J82,0)</f>
        <v>0</v>
      </c>
      <c r="BI82" s="164">
        <f>IF(N82="nulová",J82,0)</f>
        <v>0</v>
      </c>
      <c r="BJ82" s="23" t="s">
        <v>77</v>
      </c>
      <c r="BK82" s="164">
        <f>ROUND(I82*H82,2)</f>
        <v>0</v>
      </c>
      <c r="BL82" s="23" t="s">
        <v>595</v>
      </c>
      <c r="BM82" s="23" t="s">
        <v>596</v>
      </c>
    </row>
    <row r="83" spans="2:65" s="12" customFormat="1">
      <c r="B83" s="173"/>
      <c r="D83" s="166" t="s">
        <v>131</v>
      </c>
      <c r="E83" s="181" t="s">
        <v>5</v>
      </c>
      <c r="F83" s="182" t="s">
        <v>77</v>
      </c>
      <c r="H83" s="183">
        <v>1</v>
      </c>
      <c r="L83" s="173"/>
      <c r="M83" s="178"/>
      <c r="N83" s="179"/>
      <c r="O83" s="179"/>
      <c r="P83" s="179"/>
      <c r="Q83" s="179"/>
      <c r="R83" s="179"/>
      <c r="S83" s="179"/>
      <c r="T83" s="180"/>
      <c r="AT83" s="181" t="s">
        <v>131</v>
      </c>
      <c r="AU83" s="181" t="s">
        <v>79</v>
      </c>
      <c r="AV83" s="12" t="s">
        <v>79</v>
      </c>
      <c r="AW83" s="12" t="s">
        <v>32</v>
      </c>
      <c r="AX83" s="12" t="s">
        <v>77</v>
      </c>
      <c r="AY83" s="181" t="s">
        <v>122</v>
      </c>
    </row>
    <row r="84" spans="2:65" s="11" customFormat="1">
      <c r="B84" s="165"/>
      <c r="D84" s="166" t="s">
        <v>131</v>
      </c>
      <c r="E84" s="167" t="s">
        <v>5</v>
      </c>
      <c r="F84" s="168" t="s">
        <v>597</v>
      </c>
      <c r="H84" s="169" t="s">
        <v>5</v>
      </c>
      <c r="L84" s="165"/>
      <c r="M84" s="170"/>
      <c r="N84" s="171"/>
      <c r="O84" s="171"/>
      <c r="P84" s="171"/>
      <c r="Q84" s="171"/>
      <c r="R84" s="171"/>
      <c r="S84" s="171"/>
      <c r="T84" s="172"/>
      <c r="AT84" s="169" t="s">
        <v>131</v>
      </c>
      <c r="AU84" s="169" t="s">
        <v>79</v>
      </c>
      <c r="AV84" s="11" t="s">
        <v>77</v>
      </c>
      <c r="AW84" s="11" t="s">
        <v>32</v>
      </c>
      <c r="AX84" s="11" t="s">
        <v>69</v>
      </c>
      <c r="AY84" s="169" t="s">
        <v>122</v>
      </c>
    </row>
    <row r="85" spans="2:65" s="11" customFormat="1" ht="24">
      <c r="B85" s="165"/>
      <c r="D85" s="166" t="s">
        <v>131</v>
      </c>
      <c r="E85" s="167" t="s">
        <v>5</v>
      </c>
      <c r="F85" s="168" t="s">
        <v>598</v>
      </c>
      <c r="H85" s="169" t="s">
        <v>5</v>
      </c>
      <c r="L85" s="165"/>
      <c r="M85" s="170"/>
      <c r="N85" s="171"/>
      <c r="O85" s="171"/>
      <c r="P85" s="171"/>
      <c r="Q85" s="171"/>
      <c r="R85" s="171"/>
      <c r="S85" s="171"/>
      <c r="T85" s="172"/>
      <c r="AT85" s="169" t="s">
        <v>131</v>
      </c>
      <c r="AU85" s="169" t="s">
        <v>79</v>
      </c>
      <c r="AV85" s="11" t="s">
        <v>77</v>
      </c>
      <c r="AW85" s="11" t="s">
        <v>32</v>
      </c>
      <c r="AX85" s="11" t="s">
        <v>69</v>
      </c>
      <c r="AY85" s="169" t="s">
        <v>122</v>
      </c>
    </row>
    <row r="86" spans="2:65" s="11" customFormat="1" ht="24">
      <c r="B86" s="165"/>
      <c r="D86" s="166" t="s">
        <v>131</v>
      </c>
      <c r="E86" s="167" t="s">
        <v>5</v>
      </c>
      <c r="F86" s="168" t="s">
        <v>599</v>
      </c>
      <c r="H86" s="169" t="s">
        <v>5</v>
      </c>
      <c r="L86" s="165"/>
      <c r="M86" s="170"/>
      <c r="N86" s="171"/>
      <c r="O86" s="171"/>
      <c r="P86" s="171"/>
      <c r="Q86" s="171"/>
      <c r="R86" s="171"/>
      <c r="S86" s="171"/>
      <c r="T86" s="172"/>
      <c r="AT86" s="169" t="s">
        <v>131</v>
      </c>
      <c r="AU86" s="169" t="s">
        <v>79</v>
      </c>
      <c r="AV86" s="11" t="s">
        <v>77</v>
      </c>
      <c r="AW86" s="11" t="s">
        <v>32</v>
      </c>
      <c r="AX86" s="11" t="s">
        <v>69</v>
      </c>
      <c r="AY86" s="169" t="s">
        <v>122</v>
      </c>
    </row>
    <row r="87" spans="2:65" s="11" customFormat="1">
      <c r="B87" s="165"/>
      <c r="D87" s="174" t="s">
        <v>131</v>
      </c>
      <c r="E87" s="211" t="s">
        <v>5</v>
      </c>
      <c r="F87" s="212" t="s">
        <v>600</v>
      </c>
      <c r="H87" s="213" t="s">
        <v>5</v>
      </c>
      <c r="L87" s="165"/>
      <c r="M87" s="170"/>
      <c r="N87" s="171"/>
      <c r="O87" s="171"/>
      <c r="P87" s="171"/>
      <c r="Q87" s="171"/>
      <c r="R87" s="171"/>
      <c r="S87" s="171"/>
      <c r="T87" s="172"/>
      <c r="AT87" s="169" t="s">
        <v>131</v>
      </c>
      <c r="AU87" s="169" t="s">
        <v>79</v>
      </c>
      <c r="AV87" s="11" t="s">
        <v>77</v>
      </c>
      <c r="AW87" s="11" t="s">
        <v>32</v>
      </c>
      <c r="AX87" s="11" t="s">
        <v>69</v>
      </c>
      <c r="AY87" s="169" t="s">
        <v>122</v>
      </c>
    </row>
    <row r="88" spans="2:65" s="1" customFormat="1" ht="20.399999999999999" customHeight="1">
      <c r="B88" s="153"/>
      <c r="C88" s="154" t="s">
        <v>144</v>
      </c>
      <c r="D88" s="154" t="s">
        <v>124</v>
      </c>
      <c r="E88" s="155" t="s">
        <v>601</v>
      </c>
      <c r="F88" s="156" t="s">
        <v>602</v>
      </c>
      <c r="G88" s="157" t="s">
        <v>549</v>
      </c>
      <c r="H88" s="158">
        <v>1</v>
      </c>
      <c r="I88" s="159"/>
      <c r="J88" s="159">
        <f>ROUND(I88*H88,2)</f>
        <v>0</v>
      </c>
      <c r="K88" s="156" t="s">
        <v>5</v>
      </c>
      <c r="L88" s="37"/>
      <c r="M88" s="160" t="s">
        <v>5</v>
      </c>
      <c r="N88" s="161" t="s">
        <v>40</v>
      </c>
      <c r="O88" s="162">
        <v>0</v>
      </c>
      <c r="P88" s="162">
        <f>O88*H88</f>
        <v>0</v>
      </c>
      <c r="Q88" s="162">
        <v>0</v>
      </c>
      <c r="R88" s="162">
        <f>Q88*H88</f>
        <v>0</v>
      </c>
      <c r="S88" s="162">
        <v>0</v>
      </c>
      <c r="T88" s="163">
        <f>S88*H88</f>
        <v>0</v>
      </c>
      <c r="AR88" s="23" t="s">
        <v>595</v>
      </c>
      <c r="AT88" s="23" t="s">
        <v>124</v>
      </c>
      <c r="AU88" s="23" t="s">
        <v>79</v>
      </c>
      <c r="AY88" s="23" t="s">
        <v>122</v>
      </c>
      <c r="BE88" s="164">
        <f>IF(N88="základní",J88,0)</f>
        <v>0</v>
      </c>
      <c r="BF88" s="164">
        <f>IF(N88="snížená",J88,0)</f>
        <v>0</v>
      </c>
      <c r="BG88" s="164">
        <f>IF(N88="zákl. přenesená",J88,0)</f>
        <v>0</v>
      </c>
      <c r="BH88" s="164">
        <f>IF(N88="sníž. přenesená",J88,0)</f>
        <v>0</v>
      </c>
      <c r="BI88" s="164">
        <f>IF(N88="nulová",J88,0)</f>
        <v>0</v>
      </c>
      <c r="BJ88" s="23" t="s">
        <v>77</v>
      </c>
      <c r="BK88" s="164">
        <f>ROUND(I88*H88,2)</f>
        <v>0</v>
      </c>
      <c r="BL88" s="23" t="s">
        <v>595</v>
      </c>
      <c r="BM88" s="23" t="s">
        <v>603</v>
      </c>
    </row>
    <row r="89" spans="2:65" s="12" customFormat="1">
      <c r="B89" s="173"/>
      <c r="D89" s="166" t="s">
        <v>131</v>
      </c>
      <c r="E89" s="181" t="s">
        <v>5</v>
      </c>
      <c r="F89" s="182" t="s">
        <v>77</v>
      </c>
      <c r="H89" s="183">
        <v>1</v>
      </c>
      <c r="L89" s="173"/>
      <c r="M89" s="178"/>
      <c r="N89" s="179"/>
      <c r="O89" s="179"/>
      <c r="P89" s="179"/>
      <c r="Q89" s="179"/>
      <c r="R89" s="179"/>
      <c r="S89" s="179"/>
      <c r="T89" s="180"/>
      <c r="AT89" s="181" t="s">
        <v>131</v>
      </c>
      <c r="AU89" s="181" t="s">
        <v>79</v>
      </c>
      <c r="AV89" s="12" t="s">
        <v>79</v>
      </c>
      <c r="AW89" s="12" t="s">
        <v>32</v>
      </c>
      <c r="AX89" s="12" t="s">
        <v>77</v>
      </c>
      <c r="AY89" s="181" t="s">
        <v>122</v>
      </c>
    </row>
    <row r="90" spans="2:65" s="11" customFormat="1">
      <c r="B90" s="165"/>
      <c r="D90" s="166" t="s">
        <v>131</v>
      </c>
      <c r="E90" s="167" t="s">
        <v>5</v>
      </c>
      <c r="F90" s="168" t="s">
        <v>597</v>
      </c>
      <c r="H90" s="169" t="s">
        <v>5</v>
      </c>
      <c r="L90" s="165"/>
      <c r="M90" s="170"/>
      <c r="N90" s="171"/>
      <c r="O90" s="171"/>
      <c r="P90" s="171"/>
      <c r="Q90" s="171"/>
      <c r="R90" s="171"/>
      <c r="S90" s="171"/>
      <c r="T90" s="172"/>
      <c r="AT90" s="169" t="s">
        <v>131</v>
      </c>
      <c r="AU90" s="169" t="s">
        <v>79</v>
      </c>
      <c r="AV90" s="11" t="s">
        <v>77</v>
      </c>
      <c r="AW90" s="11" t="s">
        <v>32</v>
      </c>
      <c r="AX90" s="11" t="s">
        <v>69</v>
      </c>
      <c r="AY90" s="169" t="s">
        <v>122</v>
      </c>
    </row>
    <row r="91" spans="2:65" s="11" customFormat="1" ht="24">
      <c r="B91" s="165"/>
      <c r="D91" s="174" t="s">
        <v>131</v>
      </c>
      <c r="E91" s="211" t="s">
        <v>5</v>
      </c>
      <c r="F91" s="212" t="s">
        <v>604</v>
      </c>
      <c r="H91" s="213" t="s">
        <v>5</v>
      </c>
      <c r="L91" s="165"/>
      <c r="M91" s="170"/>
      <c r="N91" s="171"/>
      <c r="O91" s="171"/>
      <c r="P91" s="171"/>
      <c r="Q91" s="171"/>
      <c r="R91" s="171"/>
      <c r="S91" s="171"/>
      <c r="T91" s="172"/>
      <c r="AT91" s="169" t="s">
        <v>131</v>
      </c>
      <c r="AU91" s="169" t="s">
        <v>79</v>
      </c>
      <c r="AV91" s="11" t="s">
        <v>77</v>
      </c>
      <c r="AW91" s="11" t="s">
        <v>32</v>
      </c>
      <c r="AX91" s="11" t="s">
        <v>69</v>
      </c>
      <c r="AY91" s="169" t="s">
        <v>122</v>
      </c>
    </row>
    <row r="92" spans="2:65" s="1" customFormat="1" ht="20.399999999999999" customHeight="1">
      <c r="B92" s="153"/>
      <c r="C92" s="154" t="s">
        <v>129</v>
      </c>
      <c r="D92" s="154" t="s">
        <v>124</v>
      </c>
      <c r="E92" s="155" t="s">
        <v>605</v>
      </c>
      <c r="F92" s="156" t="s">
        <v>606</v>
      </c>
      <c r="G92" s="157" t="s">
        <v>549</v>
      </c>
      <c r="H92" s="158">
        <v>1</v>
      </c>
      <c r="I92" s="159"/>
      <c r="J92" s="159">
        <f>ROUND(I92*H92,2)</f>
        <v>0</v>
      </c>
      <c r="K92" s="156" t="s">
        <v>5</v>
      </c>
      <c r="L92" s="37"/>
      <c r="M92" s="160" t="s">
        <v>5</v>
      </c>
      <c r="N92" s="161" t="s">
        <v>40</v>
      </c>
      <c r="O92" s="162">
        <v>0</v>
      </c>
      <c r="P92" s="162">
        <f>O92*H92</f>
        <v>0</v>
      </c>
      <c r="Q92" s="162">
        <v>0</v>
      </c>
      <c r="R92" s="162">
        <f>Q92*H92</f>
        <v>0</v>
      </c>
      <c r="S92" s="162">
        <v>0</v>
      </c>
      <c r="T92" s="163">
        <f>S92*H92</f>
        <v>0</v>
      </c>
      <c r="AR92" s="23" t="s">
        <v>595</v>
      </c>
      <c r="AT92" s="23" t="s">
        <v>124</v>
      </c>
      <c r="AU92" s="23" t="s">
        <v>79</v>
      </c>
      <c r="AY92" s="23" t="s">
        <v>122</v>
      </c>
      <c r="BE92" s="164">
        <f>IF(N92="základní",J92,0)</f>
        <v>0</v>
      </c>
      <c r="BF92" s="164">
        <f>IF(N92="snížená",J92,0)</f>
        <v>0</v>
      </c>
      <c r="BG92" s="164">
        <f>IF(N92="zákl. přenesená",J92,0)</f>
        <v>0</v>
      </c>
      <c r="BH92" s="164">
        <f>IF(N92="sníž. přenesená",J92,0)</f>
        <v>0</v>
      </c>
      <c r="BI92" s="164">
        <f>IF(N92="nulová",J92,0)</f>
        <v>0</v>
      </c>
      <c r="BJ92" s="23" t="s">
        <v>77</v>
      </c>
      <c r="BK92" s="164">
        <f>ROUND(I92*H92,2)</f>
        <v>0</v>
      </c>
      <c r="BL92" s="23" t="s">
        <v>595</v>
      </c>
      <c r="BM92" s="23" t="s">
        <v>607</v>
      </c>
    </row>
    <row r="93" spans="2:65" s="12" customFormat="1">
      <c r="B93" s="173"/>
      <c r="D93" s="166" t="s">
        <v>131</v>
      </c>
      <c r="E93" s="181" t="s">
        <v>5</v>
      </c>
      <c r="F93" s="182" t="s">
        <v>77</v>
      </c>
      <c r="H93" s="183">
        <v>1</v>
      </c>
      <c r="L93" s="173"/>
      <c r="M93" s="178"/>
      <c r="N93" s="179"/>
      <c r="O93" s="179"/>
      <c r="P93" s="179"/>
      <c r="Q93" s="179"/>
      <c r="R93" s="179"/>
      <c r="S93" s="179"/>
      <c r="T93" s="180"/>
      <c r="AT93" s="181" t="s">
        <v>131</v>
      </c>
      <c r="AU93" s="181" t="s">
        <v>79</v>
      </c>
      <c r="AV93" s="12" t="s">
        <v>79</v>
      </c>
      <c r="AW93" s="12" t="s">
        <v>32</v>
      </c>
      <c r="AX93" s="12" t="s">
        <v>77</v>
      </c>
      <c r="AY93" s="181" t="s">
        <v>122</v>
      </c>
    </row>
    <row r="94" spans="2:65" s="11" customFormat="1">
      <c r="B94" s="165"/>
      <c r="D94" s="166" t="s">
        <v>131</v>
      </c>
      <c r="E94" s="167" t="s">
        <v>5</v>
      </c>
      <c r="F94" s="168" t="s">
        <v>597</v>
      </c>
      <c r="H94" s="169" t="s">
        <v>5</v>
      </c>
      <c r="L94" s="165"/>
      <c r="M94" s="170"/>
      <c r="N94" s="171"/>
      <c r="O94" s="171"/>
      <c r="P94" s="171"/>
      <c r="Q94" s="171"/>
      <c r="R94" s="171"/>
      <c r="S94" s="171"/>
      <c r="T94" s="172"/>
      <c r="AT94" s="169" t="s">
        <v>131</v>
      </c>
      <c r="AU94" s="169" t="s">
        <v>79</v>
      </c>
      <c r="AV94" s="11" t="s">
        <v>77</v>
      </c>
      <c r="AW94" s="11" t="s">
        <v>32</v>
      </c>
      <c r="AX94" s="11" t="s">
        <v>69</v>
      </c>
      <c r="AY94" s="169" t="s">
        <v>122</v>
      </c>
    </row>
    <row r="95" spans="2:65" s="11" customFormat="1" ht="24">
      <c r="B95" s="165"/>
      <c r="D95" s="166" t="s">
        <v>131</v>
      </c>
      <c r="E95" s="167" t="s">
        <v>5</v>
      </c>
      <c r="F95" s="168" t="s">
        <v>608</v>
      </c>
      <c r="H95" s="169" t="s">
        <v>5</v>
      </c>
      <c r="L95" s="165"/>
      <c r="M95" s="170"/>
      <c r="N95" s="171"/>
      <c r="O95" s="171"/>
      <c r="P95" s="171"/>
      <c r="Q95" s="171"/>
      <c r="R95" s="171"/>
      <c r="S95" s="171"/>
      <c r="T95" s="172"/>
      <c r="AT95" s="169" t="s">
        <v>131</v>
      </c>
      <c r="AU95" s="169" t="s">
        <v>79</v>
      </c>
      <c r="AV95" s="11" t="s">
        <v>77</v>
      </c>
      <c r="AW95" s="11" t="s">
        <v>32</v>
      </c>
      <c r="AX95" s="11" t="s">
        <v>69</v>
      </c>
      <c r="AY95" s="169" t="s">
        <v>122</v>
      </c>
    </row>
    <row r="96" spans="2:65" s="11" customFormat="1" ht="24">
      <c r="B96" s="165"/>
      <c r="D96" s="174" t="s">
        <v>131</v>
      </c>
      <c r="E96" s="211" t="s">
        <v>5</v>
      </c>
      <c r="F96" s="212" t="s">
        <v>609</v>
      </c>
      <c r="H96" s="213" t="s">
        <v>5</v>
      </c>
      <c r="L96" s="165"/>
      <c r="M96" s="170"/>
      <c r="N96" s="171"/>
      <c r="O96" s="171"/>
      <c r="P96" s="171"/>
      <c r="Q96" s="171"/>
      <c r="R96" s="171"/>
      <c r="S96" s="171"/>
      <c r="T96" s="172"/>
      <c r="AT96" s="169" t="s">
        <v>131</v>
      </c>
      <c r="AU96" s="169" t="s">
        <v>79</v>
      </c>
      <c r="AV96" s="11" t="s">
        <v>77</v>
      </c>
      <c r="AW96" s="11" t="s">
        <v>32</v>
      </c>
      <c r="AX96" s="11" t="s">
        <v>69</v>
      </c>
      <c r="AY96" s="169" t="s">
        <v>122</v>
      </c>
    </row>
    <row r="97" spans="2:65" s="1" customFormat="1" ht="20.399999999999999" customHeight="1">
      <c r="B97" s="153"/>
      <c r="C97" s="154" t="s">
        <v>156</v>
      </c>
      <c r="D97" s="154" t="s">
        <v>124</v>
      </c>
      <c r="E97" s="155" t="s">
        <v>610</v>
      </c>
      <c r="F97" s="156" t="s">
        <v>611</v>
      </c>
      <c r="G97" s="157" t="s">
        <v>549</v>
      </c>
      <c r="H97" s="158">
        <v>1</v>
      </c>
      <c r="I97" s="159"/>
      <c r="J97" s="159">
        <f>ROUND(I97*H97,2)</f>
        <v>0</v>
      </c>
      <c r="K97" s="156" t="s">
        <v>5</v>
      </c>
      <c r="L97" s="37"/>
      <c r="M97" s="160" t="s">
        <v>5</v>
      </c>
      <c r="N97" s="161" t="s">
        <v>40</v>
      </c>
      <c r="O97" s="162">
        <v>0</v>
      </c>
      <c r="P97" s="162">
        <f>O97*H97</f>
        <v>0</v>
      </c>
      <c r="Q97" s="162">
        <v>0</v>
      </c>
      <c r="R97" s="162">
        <f>Q97*H97</f>
        <v>0</v>
      </c>
      <c r="S97" s="162">
        <v>0</v>
      </c>
      <c r="T97" s="163">
        <f>S97*H97</f>
        <v>0</v>
      </c>
      <c r="AR97" s="23" t="s">
        <v>129</v>
      </c>
      <c r="AT97" s="23" t="s">
        <v>124</v>
      </c>
      <c r="AU97" s="23" t="s">
        <v>79</v>
      </c>
      <c r="AY97" s="23" t="s">
        <v>122</v>
      </c>
      <c r="BE97" s="164">
        <f>IF(N97="základní",J97,0)</f>
        <v>0</v>
      </c>
      <c r="BF97" s="164">
        <f>IF(N97="snížená",J97,0)</f>
        <v>0</v>
      </c>
      <c r="BG97" s="164">
        <f>IF(N97="zákl. přenesená",J97,0)</f>
        <v>0</v>
      </c>
      <c r="BH97" s="164">
        <f>IF(N97="sníž. přenesená",J97,0)</f>
        <v>0</v>
      </c>
      <c r="BI97" s="164">
        <f>IF(N97="nulová",J97,0)</f>
        <v>0</v>
      </c>
      <c r="BJ97" s="23" t="s">
        <v>77</v>
      </c>
      <c r="BK97" s="164">
        <f>ROUND(I97*H97,2)</f>
        <v>0</v>
      </c>
      <c r="BL97" s="23" t="s">
        <v>129</v>
      </c>
      <c r="BM97" s="23" t="s">
        <v>612</v>
      </c>
    </row>
    <row r="98" spans="2:65" s="12" customFormat="1">
      <c r="B98" s="173"/>
      <c r="D98" s="166" t="s">
        <v>131</v>
      </c>
      <c r="E98" s="181" t="s">
        <v>5</v>
      </c>
      <c r="F98" s="182" t="s">
        <v>77</v>
      </c>
      <c r="H98" s="183">
        <v>1</v>
      </c>
      <c r="L98" s="173"/>
      <c r="M98" s="178"/>
      <c r="N98" s="179"/>
      <c r="O98" s="179"/>
      <c r="P98" s="179"/>
      <c r="Q98" s="179"/>
      <c r="R98" s="179"/>
      <c r="S98" s="179"/>
      <c r="T98" s="180"/>
      <c r="AT98" s="181" t="s">
        <v>131</v>
      </c>
      <c r="AU98" s="181" t="s">
        <v>79</v>
      </c>
      <c r="AV98" s="12" t="s">
        <v>79</v>
      </c>
      <c r="AW98" s="12" t="s">
        <v>32</v>
      </c>
      <c r="AX98" s="12" t="s">
        <v>77</v>
      </c>
      <c r="AY98" s="181" t="s">
        <v>122</v>
      </c>
    </row>
    <row r="99" spans="2:65" s="11" customFormat="1">
      <c r="B99" s="165"/>
      <c r="D99" s="166" t="s">
        <v>131</v>
      </c>
      <c r="E99" s="167" t="s">
        <v>5</v>
      </c>
      <c r="F99" s="168" t="s">
        <v>597</v>
      </c>
      <c r="H99" s="169" t="s">
        <v>5</v>
      </c>
      <c r="L99" s="165"/>
      <c r="M99" s="170"/>
      <c r="N99" s="171"/>
      <c r="O99" s="171"/>
      <c r="P99" s="171"/>
      <c r="Q99" s="171"/>
      <c r="R99" s="171"/>
      <c r="S99" s="171"/>
      <c r="T99" s="172"/>
      <c r="AT99" s="169" t="s">
        <v>131</v>
      </c>
      <c r="AU99" s="169" t="s">
        <v>79</v>
      </c>
      <c r="AV99" s="11" t="s">
        <v>77</v>
      </c>
      <c r="AW99" s="11" t="s">
        <v>32</v>
      </c>
      <c r="AX99" s="11" t="s">
        <v>69</v>
      </c>
      <c r="AY99" s="169" t="s">
        <v>122</v>
      </c>
    </row>
    <row r="100" spans="2:65" s="11" customFormat="1" ht="24">
      <c r="B100" s="165"/>
      <c r="D100" s="166" t="s">
        <v>131</v>
      </c>
      <c r="E100" s="167" t="s">
        <v>5</v>
      </c>
      <c r="F100" s="168" t="s">
        <v>613</v>
      </c>
      <c r="H100" s="169" t="s">
        <v>5</v>
      </c>
      <c r="L100" s="165"/>
      <c r="M100" s="170"/>
      <c r="N100" s="171"/>
      <c r="O100" s="171"/>
      <c r="P100" s="171"/>
      <c r="Q100" s="171"/>
      <c r="R100" s="171"/>
      <c r="S100" s="171"/>
      <c r="T100" s="172"/>
      <c r="AT100" s="169" t="s">
        <v>131</v>
      </c>
      <c r="AU100" s="169" t="s">
        <v>79</v>
      </c>
      <c r="AV100" s="11" t="s">
        <v>77</v>
      </c>
      <c r="AW100" s="11" t="s">
        <v>32</v>
      </c>
      <c r="AX100" s="11" t="s">
        <v>69</v>
      </c>
      <c r="AY100" s="169" t="s">
        <v>122</v>
      </c>
    </row>
    <row r="101" spans="2:65" s="11" customFormat="1" ht="24">
      <c r="B101" s="165"/>
      <c r="D101" s="166" t="s">
        <v>131</v>
      </c>
      <c r="E101" s="167" t="s">
        <v>5</v>
      </c>
      <c r="F101" s="168" t="s">
        <v>614</v>
      </c>
      <c r="H101" s="169" t="s">
        <v>5</v>
      </c>
      <c r="L101" s="165"/>
      <c r="M101" s="170"/>
      <c r="N101" s="171"/>
      <c r="O101" s="171"/>
      <c r="P101" s="171"/>
      <c r="Q101" s="171"/>
      <c r="R101" s="171"/>
      <c r="S101" s="171"/>
      <c r="T101" s="172"/>
      <c r="AT101" s="169" t="s">
        <v>131</v>
      </c>
      <c r="AU101" s="169" t="s">
        <v>79</v>
      </c>
      <c r="AV101" s="11" t="s">
        <v>77</v>
      </c>
      <c r="AW101" s="11" t="s">
        <v>32</v>
      </c>
      <c r="AX101" s="11" t="s">
        <v>69</v>
      </c>
      <c r="AY101" s="169" t="s">
        <v>122</v>
      </c>
    </row>
    <row r="102" spans="2:65" s="11" customFormat="1" ht="24">
      <c r="B102" s="165"/>
      <c r="D102" s="166" t="s">
        <v>131</v>
      </c>
      <c r="E102" s="167" t="s">
        <v>5</v>
      </c>
      <c r="F102" s="168" t="s">
        <v>615</v>
      </c>
      <c r="H102" s="169" t="s">
        <v>5</v>
      </c>
      <c r="L102" s="165"/>
      <c r="M102" s="170"/>
      <c r="N102" s="171"/>
      <c r="O102" s="171"/>
      <c r="P102" s="171"/>
      <c r="Q102" s="171"/>
      <c r="R102" s="171"/>
      <c r="S102" s="171"/>
      <c r="T102" s="172"/>
      <c r="AT102" s="169" t="s">
        <v>131</v>
      </c>
      <c r="AU102" s="169" t="s">
        <v>79</v>
      </c>
      <c r="AV102" s="11" t="s">
        <v>77</v>
      </c>
      <c r="AW102" s="11" t="s">
        <v>32</v>
      </c>
      <c r="AX102" s="11" t="s">
        <v>69</v>
      </c>
      <c r="AY102" s="169" t="s">
        <v>122</v>
      </c>
    </row>
    <row r="103" spans="2:65" s="11" customFormat="1">
      <c r="B103" s="165"/>
      <c r="D103" s="166" t="s">
        <v>131</v>
      </c>
      <c r="E103" s="167" t="s">
        <v>5</v>
      </c>
      <c r="F103" s="168" t="s">
        <v>616</v>
      </c>
      <c r="H103" s="169" t="s">
        <v>5</v>
      </c>
      <c r="L103" s="165"/>
      <c r="M103" s="170"/>
      <c r="N103" s="171"/>
      <c r="O103" s="171"/>
      <c r="P103" s="171"/>
      <c r="Q103" s="171"/>
      <c r="R103" s="171"/>
      <c r="S103" s="171"/>
      <c r="T103" s="172"/>
      <c r="AT103" s="169" t="s">
        <v>131</v>
      </c>
      <c r="AU103" s="169" t="s">
        <v>79</v>
      </c>
      <c r="AV103" s="11" t="s">
        <v>77</v>
      </c>
      <c r="AW103" s="11" t="s">
        <v>32</v>
      </c>
      <c r="AX103" s="11" t="s">
        <v>69</v>
      </c>
      <c r="AY103" s="169" t="s">
        <v>122</v>
      </c>
    </row>
    <row r="104" spans="2:65" s="11" customFormat="1">
      <c r="B104" s="165"/>
      <c r="D104" s="166" t="s">
        <v>131</v>
      </c>
      <c r="E104" s="167" t="s">
        <v>5</v>
      </c>
      <c r="F104" s="168" t="s">
        <v>617</v>
      </c>
      <c r="H104" s="169" t="s">
        <v>5</v>
      </c>
      <c r="L104" s="165"/>
      <c r="M104" s="170"/>
      <c r="N104" s="171"/>
      <c r="O104" s="171"/>
      <c r="P104" s="171"/>
      <c r="Q104" s="171"/>
      <c r="R104" s="171"/>
      <c r="S104" s="171"/>
      <c r="T104" s="172"/>
      <c r="AT104" s="169" t="s">
        <v>131</v>
      </c>
      <c r="AU104" s="169" t="s">
        <v>79</v>
      </c>
      <c r="AV104" s="11" t="s">
        <v>77</v>
      </c>
      <c r="AW104" s="11" t="s">
        <v>32</v>
      </c>
      <c r="AX104" s="11" t="s">
        <v>69</v>
      </c>
      <c r="AY104" s="169" t="s">
        <v>122</v>
      </c>
    </row>
    <row r="105" spans="2:65" s="11" customFormat="1">
      <c r="B105" s="165"/>
      <c r="D105" s="166" t="s">
        <v>131</v>
      </c>
      <c r="E105" s="167" t="s">
        <v>5</v>
      </c>
      <c r="F105" s="168" t="s">
        <v>618</v>
      </c>
      <c r="H105" s="169" t="s">
        <v>5</v>
      </c>
      <c r="L105" s="165"/>
      <c r="M105" s="170"/>
      <c r="N105" s="171"/>
      <c r="O105" s="171"/>
      <c r="P105" s="171"/>
      <c r="Q105" s="171"/>
      <c r="R105" s="171"/>
      <c r="S105" s="171"/>
      <c r="T105" s="172"/>
      <c r="AT105" s="169" t="s">
        <v>131</v>
      </c>
      <c r="AU105" s="169" t="s">
        <v>79</v>
      </c>
      <c r="AV105" s="11" t="s">
        <v>77</v>
      </c>
      <c r="AW105" s="11" t="s">
        <v>32</v>
      </c>
      <c r="AX105" s="11" t="s">
        <v>69</v>
      </c>
      <c r="AY105" s="169" t="s">
        <v>122</v>
      </c>
    </row>
    <row r="106" spans="2:65" s="11" customFormat="1" ht="24">
      <c r="B106" s="165"/>
      <c r="D106" s="166" t="s">
        <v>131</v>
      </c>
      <c r="E106" s="167" t="s">
        <v>5</v>
      </c>
      <c r="F106" s="168" t="s">
        <v>619</v>
      </c>
      <c r="H106" s="169" t="s">
        <v>5</v>
      </c>
      <c r="L106" s="165"/>
      <c r="M106" s="170"/>
      <c r="N106" s="171"/>
      <c r="O106" s="171"/>
      <c r="P106" s="171"/>
      <c r="Q106" s="171"/>
      <c r="R106" s="171"/>
      <c r="S106" s="171"/>
      <c r="T106" s="172"/>
      <c r="AT106" s="169" t="s">
        <v>131</v>
      </c>
      <c r="AU106" s="169" t="s">
        <v>79</v>
      </c>
      <c r="AV106" s="11" t="s">
        <v>77</v>
      </c>
      <c r="AW106" s="11" t="s">
        <v>32</v>
      </c>
      <c r="AX106" s="11" t="s">
        <v>69</v>
      </c>
      <c r="AY106" s="169" t="s">
        <v>122</v>
      </c>
    </row>
    <row r="107" spans="2:65" s="11" customFormat="1">
      <c r="B107" s="165"/>
      <c r="D107" s="166" t="s">
        <v>131</v>
      </c>
      <c r="E107" s="167" t="s">
        <v>5</v>
      </c>
      <c r="F107" s="168" t="s">
        <v>620</v>
      </c>
      <c r="H107" s="169" t="s">
        <v>5</v>
      </c>
      <c r="L107" s="165"/>
      <c r="M107" s="170"/>
      <c r="N107" s="171"/>
      <c r="O107" s="171"/>
      <c r="P107" s="171"/>
      <c r="Q107" s="171"/>
      <c r="R107" s="171"/>
      <c r="S107" s="171"/>
      <c r="T107" s="172"/>
      <c r="AT107" s="169" t="s">
        <v>131</v>
      </c>
      <c r="AU107" s="169" t="s">
        <v>79</v>
      </c>
      <c r="AV107" s="11" t="s">
        <v>77</v>
      </c>
      <c r="AW107" s="11" t="s">
        <v>32</v>
      </c>
      <c r="AX107" s="11" t="s">
        <v>69</v>
      </c>
      <c r="AY107" s="169" t="s">
        <v>122</v>
      </c>
    </row>
    <row r="108" spans="2:65" s="11" customFormat="1" ht="24">
      <c r="B108" s="165"/>
      <c r="D108" s="166" t="s">
        <v>131</v>
      </c>
      <c r="E108" s="167" t="s">
        <v>5</v>
      </c>
      <c r="F108" s="168" t="s">
        <v>621</v>
      </c>
      <c r="H108" s="169" t="s">
        <v>5</v>
      </c>
      <c r="L108" s="165"/>
      <c r="M108" s="170"/>
      <c r="N108" s="171"/>
      <c r="O108" s="171"/>
      <c r="P108" s="171"/>
      <c r="Q108" s="171"/>
      <c r="R108" s="171"/>
      <c r="S108" s="171"/>
      <c r="T108" s="172"/>
      <c r="AT108" s="169" t="s">
        <v>131</v>
      </c>
      <c r="AU108" s="169" t="s">
        <v>79</v>
      </c>
      <c r="AV108" s="11" t="s">
        <v>77</v>
      </c>
      <c r="AW108" s="11" t="s">
        <v>32</v>
      </c>
      <c r="AX108" s="11" t="s">
        <v>69</v>
      </c>
      <c r="AY108" s="169" t="s">
        <v>122</v>
      </c>
    </row>
    <row r="109" spans="2:65" s="10" customFormat="1" ht="29.85" customHeight="1">
      <c r="B109" s="140"/>
      <c r="D109" s="150" t="s">
        <v>68</v>
      </c>
      <c r="E109" s="151" t="s">
        <v>622</v>
      </c>
      <c r="F109" s="151" t="s">
        <v>623</v>
      </c>
      <c r="J109" s="152">
        <f>BK109</f>
        <v>0</v>
      </c>
      <c r="L109" s="140"/>
      <c r="M109" s="144"/>
      <c r="N109" s="145"/>
      <c r="O109" s="145"/>
      <c r="P109" s="146">
        <f>SUM(P110:P133)</f>
        <v>0</v>
      </c>
      <c r="Q109" s="145"/>
      <c r="R109" s="146">
        <f>SUM(R110:R133)</f>
        <v>0</v>
      </c>
      <c r="S109" s="145"/>
      <c r="T109" s="147">
        <f>SUM(T110:T133)</f>
        <v>0</v>
      </c>
      <c r="AR109" s="141" t="s">
        <v>129</v>
      </c>
      <c r="AT109" s="148" t="s">
        <v>68</v>
      </c>
      <c r="AU109" s="148" t="s">
        <v>77</v>
      </c>
      <c r="AY109" s="141" t="s">
        <v>122</v>
      </c>
      <c r="BK109" s="149">
        <f>SUM(BK110:BK133)</f>
        <v>0</v>
      </c>
    </row>
    <row r="110" spans="2:65" s="1" customFormat="1" ht="20.399999999999999" customHeight="1">
      <c r="B110" s="153"/>
      <c r="C110" s="154" t="s">
        <v>163</v>
      </c>
      <c r="D110" s="154" t="s">
        <v>124</v>
      </c>
      <c r="E110" s="155" t="s">
        <v>624</v>
      </c>
      <c r="F110" s="156" t="s">
        <v>625</v>
      </c>
      <c r="G110" s="157" t="s">
        <v>549</v>
      </c>
      <c r="H110" s="158">
        <v>1</v>
      </c>
      <c r="I110" s="159"/>
      <c r="J110" s="159">
        <f>ROUND(I110*H110,2)</f>
        <v>0</v>
      </c>
      <c r="K110" s="156" t="s">
        <v>5</v>
      </c>
      <c r="L110" s="37"/>
      <c r="M110" s="160" t="s">
        <v>5</v>
      </c>
      <c r="N110" s="161" t="s">
        <v>40</v>
      </c>
      <c r="O110" s="162">
        <v>0</v>
      </c>
      <c r="P110" s="162">
        <f>O110*H110</f>
        <v>0</v>
      </c>
      <c r="Q110" s="162">
        <v>0</v>
      </c>
      <c r="R110" s="162">
        <f>Q110*H110</f>
        <v>0</v>
      </c>
      <c r="S110" s="162">
        <v>0</v>
      </c>
      <c r="T110" s="163">
        <f>S110*H110</f>
        <v>0</v>
      </c>
      <c r="AR110" s="23" t="s">
        <v>595</v>
      </c>
      <c r="AT110" s="23" t="s">
        <v>124</v>
      </c>
      <c r="AU110" s="23" t="s">
        <v>79</v>
      </c>
      <c r="AY110" s="23" t="s">
        <v>122</v>
      </c>
      <c r="BE110" s="164">
        <f>IF(N110="základní",J110,0)</f>
        <v>0</v>
      </c>
      <c r="BF110" s="164">
        <f>IF(N110="snížená",J110,0)</f>
        <v>0</v>
      </c>
      <c r="BG110" s="164">
        <f>IF(N110="zákl. přenesená",J110,0)</f>
        <v>0</v>
      </c>
      <c r="BH110" s="164">
        <f>IF(N110="sníž. přenesená",J110,0)</f>
        <v>0</v>
      </c>
      <c r="BI110" s="164">
        <f>IF(N110="nulová",J110,0)</f>
        <v>0</v>
      </c>
      <c r="BJ110" s="23" t="s">
        <v>77</v>
      </c>
      <c r="BK110" s="164">
        <f>ROUND(I110*H110,2)</f>
        <v>0</v>
      </c>
      <c r="BL110" s="23" t="s">
        <v>595</v>
      </c>
      <c r="BM110" s="23" t="s">
        <v>626</v>
      </c>
    </row>
    <row r="111" spans="2:65" s="12" customFormat="1">
      <c r="B111" s="173"/>
      <c r="D111" s="166" t="s">
        <v>131</v>
      </c>
      <c r="E111" s="181" t="s">
        <v>5</v>
      </c>
      <c r="F111" s="182" t="s">
        <v>77</v>
      </c>
      <c r="H111" s="183">
        <v>1</v>
      </c>
      <c r="L111" s="173"/>
      <c r="M111" s="178"/>
      <c r="N111" s="179"/>
      <c r="O111" s="179"/>
      <c r="P111" s="179"/>
      <c r="Q111" s="179"/>
      <c r="R111" s="179"/>
      <c r="S111" s="179"/>
      <c r="T111" s="180"/>
      <c r="AT111" s="181" t="s">
        <v>131</v>
      </c>
      <c r="AU111" s="181" t="s">
        <v>79</v>
      </c>
      <c r="AV111" s="12" t="s">
        <v>79</v>
      </c>
      <c r="AW111" s="12" t="s">
        <v>32</v>
      </c>
      <c r="AX111" s="12" t="s">
        <v>77</v>
      </c>
      <c r="AY111" s="181" t="s">
        <v>122</v>
      </c>
    </row>
    <row r="112" spans="2:65" s="11" customFormat="1">
      <c r="B112" s="165"/>
      <c r="D112" s="166" t="s">
        <v>131</v>
      </c>
      <c r="E112" s="167" t="s">
        <v>5</v>
      </c>
      <c r="F112" s="168" t="s">
        <v>597</v>
      </c>
      <c r="H112" s="169" t="s">
        <v>5</v>
      </c>
      <c r="L112" s="165"/>
      <c r="M112" s="170"/>
      <c r="N112" s="171"/>
      <c r="O112" s="171"/>
      <c r="P112" s="171"/>
      <c r="Q112" s="171"/>
      <c r="R112" s="171"/>
      <c r="S112" s="171"/>
      <c r="T112" s="172"/>
      <c r="AT112" s="169" t="s">
        <v>131</v>
      </c>
      <c r="AU112" s="169" t="s">
        <v>79</v>
      </c>
      <c r="AV112" s="11" t="s">
        <v>77</v>
      </c>
      <c r="AW112" s="11" t="s">
        <v>32</v>
      </c>
      <c r="AX112" s="11" t="s">
        <v>69</v>
      </c>
      <c r="AY112" s="169" t="s">
        <v>122</v>
      </c>
    </row>
    <row r="113" spans="2:65" s="11" customFormat="1">
      <c r="B113" s="165"/>
      <c r="D113" s="166" t="s">
        <v>131</v>
      </c>
      <c r="E113" s="167" t="s">
        <v>5</v>
      </c>
      <c r="F113" s="168" t="s">
        <v>627</v>
      </c>
      <c r="H113" s="169" t="s">
        <v>5</v>
      </c>
      <c r="L113" s="165"/>
      <c r="M113" s="170"/>
      <c r="N113" s="171"/>
      <c r="O113" s="171"/>
      <c r="P113" s="171"/>
      <c r="Q113" s="171"/>
      <c r="R113" s="171"/>
      <c r="S113" s="171"/>
      <c r="T113" s="172"/>
      <c r="AT113" s="169" t="s">
        <v>131</v>
      </c>
      <c r="AU113" s="169" t="s">
        <v>79</v>
      </c>
      <c r="AV113" s="11" t="s">
        <v>77</v>
      </c>
      <c r="AW113" s="11" t="s">
        <v>32</v>
      </c>
      <c r="AX113" s="11" t="s">
        <v>69</v>
      </c>
      <c r="AY113" s="169" t="s">
        <v>122</v>
      </c>
    </row>
    <row r="114" spans="2:65" s="11" customFormat="1" ht="24">
      <c r="B114" s="165"/>
      <c r="D114" s="166" t="s">
        <v>131</v>
      </c>
      <c r="E114" s="167" t="s">
        <v>5</v>
      </c>
      <c r="F114" s="168" t="s">
        <v>628</v>
      </c>
      <c r="H114" s="169" t="s">
        <v>5</v>
      </c>
      <c r="L114" s="165"/>
      <c r="M114" s="170"/>
      <c r="N114" s="171"/>
      <c r="O114" s="171"/>
      <c r="P114" s="171"/>
      <c r="Q114" s="171"/>
      <c r="R114" s="171"/>
      <c r="S114" s="171"/>
      <c r="T114" s="172"/>
      <c r="AT114" s="169" t="s">
        <v>131</v>
      </c>
      <c r="AU114" s="169" t="s">
        <v>79</v>
      </c>
      <c r="AV114" s="11" t="s">
        <v>77</v>
      </c>
      <c r="AW114" s="11" t="s">
        <v>32</v>
      </c>
      <c r="AX114" s="11" t="s">
        <v>69</v>
      </c>
      <c r="AY114" s="169" t="s">
        <v>122</v>
      </c>
    </row>
    <row r="115" spans="2:65" s="11" customFormat="1" ht="24">
      <c r="B115" s="165"/>
      <c r="D115" s="166" t="s">
        <v>131</v>
      </c>
      <c r="E115" s="167" t="s">
        <v>5</v>
      </c>
      <c r="F115" s="168" t="s">
        <v>629</v>
      </c>
      <c r="H115" s="169" t="s">
        <v>5</v>
      </c>
      <c r="L115" s="165"/>
      <c r="M115" s="170"/>
      <c r="N115" s="171"/>
      <c r="O115" s="171"/>
      <c r="P115" s="171"/>
      <c r="Q115" s="171"/>
      <c r="R115" s="171"/>
      <c r="S115" s="171"/>
      <c r="T115" s="172"/>
      <c r="AT115" s="169" t="s">
        <v>131</v>
      </c>
      <c r="AU115" s="169" t="s">
        <v>79</v>
      </c>
      <c r="AV115" s="11" t="s">
        <v>77</v>
      </c>
      <c r="AW115" s="11" t="s">
        <v>32</v>
      </c>
      <c r="AX115" s="11" t="s">
        <v>69</v>
      </c>
      <c r="AY115" s="169" t="s">
        <v>122</v>
      </c>
    </row>
    <row r="116" spans="2:65" s="11" customFormat="1" ht="24">
      <c r="B116" s="165"/>
      <c r="D116" s="174" t="s">
        <v>131</v>
      </c>
      <c r="E116" s="211" t="s">
        <v>5</v>
      </c>
      <c r="F116" s="212" t="s">
        <v>630</v>
      </c>
      <c r="H116" s="213" t="s">
        <v>5</v>
      </c>
      <c r="L116" s="165"/>
      <c r="M116" s="170"/>
      <c r="N116" s="171"/>
      <c r="O116" s="171"/>
      <c r="P116" s="171"/>
      <c r="Q116" s="171"/>
      <c r="R116" s="171"/>
      <c r="S116" s="171"/>
      <c r="T116" s="172"/>
      <c r="AT116" s="169" t="s">
        <v>131</v>
      </c>
      <c r="AU116" s="169" t="s">
        <v>79</v>
      </c>
      <c r="AV116" s="11" t="s">
        <v>77</v>
      </c>
      <c r="AW116" s="11" t="s">
        <v>32</v>
      </c>
      <c r="AX116" s="11" t="s">
        <v>69</v>
      </c>
      <c r="AY116" s="169" t="s">
        <v>122</v>
      </c>
    </row>
    <row r="117" spans="2:65" s="1" customFormat="1" ht="20.399999999999999" customHeight="1">
      <c r="B117" s="153"/>
      <c r="C117" s="154" t="s">
        <v>169</v>
      </c>
      <c r="D117" s="154" t="s">
        <v>124</v>
      </c>
      <c r="E117" s="155" t="s">
        <v>631</v>
      </c>
      <c r="F117" s="156" t="s">
        <v>632</v>
      </c>
      <c r="G117" s="157" t="s">
        <v>549</v>
      </c>
      <c r="H117" s="158">
        <v>1</v>
      </c>
      <c r="I117" s="159"/>
      <c r="J117" s="159">
        <f>ROUND(I117*H117,2)</f>
        <v>0</v>
      </c>
      <c r="K117" s="156" t="s">
        <v>5</v>
      </c>
      <c r="L117" s="37"/>
      <c r="M117" s="160" t="s">
        <v>5</v>
      </c>
      <c r="N117" s="161" t="s">
        <v>40</v>
      </c>
      <c r="O117" s="162">
        <v>0</v>
      </c>
      <c r="P117" s="162">
        <f>O117*H117</f>
        <v>0</v>
      </c>
      <c r="Q117" s="162">
        <v>0</v>
      </c>
      <c r="R117" s="162">
        <f>Q117*H117</f>
        <v>0</v>
      </c>
      <c r="S117" s="162">
        <v>0</v>
      </c>
      <c r="T117" s="163">
        <f>S117*H117</f>
        <v>0</v>
      </c>
      <c r="AR117" s="23" t="s">
        <v>595</v>
      </c>
      <c r="AT117" s="23" t="s">
        <v>124</v>
      </c>
      <c r="AU117" s="23" t="s">
        <v>79</v>
      </c>
      <c r="AY117" s="23" t="s">
        <v>122</v>
      </c>
      <c r="BE117" s="164">
        <f>IF(N117="základní",J117,0)</f>
        <v>0</v>
      </c>
      <c r="BF117" s="164">
        <f>IF(N117="snížená",J117,0)</f>
        <v>0</v>
      </c>
      <c r="BG117" s="164">
        <f>IF(N117="zákl. přenesená",J117,0)</f>
        <v>0</v>
      </c>
      <c r="BH117" s="164">
        <f>IF(N117="sníž. přenesená",J117,0)</f>
        <v>0</v>
      </c>
      <c r="BI117" s="164">
        <f>IF(N117="nulová",J117,0)</f>
        <v>0</v>
      </c>
      <c r="BJ117" s="23" t="s">
        <v>77</v>
      </c>
      <c r="BK117" s="164">
        <f>ROUND(I117*H117,2)</f>
        <v>0</v>
      </c>
      <c r="BL117" s="23" t="s">
        <v>595</v>
      </c>
      <c r="BM117" s="23" t="s">
        <v>633</v>
      </c>
    </row>
    <row r="118" spans="2:65" s="1" customFormat="1" ht="20.399999999999999" customHeight="1">
      <c r="B118" s="153"/>
      <c r="C118" s="154" t="s">
        <v>173</v>
      </c>
      <c r="D118" s="154" t="s">
        <v>124</v>
      </c>
      <c r="E118" s="155" t="s">
        <v>634</v>
      </c>
      <c r="F118" s="156" t="s">
        <v>635</v>
      </c>
      <c r="G118" s="157" t="s">
        <v>549</v>
      </c>
      <c r="H118" s="158">
        <v>1</v>
      </c>
      <c r="I118" s="159"/>
      <c r="J118" s="159">
        <f>ROUND(I118*H118,2)</f>
        <v>0</v>
      </c>
      <c r="K118" s="156" t="s">
        <v>5</v>
      </c>
      <c r="L118" s="37"/>
      <c r="M118" s="160" t="s">
        <v>5</v>
      </c>
      <c r="N118" s="161" t="s">
        <v>40</v>
      </c>
      <c r="O118" s="162">
        <v>0</v>
      </c>
      <c r="P118" s="162">
        <f>O118*H118</f>
        <v>0</v>
      </c>
      <c r="Q118" s="162">
        <v>0</v>
      </c>
      <c r="R118" s="162">
        <f>Q118*H118</f>
        <v>0</v>
      </c>
      <c r="S118" s="162">
        <v>0</v>
      </c>
      <c r="T118" s="163">
        <f>S118*H118</f>
        <v>0</v>
      </c>
      <c r="AR118" s="23" t="s">
        <v>595</v>
      </c>
      <c r="AT118" s="23" t="s">
        <v>124</v>
      </c>
      <c r="AU118" s="23" t="s">
        <v>79</v>
      </c>
      <c r="AY118" s="23" t="s">
        <v>122</v>
      </c>
      <c r="BE118" s="164">
        <f>IF(N118="základní",J118,0)</f>
        <v>0</v>
      </c>
      <c r="BF118" s="164">
        <f>IF(N118="snížená",J118,0)</f>
        <v>0</v>
      </c>
      <c r="BG118" s="164">
        <f>IF(N118="zákl. přenesená",J118,0)</f>
        <v>0</v>
      </c>
      <c r="BH118" s="164">
        <f>IF(N118="sníž. přenesená",J118,0)</f>
        <v>0</v>
      </c>
      <c r="BI118" s="164">
        <f>IF(N118="nulová",J118,0)</f>
        <v>0</v>
      </c>
      <c r="BJ118" s="23" t="s">
        <v>77</v>
      </c>
      <c r="BK118" s="164">
        <f>ROUND(I118*H118,2)</f>
        <v>0</v>
      </c>
      <c r="BL118" s="23" t="s">
        <v>595</v>
      </c>
      <c r="BM118" s="23" t="s">
        <v>636</v>
      </c>
    </row>
    <row r="119" spans="2:65" s="12" customFormat="1">
      <c r="B119" s="173"/>
      <c r="D119" s="166" t="s">
        <v>131</v>
      </c>
      <c r="E119" s="181" t="s">
        <v>5</v>
      </c>
      <c r="F119" s="182" t="s">
        <v>77</v>
      </c>
      <c r="H119" s="183">
        <v>1</v>
      </c>
      <c r="L119" s="173"/>
      <c r="M119" s="178"/>
      <c r="N119" s="179"/>
      <c r="O119" s="179"/>
      <c r="P119" s="179"/>
      <c r="Q119" s="179"/>
      <c r="R119" s="179"/>
      <c r="S119" s="179"/>
      <c r="T119" s="180"/>
      <c r="AT119" s="181" t="s">
        <v>131</v>
      </c>
      <c r="AU119" s="181" t="s">
        <v>79</v>
      </c>
      <c r="AV119" s="12" t="s">
        <v>79</v>
      </c>
      <c r="AW119" s="12" t="s">
        <v>32</v>
      </c>
      <c r="AX119" s="12" t="s">
        <v>77</v>
      </c>
      <c r="AY119" s="181" t="s">
        <v>122</v>
      </c>
    </row>
    <row r="120" spans="2:65" s="11" customFormat="1">
      <c r="B120" s="165"/>
      <c r="D120" s="166" t="s">
        <v>131</v>
      </c>
      <c r="E120" s="167" t="s">
        <v>5</v>
      </c>
      <c r="F120" s="168" t="s">
        <v>597</v>
      </c>
      <c r="H120" s="169" t="s">
        <v>5</v>
      </c>
      <c r="L120" s="165"/>
      <c r="M120" s="170"/>
      <c r="N120" s="171"/>
      <c r="O120" s="171"/>
      <c r="P120" s="171"/>
      <c r="Q120" s="171"/>
      <c r="R120" s="171"/>
      <c r="S120" s="171"/>
      <c r="T120" s="172"/>
      <c r="AT120" s="169" t="s">
        <v>131</v>
      </c>
      <c r="AU120" s="169" t="s">
        <v>79</v>
      </c>
      <c r="AV120" s="11" t="s">
        <v>77</v>
      </c>
      <c r="AW120" s="11" t="s">
        <v>32</v>
      </c>
      <c r="AX120" s="11" t="s">
        <v>69</v>
      </c>
      <c r="AY120" s="169" t="s">
        <v>122</v>
      </c>
    </row>
    <row r="121" spans="2:65" s="11" customFormat="1" ht="24">
      <c r="B121" s="165"/>
      <c r="D121" s="166" t="s">
        <v>131</v>
      </c>
      <c r="E121" s="167" t="s">
        <v>5</v>
      </c>
      <c r="F121" s="168" t="s">
        <v>637</v>
      </c>
      <c r="H121" s="169" t="s">
        <v>5</v>
      </c>
      <c r="L121" s="165"/>
      <c r="M121" s="170"/>
      <c r="N121" s="171"/>
      <c r="O121" s="171"/>
      <c r="P121" s="171"/>
      <c r="Q121" s="171"/>
      <c r="R121" s="171"/>
      <c r="S121" s="171"/>
      <c r="T121" s="172"/>
      <c r="AT121" s="169" t="s">
        <v>131</v>
      </c>
      <c r="AU121" s="169" t="s">
        <v>79</v>
      </c>
      <c r="AV121" s="11" t="s">
        <v>77</v>
      </c>
      <c r="AW121" s="11" t="s">
        <v>32</v>
      </c>
      <c r="AX121" s="11" t="s">
        <v>69</v>
      </c>
      <c r="AY121" s="169" t="s">
        <v>122</v>
      </c>
    </row>
    <row r="122" spans="2:65" s="11" customFormat="1" ht="24">
      <c r="B122" s="165"/>
      <c r="D122" s="174" t="s">
        <v>131</v>
      </c>
      <c r="E122" s="211" t="s">
        <v>5</v>
      </c>
      <c r="F122" s="212" t="s">
        <v>638</v>
      </c>
      <c r="H122" s="213" t="s">
        <v>5</v>
      </c>
      <c r="L122" s="165"/>
      <c r="M122" s="170"/>
      <c r="N122" s="171"/>
      <c r="O122" s="171"/>
      <c r="P122" s="171"/>
      <c r="Q122" s="171"/>
      <c r="R122" s="171"/>
      <c r="S122" s="171"/>
      <c r="T122" s="172"/>
      <c r="AT122" s="169" t="s">
        <v>131</v>
      </c>
      <c r="AU122" s="169" t="s">
        <v>79</v>
      </c>
      <c r="AV122" s="11" t="s">
        <v>77</v>
      </c>
      <c r="AW122" s="11" t="s">
        <v>32</v>
      </c>
      <c r="AX122" s="11" t="s">
        <v>69</v>
      </c>
      <c r="AY122" s="169" t="s">
        <v>122</v>
      </c>
    </row>
    <row r="123" spans="2:65" s="1" customFormat="1" ht="20.399999999999999" customHeight="1">
      <c r="B123" s="153"/>
      <c r="C123" s="154" t="s">
        <v>178</v>
      </c>
      <c r="D123" s="154" t="s">
        <v>124</v>
      </c>
      <c r="E123" s="155" t="s">
        <v>639</v>
      </c>
      <c r="F123" s="156" t="s">
        <v>640</v>
      </c>
      <c r="G123" s="157" t="s">
        <v>549</v>
      </c>
      <c r="H123" s="158">
        <v>1</v>
      </c>
      <c r="I123" s="159"/>
      <c r="J123" s="159">
        <f>ROUND(I123*H123,2)</f>
        <v>0</v>
      </c>
      <c r="K123" s="156" t="s">
        <v>5</v>
      </c>
      <c r="L123" s="37"/>
      <c r="M123" s="160" t="s">
        <v>5</v>
      </c>
      <c r="N123" s="161" t="s">
        <v>40</v>
      </c>
      <c r="O123" s="162">
        <v>0</v>
      </c>
      <c r="P123" s="162">
        <f>O123*H123</f>
        <v>0</v>
      </c>
      <c r="Q123" s="162">
        <v>0</v>
      </c>
      <c r="R123" s="162">
        <f>Q123*H123</f>
        <v>0</v>
      </c>
      <c r="S123" s="162">
        <v>0</v>
      </c>
      <c r="T123" s="163">
        <f>S123*H123</f>
        <v>0</v>
      </c>
      <c r="AR123" s="23" t="s">
        <v>595</v>
      </c>
      <c r="AT123" s="23" t="s">
        <v>124</v>
      </c>
      <c r="AU123" s="23" t="s">
        <v>79</v>
      </c>
      <c r="AY123" s="23" t="s">
        <v>122</v>
      </c>
      <c r="BE123" s="164">
        <f>IF(N123="základní",J123,0)</f>
        <v>0</v>
      </c>
      <c r="BF123" s="164">
        <f>IF(N123="snížená",J123,0)</f>
        <v>0</v>
      </c>
      <c r="BG123" s="164">
        <f>IF(N123="zákl. přenesená",J123,0)</f>
        <v>0</v>
      </c>
      <c r="BH123" s="164">
        <f>IF(N123="sníž. přenesená",J123,0)</f>
        <v>0</v>
      </c>
      <c r="BI123" s="164">
        <f>IF(N123="nulová",J123,0)</f>
        <v>0</v>
      </c>
      <c r="BJ123" s="23" t="s">
        <v>77</v>
      </c>
      <c r="BK123" s="164">
        <f>ROUND(I123*H123,2)</f>
        <v>0</v>
      </c>
      <c r="BL123" s="23" t="s">
        <v>595</v>
      </c>
      <c r="BM123" s="23" t="s">
        <v>641</v>
      </c>
    </row>
    <row r="124" spans="2:65" s="12" customFormat="1">
      <c r="B124" s="173"/>
      <c r="D124" s="166" t="s">
        <v>131</v>
      </c>
      <c r="E124" s="181" t="s">
        <v>5</v>
      </c>
      <c r="F124" s="182" t="s">
        <v>77</v>
      </c>
      <c r="H124" s="183">
        <v>1</v>
      </c>
      <c r="L124" s="173"/>
      <c r="M124" s="178"/>
      <c r="N124" s="179"/>
      <c r="O124" s="179"/>
      <c r="P124" s="179"/>
      <c r="Q124" s="179"/>
      <c r="R124" s="179"/>
      <c r="S124" s="179"/>
      <c r="T124" s="180"/>
      <c r="AT124" s="181" t="s">
        <v>131</v>
      </c>
      <c r="AU124" s="181" t="s">
        <v>79</v>
      </c>
      <c r="AV124" s="12" t="s">
        <v>79</v>
      </c>
      <c r="AW124" s="12" t="s">
        <v>32</v>
      </c>
      <c r="AX124" s="12" t="s">
        <v>77</v>
      </c>
      <c r="AY124" s="181" t="s">
        <v>122</v>
      </c>
    </row>
    <row r="125" spans="2:65" s="11" customFormat="1">
      <c r="B125" s="165"/>
      <c r="D125" s="166" t="s">
        <v>131</v>
      </c>
      <c r="E125" s="167" t="s">
        <v>5</v>
      </c>
      <c r="F125" s="168" t="s">
        <v>597</v>
      </c>
      <c r="H125" s="169" t="s">
        <v>5</v>
      </c>
      <c r="L125" s="165"/>
      <c r="M125" s="170"/>
      <c r="N125" s="171"/>
      <c r="O125" s="171"/>
      <c r="P125" s="171"/>
      <c r="Q125" s="171"/>
      <c r="R125" s="171"/>
      <c r="S125" s="171"/>
      <c r="T125" s="172"/>
      <c r="AT125" s="169" t="s">
        <v>131</v>
      </c>
      <c r="AU125" s="169" t="s">
        <v>79</v>
      </c>
      <c r="AV125" s="11" t="s">
        <v>77</v>
      </c>
      <c r="AW125" s="11" t="s">
        <v>32</v>
      </c>
      <c r="AX125" s="11" t="s">
        <v>69</v>
      </c>
      <c r="AY125" s="169" t="s">
        <v>122</v>
      </c>
    </row>
    <row r="126" spans="2:65" s="11" customFormat="1">
      <c r="B126" s="165"/>
      <c r="D126" s="174" t="s">
        <v>131</v>
      </c>
      <c r="E126" s="211" t="s">
        <v>5</v>
      </c>
      <c r="F126" s="212" t="s">
        <v>642</v>
      </c>
      <c r="H126" s="213" t="s">
        <v>5</v>
      </c>
      <c r="L126" s="165"/>
      <c r="M126" s="170"/>
      <c r="N126" s="171"/>
      <c r="O126" s="171"/>
      <c r="P126" s="171"/>
      <c r="Q126" s="171"/>
      <c r="R126" s="171"/>
      <c r="S126" s="171"/>
      <c r="T126" s="172"/>
      <c r="AT126" s="169" t="s">
        <v>131</v>
      </c>
      <c r="AU126" s="169" t="s">
        <v>79</v>
      </c>
      <c r="AV126" s="11" t="s">
        <v>77</v>
      </c>
      <c r="AW126" s="11" t="s">
        <v>32</v>
      </c>
      <c r="AX126" s="11" t="s">
        <v>69</v>
      </c>
      <c r="AY126" s="169" t="s">
        <v>122</v>
      </c>
    </row>
    <row r="127" spans="2:65" s="1" customFormat="1" ht="28.8" customHeight="1">
      <c r="B127" s="153"/>
      <c r="C127" s="154" t="s">
        <v>182</v>
      </c>
      <c r="D127" s="154" t="s">
        <v>124</v>
      </c>
      <c r="E127" s="155" t="s">
        <v>643</v>
      </c>
      <c r="F127" s="156" t="s">
        <v>644</v>
      </c>
      <c r="G127" s="157" t="s">
        <v>549</v>
      </c>
      <c r="H127" s="158">
        <v>1</v>
      </c>
      <c r="I127" s="159"/>
      <c r="J127" s="159">
        <f>ROUND(I127*H127,2)</f>
        <v>0</v>
      </c>
      <c r="K127" s="156" t="s">
        <v>5</v>
      </c>
      <c r="L127" s="37"/>
      <c r="M127" s="160" t="s">
        <v>5</v>
      </c>
      <c r="N127" s="161" t="s">
        <v>40</v>
      </c>
      <c r="O127" s="162">
        <v>0</v>
      </c>
      <c r="P127" s="162">
        <f>O127*H127</f>
        <v>0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AR127" s="23" t="s">
        <v>595</v>
      </c>
      <c r="AT127" s="23" t="s">
        <v>124</v>
      </c>
      <c r="AU127" s="23" t="s">
        <v>79</v>
      </c>
      <c r="AY127" s="23" t="s">
        <v>122</v>
      </c>
      <c r="BE127" s="164">
        <f>IF(N127="základní",J127,0)</f>
        <v>0</v>
      </c>
      <c r="BF127" s="164">
        <f>IF(N127="snížená",J127,0)</f>
        <v>0</v>
      </c>
      <c r="BG127" s="164">
        <f>IF(N127="zákl. přenesená",J127,0)</f>
        <v>0</v>
      </c>
      <c r="BH127" s="164">
        <f>IF(N127="sníž. přenesená",J127,0)</f>
        <v>0</v>
      </c>
      <c r="BI127" s="164">
        <f>IF(N127="nulová",J127,0)</f>
        <v>0</v>
      </c>
      <c r="BJ127" s="23" t="s">
        <v>77</v>
      </c>
      <c r="BK127" s="164">
        <f>ROUND(I127*H127,2)</f>
        <v>0</v>
      </c>
      <c r="BL127" s="23" t="s">
        <v>595</v>
      </c>
      <c r="BM127" s="23" t="s">
        <v>645</v>
      </c>
    </row>
    <row r="128" spans="2:65" s="12" customFormat="1">
      <c r="B128" s="173"/>
      <c r="D128" s="166" t="s">
        <v>131</v>
      </c>
      <c r="E128" s="181" t="s">
        <v>5</v>
      </c>
      <c r="F128" s="182" t="s">
        <v>77</v>
      </c>
      <c r="H128" s="183">
        <v>1</v>
      </c>
      <c r="L128" s="173"/>
      <c r="M128" s="178"/>
      <c r="N128" s="179"/>
      <c r="O128" s="179"/>
      <c r="P128" s="179"/>
      <c r="Q128" s="179"/>
      <c r="R128" s="179"/>
      <c r="S128" s="179"/>
      <c r="T128" s="180"/>
      <c r="AT128" s="181" t="s">
        <v>131</v>
      </c>
      <c r="AU128" s="181" t="s">
        <v>79</v>
      </c>
      <c r="AV128" s="12" t="s">
        <v>79</v>
      </c>
      <c r="AW128" s="12" t="s">
        <v>32</v>
      </c>
      <c r="AX128" s="12" t="s">
        <v>77</v>
      </c>
      <c r="AY128" s="181" t="s">
        <v>122</v>
      </c>
    </row>
    <row r="129" spans="2:65" s="11" customFormat="1">
      <c r="B129" s="165"/>
      <c r="D129" s="166" t="s">
        <v>131</v>
      </c>
      <c r="E129" s="167" t="s">
        <v>5</v>
      </c>
      <c r="F129" s="168" t="s">
        <v>597</v>
      </c>
      <c r="H129" s="169" t="s">
        <v>5</v>
      </c>
      <c r="L129" s="165"/>
      <c r="M129" s="170"/>
      <c r="N129" s="171"/>
      <c r="O129" s="171"/>
      <c r="P129" s="171"/>
      <c r="Q129" s="171"/>
      <c r="R129" s="171"/>
      <c r="S129" s="171"/>
      <c r="T129" s="172"/>
      <c r="AT129" s="169" t="s">
        <v>131</v>
      </c>
      <c r="AU129" s="169" t="s">
        <v>79</v>
      </c>
      <c r="AV129" s="11" t="s">
        <v>77</v>
      </c>
      <c r="AW129" s="11" t="s">
        <v>32</v>
      </c>
      <c r="AX129" s="11" t="s">
        <v>69</v>
      </c>
      <c r="AY129" s="169" t="s">
        <v>122</v>
      </c>
    </row>
    <row r="130" spans="2:65" s="11" customFormat="1" ht="24">
      <c r="B130" s="165"/>
      <c r="D130" s="166" t="s">
        <v>131</v>
      </c>
      <c r="E130" s="167" t="s">
        <v>5</v>
      </c>
      <c r="F130" s="168" t="s">
        <v>628</v>
      </c>
      <c r="H130" s="169" t="s">
        <v>5</v>
      </c>
      <c r="L130" s="165"/>
      <c r="M130" s="170"/>
      <c r="N130" s="171"/>
      <c r="O130" s="171"/>
      <c r="P130" s="171"/>
      <c r="Q130" s="171"/>
      <c r="R130" s="171"/>
      <c r="S130" s="171"/>
      <c r="T130" s="172"/>
      <c r="AT130" s="169" t="s">
        <v>131</v>
      </c>
      <c r="AU130" s="169" t="s">
        <v>79</v>
      </c>
      <c r="AV130" s="11" t="s">
        <v>77</v>
      </c>
      <c r="AW130" s="11" t="s">
        <v>32</v>
      </c>
      <c r="AX130" s="11" t="s">
        <v>69</v>
      </c>
      <c r="AY130" s="169" t="s">
        <v>122</v>
      </c>
    </row>
    <row r="131" spans="2:65" s="11" customFormat="1" ht="24">
      <c r="B131" s="165"/>
      <c r="D131" s="166" t="s">
        <v>131</v>
      </c>
      <c r="E131" s="167" t="s">
        <v>5</v>
      </c>
      <c r="F131" s="168" t="s">
        <v>646</v>
      </c>
      <c r="H131" s="169" t="s">
        <v>5</v>
      </c>
      <c r="L131" s="165"/>
      <c r="M131" s="170"/>
      <c r="N131" s="171"/>
      <c r="O131" s="171"/>
      <c r="P131" s="171"/>
      <c r="Q131" s="171"/>
      <c r="R131" s="171"/>
      <c r="S131" s="171"/>
      <c r="T131" s="172"/>
      <c r="AT131" s="169" t="s">
        <v>131</v>
      </c>
      <c r="AU131" s="169" t="s">
        <v>79</v>
      </c>
      <c r="AV131" s="11" t="s">
        <v>77</v>
      </c>
      <c r="AW131" s="11" t="s">
        <v>32</v>
      </c>
      <c r="AX131" s="11" t="s">
        <v>69</v>
      </c>
      <c r="AY131" s="169" t="s">
        <v>122</v>
      </c>
    </row>
    <row r="132" spans="2:65" s="11" customFormat="1" ht="24">
      <c r="B132" s="165"/>
      <c r="D132" s="174" t="s">
        <v>131</v>
      </c>
      <c r="E132" s="211" t="s">
        <v>5</v>
      </c>
      <c r="F132" s="212" t="s">
        <v>647</v>
      </c>
      <c r="H132" s="213" t="s">
        <v>5</v>
      </c>
      <c r="L132" s="165"/>
      <c r="M132" s="170"/>
      <c r="N132" s="171"/>
      <c r="O132" s="171"/>
      <c r="P132" s="171"/>
      <c r="Q132" s="171"/>
      <c r="R132" s="171"/>
      <c r="S132" s="171"/>
      <c r="T132" s="172"/>
      <c r="AT132" s="169" t="s">
        <v>131</v>
      </c>
      <c r="AU132" s="169" t="s">
        <v>79</v>
      </c>
      <c r="AV132" s="11" t="s">
        <v>77</v>
      </c>
      <c r="AW132" s="11" t="s">
        <v>32</v>
      </c>
      <c r="AX132" s="11" t="s">
        <v>69</v>
      </c>
      <c r="AY132" s="169" t="s">
        <v>122</v>
      </c>
    </row>
    <row r="133" spans="2:65" s="1" customFormat="1" ht="20.399999999999999" customHeight="1">
      <c r="B133" s="153"/>
      <c r="C133" s="154" t="s">
        <v>188</v>
      </c>
      <c r="D133" s="154" t="s">
        <v>124</v>
      </c>
      <c r="E133" s="155" t="s">
        <v>648</v>
      </c>
      <c r="F133" s="156" t="s">
        <v>649</v>
      </c>
      <c r="G133" s="157" t="s">
        <v>549</v>
      </c>
      <c r="H133" s="158">
        <v>1</v>
      </c>
      <c r="I133" s="159"/>
      <c r="J133" s="159">
        <f>ROUND(I133*H133,2)</f>
        <v>0</v>
      </c>
      <c r="K133" s="156" t="s">
        <v>5</v>
      </c>
      <c r="L133" s="37"/>
      <c r="M133" s="160" t="s">
        <v>5</v>
      </c>
      <c r="N133" s="201" t="s">
        <v>40</v>
      </c>
      <c r="O133" s="202">
        <v>0</v>
      </c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AR133" s="23" t="s">
        <v>595</v>
      </c>
      <c r="AT133" s="23" t="s">
        <v>124</v>
      </c>
      <c r="AU133" s="23" t="s">
        <v>79</v>
      </c>
      <c r="AY133" s="23" t="s">
        <v>122</v>
      </c>
      <c r="BE133" s="164">
        <f>IF(N133="základní",J133,0)</f>
        <v>0</v>
      </c>
      <c r="BF133" s="164">
        <f>IF(N133="snížená",J133,0)</f>
        <v>0</v>
      </c>
      <c r="BG133" s="164">
        <f>IF(N133="zákl. přenesená",J133,0)</f>
        <v>0</v>
      </c>
      <c r="BH133" s="164">
        <f>IF(N133="sníž. přenesená",J133,0)</f>
        <v>0</v>
      </c>
      <c r="BI133" s="164">
        <f>IF(N133="nulová",J133,0)</f>
        <v>0</v>
      </c>
      <c r="BJ133" s="23" t="s">
        <v>77</v>
      </c>
      <c r="BK133" s="164">
        <f>ROUND(I133*H133,2)</f>
        <v>0</v>
      </c>
      <c r="BL133" s="23" t="s">
        <v>595</v>
      </c>
      <c r="BM133" s="23" t="s">
        <v>650</v>
      </c>
    </row>
    <row r="134" spans="2:65" s="1" customFormat="1" ht="6.9" customHeight="1"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37"/>
    </row>
  </sheetData>
  <autoFilter ref="C78:K133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82" fitToHeight="100" orientation="portrait" blackAndWhite="1" horizontalDpi="4294967295" verticalDpi="4294967295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02 - Zpevněné plochy</vt:lpstr>
      <vt:lpstr>SO 03 - Dešťová kanalizace</vt:lpstr>
      <vt:lpstr>VRN - Vedlejší a ostatní ...</vt:lpstr>
      <vt:lpstr>'Rekapitulace stavby'!Názvy_tisku</vt:lpstr>
      <vt:lpstr>'SO 02 - Zpevněné plochy'!Názvy_tisku</vt:lpstr>
      <vt:lpstr>'SO 03 - Dešťová kanalizace'!Názvy_tisku</vt:lpstr>
      <vt:lpstr>'VRN - Vedlejší a ostatní ...'!Názvy_tisku</vt:lpstr>
      <vt:lpstr>'Rekapitulace stavby'!Oblast_tisku</vt:lpstr>
      <vt:lpstr>'SO 02 - Zpevněné plochy'!Oblast_tisku</vt:lpstr>
      <vt:lpstr>'SO 03 - Dešťová kanalizace'!Oblast_tisku</vt:lpstr>
      <vt:lpstr>'VRN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Morská</dc:creator>
  <cp:lastModifiedBy>Vladimír Cigánek</cp:lastModifiedBy>
  <cp:lastPrinted>2017-09-25T04:56:04Z</cp:lastPrinted>
  <dcterms:created xsi:type="dcterms:W3CDTF">2017-08-03T07:56:30Z</dcterms:created>
  <dcterms:modified xsi:type="dcterms:W3CDTF">2017-09-25T04:58:28Z</dcterms:modified>
</cp:coreProperties>
</file>