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výkaz výměr" sheetId="3" r:id="rId1"/>
  </sheets>
  <calcPr calcId="14562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  <c r="D194" i="3" l="1"/>
  <c r="D191" i="3"/>
  <c r="D195" i="3" s="1"/>
  <c r="D134" i="3"/>
  <c r="F124" i="3" l="1"/>
  <c r="D55" i="3"/>
  <c r="D56" i="3" s="1"/>
  <c r="F57" i="3"/>
  <c r="F55" i="3" l="1"/>
  <c r="F56" i="3"/>
  <c r="F58" i="3"/>
  <c r="F22" i="3"/>
  <c r="F216" i="3" l="1"/>
  <c r="F218" i="3"/>
  <c r="F165" i="3"/>
  <c r="F168" i="3"/>
  <c r="F169" i="3"/>
  <c r="F171" i="3"/>
  <c r="F191" i="3"/>
  <c r="F195" i="3"/>
  <c r="D192" i="3"/>
  <c r="F192" i="3" s="1"/>
  <c r="D170" i="3"/>
  <c r="D166" i="3" s="1"/>
  <c r="D167" i="3" s="1"/>
  <c r="F167" i="3" s="1"/>
  <c r="F194" i="3" l="1"/>
  <c r="F170" i="3"/>
  <c r="D193" i="3"/>
  <c r="F193" i="3" s="1"/>
  <c r="F166" i="3"/>
  <c r="D229" i="3"/>
  <c r="D215" i="3"/>
  <c r="F215" i="3" s="1"/>
  <c r="F119" i="3" l="1"/>
  <c r="D25" i="3"/>
  <c r="F25" i="3" s="1"/>
  <c r="D24" i="3"/>
  <c r="F24" i="3" s="1"/>
  <c r="D164" i="3"/>
  <c r="F164" i="3" s="1"/>
  <c r="H134" i="3"/>
  <c r="H135" i="3" s="1"/>
  <c r="D118" i="3"/>
  <c r="D102" i="3"/>
  <c r="D93" i="3"/>
  <c r="H93" i="3" s="1"/>
  <c r="H94" i="3" s="1"/>
  <c r="D87" i="3"/>
  <c r="F87" i="3" s="1"/>
  <c r="F88" i="3" s="1"/>
  <c r="F84" i="3"/>
  <c r="F85" i="3" s="1"/>
  <c r="F48" i="3"/>
  <c r="F49" i="3"/>
  <c r="F44" i="3"/>
  <c r="F45" i="3"/>
  <c r="F28" i="3"/>
  <c r="F29" i="3"/>
  <c r="F30" i="3"/>
  <c r="F31" i="3"/>
  <c r="F32" i="3"/>
  <c r="F33" i="3"/>
  <c r="F21" i="3"/>
  <c r="F18" i="3"/>
  <c r="F19" i="3"/>
  <c r="F20" i="3"/>
  <c r="H229" i="3"/>
  <c r="H230" i="3" s="1"/>
  <c r="H199" i="3"/>
  <c r="H200" i="3" s="1"/>
  <c r="H202" i="3" s="1"/>
  <c r="D205" i="3" s="1"/>
  <c r="F205" i="3" s="1"/>
  <c r="F186" i="3" s="1"/>
  <c r="F199" i="3"/>
  <c r="F200" i="3" s="1"/>
  <c r="F202" i="3" s="1"/>
  <c r="F185" i="3" s="1"/>
  <c r="F190" i="3"/>
  <c r="H175" i="3"/>
  <c r="H176" i="3" s="1"/>
  <c r="H178" i="3" s="1"/>
  <c r="D181" i="3" s="1"/>
  <c r="F181" i="3" s="1"/>
  <c r="F160" i="3" s="1"/>
  <c r="F175" i="3"/>
  <c r="F176" i="3" s="1"/>
  <c r="F178" i="3" s="1"/>
  <c r="F159" i="3" s="1"/>
  <c r="B153" i="3"/>
  <c r="H100" i="3"/>
  <c r="F100" i="3"/>
  <c r="H98" i="3"/>
  <c r="F98" i="3"/>
  <c r="H96" i="3"/>
  <c r="F96" i="3"/>
  <c r="H80" i="3"/>
  <c r="F80" i="3"/>
  <c r="H78" i="3"/>
  <c r="F78" i="3"/>
  <c r="H77" i="3"/>
  <c r="F77" i="3"/>
  <c r="H76" i="3"/>
  <c r="F76" i="3"/>
  <c r="H75" i="3"/>
  <c r="F75" i="3"/>
  <c r="H74" i="3"/>
  <c r="F74" i="3"/>
  <c r="H73" i="3"/>
  <c r="F73" i="3"/>
  <c r="H71" i="3"/>
  <c r="F71" i="3"/>
  <c r="H70" i="3"/>
  <c r="F70" i="3"/>
  <c r="H69" i="3"/>
  <c r="F69" i="3"/>
  <c r="H68" i="3"/>
  <c r="F68" i="3"/>
  <c r="H66" i="3"/>
  <c r="F66" i="3"/>
  <c r="F53" i="3"/>
  <c r="F52" i="3"/>
  <c r="F51" i="3"/>
  <c r="F50" i="3"/>
  <c r="F47" i="3"/>
  <c r="F46" i="3"/>
  <c r="F43" i="3"/>
  <c r="F23" i="3"/>
  <c r="B5" i="3"/>
  <c r="F34" i="3" l="1"/>
  <c r="F14" i="3" s="1"/>
  <c r="D117" i="3"/>
  <c r="F117" i="3" s="1"/>
  <c r="D137" i="3"/>
  <c r="F137" i="3" s="1"/>
  <c r="F118" i="3"/>
  <c r="F102" i="3"/>
  <c r="D60" i="3"/>
  <c r="D90" i="3"/>
  <c r="D214" i="3"/>
  <c r="D223" i="3" s="1"/>
  <c r="D121" i="3"/>
  <c r="F121" i="3" s="1"/>
  <c r="D217" i="3"/>
  <c r="F217" i="3" s="1"/>
  <c r="F93" i="3"/>
  <c r="F94" i="3" s="1"/>
  <c r="D129" i="3"/>
  <c r="F129" i="3" s="1"/>
  <c r="F134" i="3"/>
  <c r="F135" i="3" s="1"/>
  <c r="D139" i="3"/>
  <c r="F139" i="3" s="1"/>
  <c r="D123" i="3"/>
  <c r="F123" i="3" s="1"/>
  <c r="F196" i="3"/>
  <c r="F184" i="3" s="1"/>
  <c r="F187" i="3" s="1"/>
  <c r="F154" i="3" s="1"/>
  <c r="D122" i="3"/>
  <c r="F122" i="3" s="1"/>
  <c r="D116" i="3"/>
  <c r="H87" i="3"/>
  <c r="H88" i="3" s="1"/>
  <c r="D54" i="3" s="1"/>
  <c r="F54" i="3" s="1"/>
  <c r="D141" i="3"/>
  <c r="D144" i="3"/>
  <c r="H144" i="3" s="1"/>
  <c r="H145" i="3" s="1"/>
  <c r="D125" i="3" s="1"/>
  <c r="F125" i="3" s="1"/>
  <c r="F81" i="3"/>
  <c r="F82" i="3" s="1"/>
  <c r="H81" i="3"/>
  <c r="H82" i="3" s="1"/>
  <c r="F172" i="3"/>
  <c r="F158" i="3" s="1"/>
  <c r="F161" i="3" s="1"/>
  <c r="F153" i="3" s="1"/>
  <c r="F229" i="3"/>
  <c r="F230" i="3" s="1"/>
  <c r="F104" i="3" l="1"/>
  <c r="F214" i="3"/>
  <c r="F219" i="3" s="1"/>
  <c r="F208" i="3" s="1"/>
  <c r="F15" i="3"/>
  <c r="F4" i="3" s="1"/>
  <c r="D226" i="3"/>
  <c r="F223" i="3"/>
  <c r="F224" i="3" s="1"/>
  <c r="H223" i="3"/>
  <c r="H224" i="3" s="1"/>
  <c r="F116" i="3"/>
  <c r="D120" i="3"/>
  <c r="F120" i="3" s="1"/>
  <c r="D61" i="3"/>
  <c r="F61" i="3" s="1"/>
  <c r="F60" i="3"/>
  <c r="F62" i="3" s="1"/>
  <c r="H90" i="3"/>
  <c r="H91" i="3" s="1"/>
  <c r="F90" i="3"/>
  <c r="F91" i="3" s="1"/>
  <c r="D127" i="3"/>
  <c r="D128" i="3" s="1"/>
  <c r="F128" i="3" s="1"/>
  <c r="F144" i="3"/>
  <c r="F145" i="3" s="1"/>
  <c r="F141" i="3"/>
  <c r="F142" i="3" s="1"/>
  <c r="H141" i="3"/>
  <c r="H142" i="3" s="1"/>
  <c r="F147" i="3" l="1"/>
  <c r="F111" i="3" s="1"/>
  <c r="H147" i="3"/>
  <c r="D150" i="3" s="1"/>
  <c r="F150" i="3" s="1"/>
  <c r="F112" i="3" s="1"/>
  <c r="H104" i="3"/>
  <c r="D107" i="3" s="1"/>
  <c r="F107" i="3" s="1"/>
  <c r="F39" i="3" s="1"/>
  <c r="F38" i="3"/>
  <c r="F226" i="3"/>
  <c r="F227" i="3" s="1"/>
  <c r="H226" i="3"/>
  <c r="H227" i="3" s="1"/>
  <c r="H232" i="3" s="1"/>
  <c r="D235" i="3" s="1"/>
  <c r="F235" i="3" s="1"/>
  <c r="F210" i="3" s="1"/>
  <c r="F37" i="3"/>
  <c r="F127" i="3"/>
  <c r="F130" i="3" s="1"/>
  <c r="F110" i="3" l="1"/>
  <c r="F113" i="3" s="1"/>
  <c r="F6" i="3" s="1"/>
  <c r="F232" i="3"/>
  <c r="F209" i="3" s="1"/>
  <c r="F211" i="3" s="1"/>
  <c r="F40" i="3"/>
  <c r="F5" i="3" s="1"/>
  <c r="F155" i="3" l="1"/>
  <c r="F7" i="3" s="1"/>
  <c r="F8" i="3"/>
  <c r="F9" i="3" l="1"/>
  <c r="F10" i="3" s="1"/>
  <c r="F11" i="3" s="1"/>
</calcChain>
</file>

<file path=xl/sharedStrings.xml><?xml version="1.0" encoding="utf-8"?>
<sst xmlns="http://schemas.openxmlformats.org/spreadsheetml/2006/main" count="370" uniqueCount="192">
  <si>
    <t>Větší stromy</t>
  </si>
  <si>
    <t>Název položky</t>
  </si>
  <si>
    <t>M.j.</t>
  </si>
  <si>
    <t>Poč. m.j.</t>
  </si>
  <si>
    <t>Cena m.j.</t>
  </si>
  <si>
    <t>Celkem Kč</t>
  </si>
  <si>
    <t>Hm.jedn.</t>
  </si>
  <si>
    <t>Hm.celk.</t>
  </si>
  <si>
    <t>Založení trávníku</t>
  </si>
  <si>
    <t xml:space="preserve">Celkem vegetační úpravy </t>
  </si>
  <si>
    <t>D P H   21%</t>
  </si>
  <si>
    <t>Celkem včetně DPH</t>
  </si>
  <si>
    <t>1 - Zemní práce</t>
  </si>
  <si>
    <t>Specifikace</t>
  </si>
  <si>
    <t xml:space="preserve">Celkem ZRN   </t>
  </si>
  <si>
    <t>823-1</t>
  </si>
  <si>
    <t>m2</t>
  </si>
  <si>
    <t>11130-1111</t>
  </si>
  <si>
    <t>11215-1113</t>
  </si>
  <si>
    <t>ks</t>
  </si>
  <si>
    <t>11125-1111</t>
  </si>
  <si>
    <t>m3</t>
  </si>
  <si>
    <t>800-1</t>
  </si>
  <si>
    <t>16270-1105</t>
  </si>
  <si>
    <t>16230-1402</t>
  </si>
  <si>
    <t>16230-1412</t>
  </si>
  <si>
    <t>t</t>
  </si>
  <si>
    <t>Celkem</t>
  </si>
  <si>
    <t>Celkem specifikace</t>
  </si>
  <si>
    <t>9 - Přesun hmot</t>
  </si>
  <si>
    <t>18320-5111</t>
  </si>
  <si>
    <t>18340-3111</t>
  </si>
  <si>
    <t>18340-3131</t>
  </si>
  <si>
    <t>18410-2115</t>
  </si>
  <si>
    <t>18421-5133</t>
  </si>
  <si>
    <t>18421-5412</t>
  </si>
  <si>
    <t>18450-1121</t>
  </si>
  <si>
    <t>18480-2111</t>
  </si>
  <si>
    <t>18491-1421</t>
  </si>
  <si>
    <t>18580-2114</t>
  </si>
  <si>
    <t>18585-1121</t>
  </si>
  <si>
    <t>18585-1129</t>
  </si>
  <si>
    <t>Příplatek k ceně za každých dalších i započatých 1000 m</t>
  </si>
  <si>
    <t>18580-4311</t>
  </si>
  <si>
    <t>18580-4312</t>
  </si>
  <si>
    <t>16710-1101</t>
  </si>
  <si>
    <t>Stromy</t>
  </si>
  <si>
    <t>Rostlinný materiál celkem</t>
  </si>
  <si>
    <t>Ztratné 3% (x 1,03)</t>
  </si>
  <si>
    <t>kg</t>
  </si>
  <si>
    <t>Ztratné 1% (x 1,01)</t>
  </si>
  <si>
    <r>
      <t>Úvazky a spojovací materiál</t>
    </r>
    <r>
      <rPr>
        <i/>
        <sz val="8"/>
        <rFont val="Calibri"/>
        <family val="2"/>
        <charset val="238"/>
        <scheme val="minor"/>
      </rPr>
      <t xml:space="preserve">  (stromy dle TZ)</t>
    </r>
  </si>
  <si>
    <r>
      <t xml:space="preserve">Rákosová rohož či juta na alejové stromy s kmenem   </t>
    </r>
    <r>
      <rPr>
        <i/>
        <sz val="8"/>
        <rFont val="Calibri"/>
        <family val="2"/>
        <charset val="238"/>
        <scheme val="minor"/>
      </rPr>
      <t xml:space="preserve"> (stromy dle TZ)</t>
    </r>
  </si>
  <si>
    <r>
      <t xml:space="preserve">Chránička paty kmene     </t>
    </r>
    <r>
      <rPr>
        <i/>
        <sz val="8"/>
        <rFont val="Calibri"/>
        <family val="2"/>
        <charset val="238"/>
        <scheme val="minor"/>
      </rPr>
      <t xml:space="preserve">  (stromy dle TZ)</t>
    </r>
  </si>
  <si>
    <r>
      <t xml:space="preserve">Substrát - výměna do jamek </t>
    </r>
    <r>
      <rPr>
        <i/>
        <sz val="8"/>
        <rFont val="Calibri"/>
        <family val="2"/>
        <charset val="238"/>
        <scheme val="minor"/>
      </rPr>
      <t xml:space="preserve"> (dle TZ stromy)</t>
    </r>
  </si>
  <si>
    <t xml:space="preserve">Přesun hmot  </t>
  </si>
  <si>
    <t>99823-1311</t>
  </si>
  <si>
    <t>Přesun hmot pro sadovnické a krajinářské úpravy dopravní vzdálenost do 5000 m</t>
  </si>
  <si>
    <t xml:space="preserve">Celkem ZRN </t>
  </si>
  <si>
    <t>823 - 1</t>
  </si>
  <si>
    <t>18230-3111</t>
  </si>
  <si>
    <t>18340-3114</t>
  </si>
  <si>
    <t>18340-3153</t>
  </si>
  <si>
    <t>18340-3161</t>
  </si>
  <si>
    <t>18580-2113</t>
  </si>
  <si>
    <t>l</t>
  </si>
  <si>
    <t>q</t>
  </si>
  <si>
    <t>Celkem ZRN</t>
  </si>
  <si>
    <t>18480-1121</t>
  </si>
  <si>
    <t>18485-2312</t>
  </si>
  <si>
    <t>18491-1111</t>
  </si>
  <si>
    <t>18580-4513</t>
  </si>
  <si>
    <t>18480-2611</t>
  </si>
  <si>
    <t>18580-3111</t>
  </si>
  <si>
    <t>18580-4215</t>
  </si>
  <si>
    <t>18480-1131</t>
  </si>
  <si>
    <t>11215-1111</t>
  </si>
  <si>
    <t>11215-1112</t>
  </si>
  <si>
    <t>11225-1221</t>
  </si>
  <si>
    <t>16230-1401</t>
  </si>
  <si>
    <t>16230-1411</t>
  </si>
  <si>
    <t>16230-1405</t>
  </si>
  <si>
    <t>16230-1415</t>
  </si>
  <si>
    <t>Výsadba stromů, keřů, popínavých rostlin</t>
  </si>
  <si>
    <t>Střední a malokorunné stromy</t>
  </si>
  <si>
    <t>Keře</t>
  </si>
  <si>
    <t>Pokryvné dřeviny</t>
  </si>
  <si>
    <t>18310-1213</t>
  </si>
  <si>
    <t>18310-1221</t>
  </si>
  <si>
    <t>18410-2111</t>
  </si>
  <si>
    <t>18580-4514</t>
  </si>
  <si>
    <t>18480-7111</t>
  </si>
  <si>
    <t>18480-7112</t>
  </si>
  <si>
    <t>18130-1111</t>
  </si>
  <si>
    <t>18340-2131</t>
  </si>
  <si>
    <t>18111-1311</t>
  </si>
  <si>
    <t>16710-1102</t>
  </si>
  <si>
    <t>11115-1221</t>
  </si>
  <si>
    <t>18145-1131</t>
  </si>
  <si>
    <t>Trávník - péče po realizaci  1 rok</t>
  </si>
  <si>
    <t>Kácení, odstranění dřevin</t>
  </si>
  <si>
    <r>
      <t xml:space="preserve">Terracotem </t>
    </r>
    <r>
      <rPr>
        <i/>
        <sz val="8"/>
        <rFont val="Calibri"/>
        <family val="2"/>
        <charset val="238"/>
        <scheme val="minor"/>
      </rPr>
      <t xml:space="preserve"> (dle TZ - 1,5 kg / 1 m3 substrátu)</t>
    </r>
  </si>
  <si>
    <t>12291-1121</t>
  </si>
  <si>
    <t>Ošetření vysazených dřevin solitérních v rovině nebo na svahu do 1:5   (2x dle TZ)</t>
  </si>
  <si>
    <t>Řez stromů prováděný lezeckou technikou výchovný alejové stromy, výšky do 6 m    (2x dle TZ)</t>
  </si>
  <si>
    <t>Ošetření vysazených dřevin ve skupinách v rovině nebo na svahu do 1:5  (3x dle TZ)</t>
  </si>
  <si>
    <t>Pokosení trávníku při souvislé ploše do 10000 m2 parkového v rovině nebo na svahu do 1:5  ( 10x dle TZ)</t>
  </si>
  <si>
    <t>Chemické odplevelení po založení kultury v rovině nebo na svahu do 1:5 postřikem na široko   2x dle TZ</t>
  </si>
  <si>
    <r>
      <t xml:space="preserve">Mulčování vysazených rostlin mulčovací kůrou, tl. do 100 mm v rovině nebo na svahu do 1:5 </t>
    </r>
    <r>
      <rPr>
        <i/>
        <sz val="8"/>
        <rFont val="Calibri"/>
        <family val="2"/>
        <charset val="238"/>
        <scheme val="minor"/>
      </rPr>
      <t>(dle TZ keře 75 m2 + závlahové mísy 9m2)</t>
    </r>
  </si>
  <si>
    <t xml:space="preserve">Odplevelení výsadeb v rovině nebo na svahu do 1:5 souvislých keřových skupin  (3x dle TZ) </t>
  </si>
  <si>
    <t>Zalití rostlin vodou plochy záhonů jednotlivě přes 20 m2 (5 x 20l / 1m2 dle TZ)</t>
  </si>
  <si>
    <t>Kácení, odstranění dřevin, ošetření</t>
  </si>
  <si>
    <t>18485-2217</t>
  </si>
  <si>
    <t>Řez stromů prováděný lezeckou technikou zdravotní, plocha koruny stromu do 210m2(strom č.18  dle inventarizace)</t>
  </si>
  <si>
    <t>Číslo pol.</t>
  </si>
  <si>
    <t>Odstranění pařezu odfrézováním nebo odvrtáním hloubky do 500 mm v rovině nebo na svahu do 1:5 dle TZ</t>
  </si>
  <si>
    <t>Pokácení stromu směrové v celku s odřezáním kmene a s odvětvením průměru kmene do 200 mm dle TZ a situace</t>
  </si>
  <si>
    <t>Pokácení stromu směrové v celku s odřezáním kmene a s odvětvením průměru kmene do 300 mm dle TZ a situace</t>
  </si>
  <si>
    <t>Pokácení stromu směrové v celku s odřezáním kmene a s odvětvením průměru kmene do 400 mm dle TZ a situace</t>
  </si>
  <si>
    <t>Odstranění vyfrézované dřevní hmoty hloubky do 500 mm v rovině nebo na svahu do 1:5 dle TZ</t>
  </si>
  <si>
    <t>Drcení ořezaných větví strojně (štěpkování) o průměru větví do 100 mm dle TZ</t>
  </si>
  <si>
    <t>Ochrana kmene bedněním před poškozením stavebním provozem zřízení dle koordinační situace</t>
  </si>
  <si>
    <t>Vodorovné přemístění větví, kmenů nebo pařezů s naložením, složením a dopravou do 5000 m větví stromů listnatých, průměru kmene do 300 mm dle TZ</t>
  </si>
  <si>
    <t>Vodorovné přemístění větví, kmenů nebo pařezů s naložením, složením a dopravou do 5000 m větví stromů listnatých, průměru kmene do 500 mm dle TZ</t>
  </si>
  <si>
    <t>Vodorovné přemístění větví, kmenů nebo pařezů s naložením, složením a dopravou do 5000 m kmenů stromů listnatých, průměru do 300 mm dle TZ</t>
  </si>
  <si>
    <t>Vodorovné přemístění větví, kmenů nebo pařezů s naložením, složením a dopravou do 5000 m kmenů stromů listnatých, průměru do 500 mm dle TZ</t>
  </si>
  <si>
    <t>Vodorovné přemístění větví, kmenů nebo pařezů s naložením, složením a dopravou do 5000 m větví stromů jehličnatých, průměru kmene do 300 mm dle TZ</t>
  </si>
  <si>
    <t>Vodorovné přemístění větví, kmenů nebo pařezů s naložením, složením a dopravou do 5000 m kmenů stromů jehličnatých, průměru do 300 mm dle TZ</t>
  </si>
  <si>
    <r>
      <t xml:space="preserve">Sejmutí drnu tl. do 100 mm, v jakékoliv ploše </t>
    </r>
    <r>
      <rPr>
        <i/>
        <sz val="8"/>
        <rFont val="Calibri"/>
        <family val="2"/>
        <charset val="238"/>
        <scheme val="minor"/>
      </rPr>
      <t xml:space="preserve"> (dle TZ - záhony + stromy)</t>
    </r>
  </si>
  <si>
    <t>Hloubení jamek pro vysazování rostlin v zemině tř. 1 až 4 s výměnou půdy z 50 % v rovině nebo na svahu do 1:5, objemu do 0,05 m3 dle TZ a situace</t>
  </si>
  <si>
    <t>Hloubení jamek pro vysazování rostlin v zemině tř. 1 až 4 s výměnou půdy z 50 % v rovině nebo na svahu do 1:5, objemu do 1,00 m3 dle TZ a situace</t>
  </si>
  <si>
    <t>Založení záhonu pro výsadbu rostlin v rovině nebo na svahu do 1:5 v zemině tř. 1 až 2 dle TZ a situace</t>
  </si>
  <si>
    <t>Obdělání půdy rytím hl. do 200 mm v zemině tř. 1 až 2 v rovině nebo na svahu do 1:5 dle TZ a situace</t>
  </si>
  <si>
    <t>Výsadba dřeviny s balem do předem vyhloubené jamky se zalitím v rovině nebo na svahu do 1:5, při průměru balu do 200 mm dle TZ a situace</t>
  </si>
  <si>
    <t>Výsadba dřeviny s balem do předem vyhloubené jamky se zalitím v rovině nebo na svahu do 1:5, při průměru balu do 600 mm dle TZ a situace</t>
  </si>
  <si>
    <t>Ukotvení dřeviny třemi kůly, délky do 3 m dle TZ a situace</t>
  </si>
  <si>
    <t>Zhotovení závlahové mísy u solitérních dřevin v rovině nebo na svahu do 1:5, o průměru mísy do 1 m dle TZ a situace</t>
  </si>
  <si>
    <t>Zhotovení obalu kmene a spodních částí větví stromu z juty v jedné vrstvě v rovině nebo na svahu do 1:5 dle TZ a situace</t>
  </si>
  <si>
    <t>Hnojení půdy nebo trávníku v rovině nebo na svahu do 1:5 umělým hnojivem s rozdělením k jednotlivým rostlinám dle TZ</t>
  </si>
  <si>
    <t>Dovoz vody pro zálivku rostlin na vzdálenost do 1000 m dle TZ</t>
  </si>
  <si>
    <t>Příplatek k ceně za každých dalších i započatých 1000 m dle TZ</t>
  </si>
  <si>
    <t>Zalití rostlin vodou plochy záhonů jednotlivě do 20 m2 dle TZ</t>
  </si>
  <si>
    <t>Zalití rostlin vodou plochy záhonů jednotlivě přes 20 m2 dle TZ</t>
  </si>
  <si>
    <t>Vodor. přem. výkopku nebo sypaniny po suchu na obv. dopr. prostředku, bez nalož. výkopku, avšak se slož. bez rozhrnutí z h. tř. 1 až 4 na vzdál. do 10000 m dle TZ</t>
  </si>
  <si>
    <t>Nakládání, skládání a překládání neulehlého výkopku nebo sypaniny nakládání, množství do 100 m3, z hornin tř. 1 až 4 dle TZ</t>
  </si>
  <si>
    <t>Sophora japonica, o.k. 14-16 cm, bal 60 cm dle TZ</t>
  </si>
  <si>
    <t>Aesculus carnea, o.k. 14-16 cm, bal 60 cm dle TZ</t>
  </si>
  <si>
    <t>Prunus sargentii ´Rancho´, o.k. 14-16 cm, bal 60 cm dle TZ</t>
  </si>
  <si>
    <t>Prunus serrulata ´Shirofugen´, o.k. 14-16 cm, bal 60 cm dle TZ</t>
  </si>
  <si>
    <t>Amelanchier arborea, o.k. 14-16 cm, bal 60 cm dle TZ</t>
  </si>
  <si>
    <t>Hibiscus syriacus (kult.), v. 20-30 cm, bal 20 cm dle TZ</t>
  </si>
  <si>
    <t>Hypericum calycinum, v. 20-30 cm, bal 20 cm dle TZ</t>
  </si>
  <si>
    <t>Potentilla fruticosa (kult. – např. ´Goldtepich´, ´Abotswood´, ´Klondike´, ´Kobolt´ apod.), v. 20-30 cm, bal 20 cm dle TZ</t>
  </si>
  <si>
    <t>Spiraea bumalda ´Anthony Waterer´, v. 20-30 cm, bal 20 cm dle TZ</t>
  </si>
  <si>
    <t>Weigela ´Minuet´, v. 20-30 cm, bal 20 cm dle TZ</t>
  </si>
  <si>
    <t>Weigela ´Piccolo´, v. 20-30 cm, bal 20 cm dle TZ</t>
  </si>
  <si>
    <t>Hedera helix, v. 15-20 cm, bal 20 cm dle TZ</t>
  </si>
  <si>
    <t>Kůra drcená (prům. vrstva 10 cm) dle TZ</t>
  </si>
  <si>
    <r>
      <t xml:space="preserve">Hnojivo tabletové </t>
    </r>
    <r>
      <rPr>
        <i/>
        <sz val="8"/>
        <rFont val="Calibri"/>
        <family val="2"/>
        <charset val="238"/>
        <scheme val="minor"/>
      </rPr>
      <t xml:space="preserve"> (8 tabl./strom, 2 tabl./keř) dle TZ</t>
    </r>
  </si>
  <si>
    <t>Kůly frézované 3 m dle TZ</t>
  </si>
  <si>
    <t>Plošná úprava terénu v zemině tř. 1 až 4 s urovnáním povrchu bez doplnění ornice  souvislé plochy přes 500 m2 při nerovnostech terénu do +/-100 mm v rovině nebo na svahu do 1:5 dle TZ</t>
  </si>
  <si>
    <t>Doplnění zeminy nebo substrátu na travnatých plochách tloušťky do 50 mm v rovině nebo na svahu do 1:5  (trávníkový substrát) dle TZ</t>
  </si>
  <si>
    <t>Založení trávníku na půdě předem připravené plochy přes 1000 m2 výsevem včetně utažení parkového v rovině nebo na svahu do 1:5 dle TZ</t>
  </si>
  <si>
    <t>Rozrušení půdy na hloubku do 150 mm souvislé plochy přes 500 m2 v rovině nebo na svahu do 1:5  (plochy po starém trávníku) dle TZ a situace</t>
  </si>
  <si>
    <t>Obdělání půdy nakopáním hl. do 100 mm v rovině nebo na svahu do 1:5   20% dle TZ a situace</t>
  </si>
  <si>
    <t>Obdělání půdy kultivátorováním v rovině nebo na svahu do 1:5 dle situace</t>
  </si>
  <si>
    <t>Obdělání půdy hrabáním v rovině nebo na svahu do 1:5 dle situace</t>
  </si>
  <si>
    <t>Obdělání půdy válením v rovině nebo na svahu do 1:5 dle situace</t>
  </si>
  <si>
    <t>Chemické odplevelení půdy před založením kultury, trávníku nebo zpevněných ploch o výměře jednotlivě přes 20 m2 v rov. nebo na svahu do 1:5 postřikem na široko dle situace</t>
  </si>
  <si>
    <t>Hnojení půdy nebo trávníku v rovině nebo na svahu do 1:5 umělým hnojivem na široko dle TZ</t>
  </si>
  <si>
    <t>Nakládání, skládání a překládání neulehlého výkopku nebo sypaniny nakládání, množství přes 100 m3, z hornin tř. 1 až 4 dle TZ</t>
  </si>
  <si>
    <t>Rozprostření a urovnání ornice v rovině nebo ve svahu sklonu do 1:5 při souvislé ploše přes 500 m2, tl. vrtsvy do 100 mm dle TZ</t>
  </si>
  <si>
    <t>Totální herbicid  (8l/ha) dle TZ</t>
  </si>
  <si>
    <r>
      <t>Ornice</t>
    </r>
    <r>
      <rPr>
        <i/>
        <sz val="8"/>
        <rFont val="Calibri"/>
        <family val="2"/>
        <charset val="238"/>
        <scheme val="minor"/>
      </rPr>
      <t xml:space="preserve"> (nákup pro ohumusování) tl. 7 cm dle TZ</t>
    </r>
  </si>
  <si>
    <t>Trávníkový substrát v tl. 3 cm dle TZ</t>
  </si>
  <si>
    <t>Travní semeno (0,03kg/m2) dle TZ</t>
  </si>
  <si>
    <t>Vícesložkové hnojivo s Mg a stopovými prvky (0,03 kg/m2) dle TZ</t>
  </si>
  <si>
    <t>Znovuuvázání dřeviny jedním úvazkem ke stávajícímu kůlu dle TZ</t>
  </si>
  <si>
    <t>Zalití rostlin vodou plochy záhonů jednotlivě do 20 m2   10x dle TZ</t>
  </si>
  <si>
    <t>Odplevelení výsadeb v rovině nebo na svahu do 1:5 dřevin solitérních dle TZ</t>
  </si>
  <si>
    <r>
      <t xml:space="preserve">Vícesložkové hnojivo NPK  </t>
    </r>
    <r>
      <rPr>
        <i/>
        <sz val="8"/>
        <rFont val="Calibri"/>
        <family val="2"/>
        <charset val="238"/>
        <scheme val="minor"/>
      </rPr>
      <t>(0,1 kg/strom)  dle TZ</t>
    </r>
  </si>
  <si>
    <r>
      <t xml:space="preserve">Vícesložkové hnojivo NPK  </t>
    </r>
    <r>
      <rPr>
        <i/>
        <sz val="8"/>
        <rFont val="Calibri"/>
        <family val="2"/>
        <charset val="238"/>
        <scheme val="minor"/>
      </rPr>
      <t>(0,03 kg/strom)   dle TZ</t>
    </r>
  </si>
  <si>
    <t>Hnojení půdy nebo trávníku v rovině nebo na svahu do 1:5 umělým hnojivem na široko    1x dle TZ</t>
  </si>
  <si>
    <t>Ošetření trávníku jednorázové v rovině nebo na svahu do 1:5 dle TZ</t>
  </si>
  <si>
    <t>Vypletí v rovině nebo na svahu do 1:5 trávníku po výsevu dle TZ</t>
  </si>
  <si>
    <t>Selektivní herbicid  (1l/ha) - Lontrel  dle TZ</t>
  </si>
  <si>
    <t>Selektivní herbicid  (1l/ha) - Starane dle TZ</t>
  </si>
  <si>
    <t>Dusíkaté hnojivo - např. Ledek amonný s vápencem (0,025kg/1m2) dle TZ</t>
  </si>
  <si>
    <t>Ochrana kmene bedněním před poškozením stavebním provozem odstranění dle koordinační situace</t>
  </si>
  <si>
    <t>Regenerace sídliště Muglinov - 4.etapa, DPS SO 07.2</t>
  </si>
  <si>
    <t>Tříletá následná péče  (dřeviny)</t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</si>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</sst>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i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</cellStyleXfs>
  <cellXfs count="119">
    <xf numFmtId="0" fontId="0" fillId="0" borderId="0" xfId="0"/>
    <xf numFmtId="0" fontId="2" fillId="0" borderId="0" xfId="1" applyFont="1" applyFill="1" applyAlignment="1">
      <alignment horizontal="center"/>
    </xf>
    <xf numFmtId="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/>
    <xf numFmtId="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4" fontId="3" fillId="0" borderId="0" xfId="1" applyNumberFormat="1" applyFont="1" applyFill="1" applyAlignment="1"/>
    <xf numFmtId="164" fontId="3" fillId="0" borderId="0" xfId="1" applyNumberFormat="1" applyFont="1" applyFill="1" applyAlignment="1"/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4" fontId="3" fillId="0" borderId="0" xfId="1" applyNumberFormat="1" applyFont="1" applyFill="1" applyBorder="1" applyAlignment="1"/>
    <xf numFmtId="164" fontId="3" fillId="0" borderId="0" xfId="1" applyNumberFormat="1" applyFont="1" applyFill="1" applyBorder="1" applyAlignment="1"/>
    <xf numFmtId="0" fontId="4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1" applyFont="1" applyFill="1" applyAlignment="1"/>
    <xf numFmtId="4" fontId="6" fillId="0" borderId="0" xfId="1" applyNumberFormat="1" applyFont="1" applyFill="1" applyAlignment="1">
      <alignment horizontal="right"/>
    </xf>
    <xf numFmtId="2" fontId="6" fillId="0" borderId="0" xfId="1" applyNumberFormat="1" applyFont="1" applyFill="1" applyAlignment="1">
      <alignment horizontal="right"/>
    </xf>
    <xf numFmtId="164" fontId="6" fillId="0" borderId="0" xfId="1" applyNumberFormat="1" applyFont="1" applyFill="1" applyAlignment="1">
      <alignment horizontal="right"/>
    </xf>
    <xf numFmtId="4" fontId="6" fillId="0" borderId="0" xfId="1" applyNumberFormat="1" applyFont="1" applyFill="1" applyAlignment="1"/>
    <xf numFmtId="164" fontId="6" fillId="0" borderId="0" xfId="1" applyNumberFormat="1" applyFont="1" applyFill="1" applyAlignment="1"/>
    <xf numFmtId="0" fontId="4" fillId="0" borderId="0" xfId="1" applyFont="1" applyFill="1" applyAlignment="1"/>
    <xf numFmtId="4" fontId="4" fillId="0" borderId="0" xfId="1" applyNumberFormat="1" applyFont="1" applyFill="1" applyAlignment="1"/>
    <xf numFmtId="164" fontId="4" fillId="0" borderId="0" xfId="1" applyNumberFormat="1" applyFont="1" applyFill="1" applyAlignment="1"/>
    <xf numFmtId="0" fontId="2" fillId="0" borderId="0" xfId="1" applyFont="1" applyFill="1" applyAlignment="1"/>
    <xf numFmtId="0" fontId="6" fillId="0" borderId="0" xfId="2" applyFont="1" applyFill="1" applyAlignment="1">
      <alignment horizontal="center"/>
    </xf>
    <xf numFmtId="0" fontId="6" fillId="0" borderId="0" xfId="2" applyFont="1" applyFill="1" applyAlignment="1">
      <alignment horizontal="right"/>
    </xf>
    <xf numFmtId="165" fontId="6" fillId="0" borderId="0" xfId="2" applyNumberFormat="1" applyFont="1" applyFill="1" applyAlignment="1"/>
    <xf numFmtId="2" fontId="2" fillId="0" borderId="0" xfId="2" applyNumberFormat="1" applyFont="1" applyFill="1" applyAlignment="1">
      <alignment horizontal="right"/>
    </xf>
    <xf numFmtId="2" fontId="6" fillId="0" borderId="0" xfId="2" applyNumberFormat="1" applyFont="1" applyFill="1" applyAlignment="1"/>
    <xf numFmtId="0" fontId="6" fillId="0" borderId="0" xfId="2" applyFont="1" applyFill="1" applyAlignment="1"/>
    <xf numFmtId="0" fontId="6" fillId="0" borderId="0" xfId="2" applyFont="1" applyAlignment="1">
      <alignment horizontal="center"/>
    </xf>
    <xf numFmtId="2" fontId="6" fillId="0" borderId="0" xfId="2" applyNumberFormat="1" applyFont="1" applyAlignment="1"/>
    <xf numFmtId="4" fontId="6" fillId="0" borderId="0" xfId="4" applyNumberFormat="1" applyFont="1" applyFill="1" applyBorder="1"/>
    <xf numFmtId="164" fontId="6" fillId="0" borderId="0" xfId="4" applyNumberFormat="1" applyFont="1" applyFill="1" applyBorder="1"/>
    <xf numFmtId="0" fontId="6" fillId="0" borderId="0" xfId="1" applyFont="1" applyFill="1"/>
    <xf numFmtId="166" fontId="6" fillId="0" borderId="0" xfId="1" applyNumberFormat="1" applyFont="1" applyFill="1" applyAlignment="1"/>
    <xf numFmtId="3" fontId="6" fillId="0" borderId="0" xfId="1" applyNumberFormat="1" applyFont="1" applyFill="1" applyAlignment="1"/>
    <xf numFmtId="165" fontId="6" fillId="0" borderId="0" xfId="1" applyNumberFormat="1" applyFont="1" applyFill="1" applyAlignment="1"/>
    <xf numFmtId="1" fontId="6" fillId="0" borderId="0" xfId="1" applyNumberFormat="1" applyFont="1" applyFill="1" applyAlignment="1"/>
    <xf numFmtId="2" fontId="6" fillId="0" borderId="0" xfId="1" applyNumberFormat="1" applyFont="1" applyFill="1" applyAlignment="1"/>
    <xf numFmtId="0" fontId="6" fillId="0" borderId="0" xfId="0" applyFont="1" applyFill="1"/>
    <xf numFmtId="0" fontId="6" fillId="0" borderId="0" xfId="1" applyFont="1" applyFill="1" applyAlignment="1">
      <alignment horizontal="right"/>
    </xf>
    <xf numFmtId="0" fontId="9" fillId="0" borderId="0" xfId="1" applyFont="1" applyFill="1" applyAlignment="1"/>
    <xf numFmtId="0" fontId="9" fillId="0" borderId="0" xfId="1" applyFont="1" applyFill="1" applyAlignment="1">
      <alignment horizontal="center"/>
    </xf>
    <xf numFmtId="4" fontId="9" fillId="0" borderId="0" xfId="1" applyNumberFormat="1" applyFont="1" applyFill="1" applyAlignment="1"/>
    <xf numFmtId="164" fontId="9" fillId="0" borderId="0" xfId="1" applyNumberFormat="1" applyFont="1" applyFill="1" applyAlignment="1"/>
    <xf numFmtId="0" fontId="3" fillId="0" borderId="0" xfId="1" applyFont="1" applyFill="1" applyAlignment="1">
      <alignment horizontal="right"/>
    </xf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4" fontId="6" fillId="0" borderId="0" xfId="1" applyNumberFormat="1" applyFont="1"/>
    <xf numFmtId="0" fontId="4" fillId="0" borderId="0" xfId="1" applyFont="1"/>
    <xf numFmtId="0" fontId="4" fillId="0" borderId="0" xfId="1" applyFont="1" applyAlignment="1">
      <alignment horizontal="center"/>
    </xf>
    <xf numFmtId="4" fontId="4" fillId="0" borderId="0" xfId="1" applyNumberFormat="1" applyFont="1"/>
    <xf numFmtId="4" fontId="6" fillId="0" borderId="0" xfId="1" applyNumberFormat="1" applyFont="1" applyFill="1"/>
    <xf numFmtId="164" fontId="6" fillId="0" borderId="0" xfId="1" applyNumberFormat="1" applyFont="1" applyFill="1"/>
    <xf numFmtId="1" fontId="6" fillId="0" borderId="0" xfId="1" applyNumberFormat="1" applyFont="1" applyFill="1" applyAlignment="1">
      <alignment horizontal="right"/>
    </xf>
    <xf numFmtId="4" fontId="2" fillId="0" borderId="0" xfId="4" applyNumberFormat="1" applyFont="1" applyFill="1" applyBorder="1"/>
    <xf numFmtId="164" fontId="2" fillId="0" borderId="0" xfId="4" applyNumberFormat="1" applyFont="1" applyFill="1" applyBorder="1"/>
    <xf numFmtId="4" fontId="2" fillId="0" borderId="0" xfId="1" applyNumberFormat="1" applyFont="1" applyFill="1" applyAlignment="1"/>
    <xf numFmtId="164" fontId="2" fillId="0" borderId="0" xfId="1" applyNumberFormat="1" applyFont="1" applyFill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4" fontId="6" fillId="0" borderId="0" xfId="0" applyNumberFormat="1" applyFont="1"/>
    <xf numFmtId="2" fontId="6" fillId="0" borderId="0" xfId="0" applyNumberFormat="1" applyFont="1"/>
    <xf numFmtId="0" fontId="6" fillId="0" borderId="0" xfId="0" applyFont="1" applyAlignment="1">
      <alignment horizontal="right"/>
    </xf>
    <xf numFmtId="164" fontId="6" fillId="0" borderId="0" xfId="0" applyNumberFormat="1" applyFont="1" applyAlignment="1"/>
    <xf numFmtId="2" fontId="6" fillId="0" borderId="0" xfId="0" applyNumberFormat="1" applyFont="1" applyAlignment="1"/>
    <xf numFmtId="2" fontId="6" fillId="0" borderId="0" xfId="2" applyNumberFormat="1" applyFont="1" applyFill="1" applyAlignment="1">
      <alignment horizontal="center"/>
    </xf>
    <xf numFmtId="2" fontId="4" fillId="0" borderId="0" xfId="2" applyNumberFormat="1" applyFont="1" applyFill="1" applyAlignment="1">
      <alignment horizontal="right"/>
    </xf>
    <xf numFmtId="0" fontId="6" fillId="0" borderId="0" xfId="3" applyFont="1" applyAlignment="1"/>
    <xf numFmtId="0" fontId="2" fillId="0" borderId="0" xfId="0" applyFont="1"/>
    <xf numFmtId="166" fontId="6" fillId="0" borderId="0" xfId="0" applyNumberFormat="1" applyFont="1" applyAlignment="1"/>
    <xf numFmtId="1" fontId="6" fillId="0" borderId="0" xfId="0" applyNumberFormat="1" applyFont="1"/>
    <xf numFmtId="0" fontId="11" fillId="0" borderId="0" xfId="3" applyFont="1"/>
    <xf numFmtId="164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2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2" applyFont="1" applyFill="1" applyAlignment="1">
      <alignment horizontal="left"/>
    </xf>
    <xf numFmtId="0" fontId="6" fillId="0" borderId="0" xfId="2" applyFont="1" applyAlignment="1">
      <alignment horizontal="left"/>
    </xf>
    <xf numFmtId="0" fontId="9" fillId="0" borderId="0" xfId="1" applyFont="1" applyFill="1" applyAlignment="1">
      <alignment horizontal="left"/>
    </xf>
    <xf numFmtId="0" fontId="11" fillId="0" borderId="0" xfId="3" applyFont="1" applyAlignment="1">
      <alignment horizontal="left"/>
    </xf>
    <xf numFmtId="0" fontId="6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0" fillId="0" borderId="0" xfId="0" applyFont="1" applyAlignment="1">
      <alignment horizontal="left" vertical="center"/>
    </xf>
    <xf numFmtId="0" fontId="5" fillId="0" borderId="0" xfId="1" applyFont="1" applyFill="1" applyAlignment="1">
      <alignment horizontal="left"/>
    </xf>
    <xf numFmtId="0" fontId="6" fillId="0" borderId="0" xfId="2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1" applyFont="1" applyFill="1" applyAlignment="1">
      <alignment horizontal="left"/>
    </xf>
    <xf numFmtId="0" fontId="12" fillId="0" borderId="0" xfId="1" applyFont="1" applyFill="1" applyAlignment="1">
      <alignment horizontal="center"/>
    </xf>
    <xf numFmtId="0" fontId="12" fillId="0" borderId="0" xfId="1" applyFont="1" applyFill="1" applyAlignment="1"/>
    <xf numFmtId="4" fontId="12" fillId="0" borderId="0" xfId="1" applyNumberFormat="1" applyFont="1" applyFill="1" applyAlignment="1"/>
    <xf numFmtId="0" fontId="12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center"/>
    </xf>
    <xf numFmtId="0" fontId="12" fillId="0" borderId="0" xfId="1" applyFont="1" applyFill="1" applyBorder="1" applyAlignment="1"/>
    <xf numFmtId="4" fontId="12" fillId="0" borderId="0" xfId="1" applyNumberFormat="1" applyFont="1" applyFill="1" applyBorder="1" applyAlignment="1"/>
    <xf numFmtId="0" fontId="13" fillId="0" borderId="0" xfId="1" applyFont="1" applyFill="1" applyAlignment="1">
      <alignment horizontal="left"/>
    </xf>
    <xf numFmtId="164" fontId="3" fillId="0" borderId="0" xfId="1" applyNumberFormat="1" applyFont="1" applyFill="1" applyAlignment="1">
      <alignment horizontal="right"/>
    </xf>
    <xf numFmtId="2" fontId="3" fillId="0" borderId="0" xfId="1" applyNumberFormat="1" applyFont="1" applyFill="1" applyAlignme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4" fontId="3" fillId="0" borderId="0" xfId="1" applyNumberFormat="1" applyFont="1"/>
    <xf numFmtId="0" fontId="3" fillId="0" borderId="0" xfId="1" applyFont="1"/>
    <xf numFmtId="0" fontId="12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4" fontId="12" fillId="0" borderId="0" xfId="1" applyNumberFormat="1" applyFont="1"/>
    <xf numFmtId="0" fontId="12" fillId="0" borderId="0" xfId="1" applyFont="1"/>
    <xf numFmtId="0" fontId="12" fillId="0" borderId="0" xfId="1" applyFont="1" applyFill="1" applyAlignment="1">
      <alignment horizontal="right"/>
    </xf>
    <xf numFmtId="164" fontId="12" fillId="0" borderId="0" xfId="1" applyNumberFormat="1" applyFont="1" applyFill="1" applyAlignment="1"/>
  </cellXfs>
  <cellStyles count="5">
    <cellStyle name="Excel Built-in Normal" xfId="4"/>
    <cellStyle name="Normální" xfId="0" builtinId="0"/>
    <cellStyle name="Normální 2" xfId="3"/>
    <cellStyle name="normální_7ZŠ01" xfId="1"/>
    <cellStyle name="normální_CENÍK 200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4"/>
  <sheetViews>
    <sheetView tabSelected="1" topLeftCell="A187" zoomScale="110" zoomScaleNormal="110" workbookViewId="0">
      <selection activeCell="B230" sqref="B230"/>
    </sheetView>
  </sheetViews>
  <sheetFormatPr defaultColWidth="9.140625" defaultRowHeight="12" x14ac:dyDescent="0.2"/>
  <cols>
    <col min="1" max="1" width="7.85546875" style="88" customWidth="1"/>
    <col min="2" max="2" width="106.140625" style="88" customWidth="1"/>
    <col min="3" max="3" width="2.28515625" style="45" customWidth="1"/>
    <col min="4" max="4" width="6.28515625" style="44" customWidth="1"/>
    <col min="5" max="5" width="7.5703125" style="46" customWidth="1"/>
    <col min="6" max="6" width="10.7109375" style="46" customWidth="1"/>
    <col min="7" max="7" width="6.140625" style="44" customWidth="1"/>
    <col min="8" max="8" width="6.5703125" style="47" customWidth="1"/>
    <col min="9" max="11" width="9.140625" style="44"/>
    <col min="12" max="12" width="11.7109375" style="44" customWidth="1"/>
    <col min="13" max="256" width="9.140625" style="44"/>
    <col min="257" max="257" width="10.140625" style="44" customWidth="1"/>
    <col min="258" max="258" width="64.28515625" style="44" customWidth="1"/>
    <col min="259" max="259" width="3.140625" style="44" customWidth="1"/>
    <col min="260" max="260" width="6.5703125" style="44" customWidth="1"/>
    <col min="261" max="261" width="8.85546875" style="44" customWidth="1"/>
    <col min="262" max="262" width="11.140625" style="44" customWidth="1"/>
    <col min="263" max="263" width="7" style="44" customWidth="1"/>
    <col min="264" max="264" width="6.28515625" style="44" customWidth="1"/>
    <col min="265" max="267" width="9.140625" style="44"/>
    <col min="268" max="268" width="11.7109375" style="44" customWidth="1"/>
    <col min="269" max="512" width="9.140625" style="44"/>
    <col min="513" max="513" width="10.140625" style="44" customWidth="1"/>
    <col min="514" max="514" width="64.28515625" style="44" customWidth="1"/>
    <col min="515" max="515" width="3.140625" style="44" customWidth="1"/>
    <col min="516" max="516" width="6.5703125" style="44" customWidth="1"/>
    <col min="517" max="517" width="8.85546875" style="44" customWidth="1"/>
    <col min="518" max="518" width="11.140625" style="44" customWidth="1"/>
    <col min="519" max="519" width="7" style="44" customWidth="1"/>
    <col min="520" max="520" width="6.28515625" style="44" customWidth="1"/>
    <col min="521" max="523" width="9.140625" style="44"/>
    <col min="524" max="524" width="11.7109375" style="44" customWidth="1"/>
    <col min="525" max="768" width="9.140625" style="44"/>
    <col min="769" max="769" width="10.140625" style="44" customWidth="1"/>
    <col min="770" max="770" width="64.28515625" style="44" customWidth="1"/>
    <col min="771" max="771" width="3.140625" style="44" customWidth="1"/>
    <col min="772" max="772" width="6.5703125" style="44" customWidth="1"/>
    <col min="773" max="773" width="8.85546875" style="44" customWidth="1"/>
    <col min="774" max="774" width="11.140625" style="44" customWidth="1"/>
    <col min="775" max="775" width="7" style="44" customWidth="1"/>
    <col min="776" max="776" width="6.28515625" style="44" customWidth="1"/>
    <col min="777" max="779" width="9.140625" style="44"/>
    <col min="780" max="780" width="11.7109375" style="44" customWidth="1"/>
    <col min="781" max="1024" width="9.140625" style="44"/>
    <col min="1025" max="1025" width="10.140625" style="44" customWidth="1"/>
    <col min="1026" max="1026" width="64.28515625" style="44" customWidth="1"/>
    <col min="1027" max="1027" width="3.140625" style="44" customWidth="1"/>
    <col min="1028" max="1028" width="6.5703125" style="44" customWidth="1"/>
    <col min="1029" max="1029" width="8.85546875" style="44" customWidth="1"/>
    <col min="1030" max="1030" width="11.140625" style="44" customWidth="1"/>
    <col min="1031" max="1031" width="7" style="44" customWidth="1"/>
    <col min="1032" max="1032" width="6.28515625" style="44" customWidth="1"/>
    <col min="1033" max="1035" width="9.140625" style="44"/>
    <col min="1036" max="1036" width="11.7109375" style="44" customWidth="1"/>
    <col min="1037" max="1280" width="9.140625" style="44"/>
    <col min="1281" max="1281" width="10.140625" style="44" customWidth="1"/>
    <col min="1282" max="1282" width="64.28515625" style="44" customWidth="1"/>
    <col min="1283" max="1283" width="3.140625" style="44" customWidth="1"/>
    <col min="1284" max="1284" width="6.5703125" style="44" customWidth="1"/>
    <col min="1285" max="1285" width="8.85546875" style="44" customWidth="1"/>
    <col min="1286" max="1286" width="11.140625" style="44" customWidth="1"/>
    <col min="1287" max="1287" width="7" style="44" customWidth="1"/>
    <col min="1288" max="1288" width="6.28515625" style="44" customWidth="1"/>
    <col min="1289" max="1291" width="9.140625" style="44"/>
    <col min="1292" max="1292" width="11.7109375" style="44" customWidth="1"/>
    <col min="1293" max="1536" width="9.140625" style="44"/>
    <col min="1537" max="1537" width="10.140625" style="44" customWidth="1"/>
    <col min="1538" max="1538" width="64.28515625" style="44" customWidth="1"/>
    <col min="1539" max="1539" width="3.140625" style="44" customWidth="1"/>
    <col min="1540" max="1540" width="6.5703125" style="44" customWidth="1"/>
    <col min="1541" max="1541" width="8.85546875" style="44" customWidth="1"/>
    <col min="1542" max="1542" width="11.140625" style="44" customWidth="1"/>
    <col min="1543" max="1543" width="7" style="44" customWidth="1"/>
    <col min="1544" max="1544" width="6.28515625" style="44" customWidth="1"/>
    <col min="1545" max="1547" width="9.140625" style="44"/>
    <col min="1548" max="1548" width="11.7109375" style="44" customWidth="1"/>
    <col min="1549" max="1792" width="9.140625" style="44"/>
    <col min="1793" max="1793" width="10.140625" style="44" customWidth="1"/>
    <col min="1794" max="1794" width="64.28515625" style="44" customWidth="1"/>
    <col min="1795" max="1795" width="3.140625" style="44" customWidth="1"/>
    <col min="1796" max="1796" width="6.5703125" style="44" customWidth="1"/>
    <col min="1797" max="1797" width="8.85546875" style="44" customWidth="1"/>
    <col min="1798" max="1798" width="11.140625" style="44" customWidth="1"/>
    <col min="1799" max="1799" width="7" style="44" customWidth="1"/>
    <col min="1800" max="1800" width="6.28515625" style="44" customWidth="1"/>
    <col min="1801" max="1803" width="9.140625" style="44"/>
    <col min="1804" max="1804" width="11.7109375" style="44" customWidth="1"/>
    <col min="1805" max="2048" width="9.140625" style="44"/>
    <col min="2049" max="2049" width="10.140625" style="44" customWidth="1"/>
    <col min="2050" max="2050" width="64.28515625" style="44" customWidth="1"/>
    <col min="2051" max="2051" width="3.140625" style="44" customWidth="1"/>
    <col min="2052" max="2052" width="6.5703125" style="44" customWidth="1"/>
    <col min="2053" max="2053" width="8.85546875" style="44" customWidth="1"/>
    <col min="2054" max="2054" width="11.140625" style="44" customWidth="1"/>
    <col min="2055" max="2055" width="7" style="44" customWidth="1"/>
    <col min="2056" max="2056" width="6.28515625" style="44" customWidth="1"/>
    <col min="2057" max="2059" width="9.140625" style="44"/>
    <col min="2060" max="2060" width="11.7109375" style="44" customWidth="1"/>
    <col min="2061" max="2304" width="9.140625" style="44"/>
    <col min="2305" max="2305" width="10.140625" style="44" customWidth="1"/>
    <col min="2306" max="2306" width="64.28515625" style="44" customWidth="1"/>
    <col min="2307" max="2307" width="3.140625" style="44" customWidth="1"/>
    <col min="2308" max="2308" width="6.5703125" style="44" customWidth="1"/>
    <col min="2309" max="2309" width="8.85546875" style="44" customWidth="1"/>
    <col min="2310" max="2310" width="11.140625" style="44" customWidth="1"/>
    <col min="2311" max="2311" width="7" style="44" customWidth="1"/>
    <col min="2312" max="2312" width="6.28515625" style="44" customWidth="1"/>
    <col min="2313" max="2315" width="9.140625" style="44"/>
    <col min="2316" max="2316" width="11.7109375" style="44" customWidth="1"/>
    <col min="2317" max="2560" width="9.140625" style="44"/>
    <col min="2561" max="2561" width="10.140625" style="44" customWidth="1"/>
    <col min="2562" max="2562" width="64.28515625" style="44" customWidth="1"/>
    <col min="2563" max="2563" width="3.140625" style="44" customWidth="1"/>
    <col min="2564" max="2564" width="6.5703125" style="44" customWidth="1"/>
    <col min="2565" max="2565" width="8.85546875" style="44" customWidth="1"/>
    <col min="2566" max="2566" width="11.140625" style="44" customWidth="1"/>
    <col min="2567" max="2567" width="7" style="44" customWidth="1"/>
    <col min="2568" max="2568" width="6.28515625" style="44" customWidth="1"/>
    <col min="2569" max="2571" width="9.140625" style="44"/>
    <col min="2572" max="2572" width="11.7109375" style="44" customWidth="1"/>
    <col min="2573" max="2816" width="9.140625" style="44"/>
    <col min="2817" max="2817" width="10.140625" style="44" customWidth="1"/>
    <col min="2818" max="2818" width="64.28515625" style="44" customWidth="1"/>
    <col min="2819" max="2819" width="3.140625" style="44" customWidth="1"/>
    <col min="2820" max="2820" width="6.5703125" style="44" customWidth="1"/>
    <col min="2821" max="2821" width="8.85546875" style="44" customWidth="1"/>
    <col min="2822" max="2822" width="11.140625" style="44" customWidth="1"/>
    <col min="2823" max="2823" width="7" style="44" customWidth="1"/>
    <col min="2824" max="2824" width="6.28515625" style="44" customWidth="1"/>
    <col min="2825" max="2827" width="9.140625" style="44"/>
    <col min="2828" max="2828" width="11.7109375" style="44" customWidth="1"/>
    <col min="2829" max="3072" width="9.140625" style="44"/>
    <col min="3073" max="3073" width="10.140625" style="44" customWidth="1"/>
    <col min="3074" max="3074" width="64.28515625" style="44" customWidth="1"/>
    <col min="3075" max="3075" width="3.140625" style="44" customWidth="1"/>
    <col min="3076" max="3076" width="6.5703125" style="44" customWidth="1"/>
    <col min="3077" max="3077" width="8.85546875" style="44" customWidth="1"/>
    <col min="3078" max="3078" width="11.140625" style="44" customWidth="1"/>
    <col min="3079" max="3079" width="7" style="44" customWidth="1"/>
    <col min="3080" max="3080" width="6.28515625" style="44" customWidth="1"/>
    <col min="3081" max="3083" width="9.140625" style="44"/>
    <col min="3084" max="3084" width="11.7109375" style="44" customWidth="1"/>
    <col min="3085" max="3328" width="9.140625" style="44"/>
    <col min="3329" max="3329" width="10.140625" style="44" customWidth="1"/>
    <col min="3330" max="3330" width="64.28515625" style="44" customWidth="1"/>
    <col min="3331" max="3331" width="3.140625" style="44" customWidth="1"/>
    <col min="3332" max="3332" width="6.5703125" style="44" customWidth="1"/>
    <col min="3333" max="3333" width="8.85546875" style="44" customWidth="1"/>
    <col min="3334" max="3334" width="11.140625" style="44" customWidth="1"/>
    <col min="3335" max="3335" width="7" style="44" customWidth="1"/>
    <col min="3336" max="3336" width="6.28515625" style="44" customWidth="1"/>
    <col min="3337" max="3339" width="9.140625" style="44"/>
    <col min="3340" max="3340" width="11.7109375" style="44" customWidth="1"/>
    <col min="3341" max="3584" width="9.140625" style="44"/>
    <col min="3585" max="3585" width="10.140625" style="44" customWidth="1"/>
    <col min="3586" max="3586" width="64.28515625" style="44" customWidth="1"/>
    <col min="3587" max="3587" width="3.140625" style="44" customWidth="1"/>
    <col min="3588" max="3588" width="6.5703125" style="44" customWidth="1"/>
    <col min="3589" max="3589" width="8.85546875" style="44" customWidth="1"/>
    <col min="3590" max="3590" width="11.140625" style="44" customWidth="1"/>
    <col min="3591" max="3591" width="7" style="44" customWidth="1"/>
    <col min="3592" max="3592" width="6.28515625" style="44" customWidth="1"/>
    <col min="3593" max="3595" width="9.140625" style="44"/>
    <col min="3596" max="3596" width="11.7109375" style="44" customWidth="1"/>
    <col min="3597" max="3840" width="9.140625" style="44"/>
    <col min="3841" max="3841" width="10.140625" style="44" customWidth="1"/>
    <col min="3842" max="3842" width="64.28515625" style="44" customWidth="1"/>
    <col min="3843" max="3843" width="3.140625" style="44" customWidth="1"/>
    <col min="3844" max="3844" width="6.5703125" style="44" customWidth="1"/>
    <col min="3845" max="3845" width="8.85546875" style="44" customWidth="1"/>
    <col min="3846" max="3846" width="11.140625" style="44" customWidth="1"/>
    <col min="3847" max="3847" width="7" style="44" customWidth="1"/>
    <col min="3848" max="3848" width="6.28515625" style="44" customWidth="1"/>
    <col min="3849" max="3851" width="9.140625" style="44"/>
    <col min="3852" max="3852" width="11.7109375" style="44" customWidth="1"/>
    <col min="3853" max="4096" width="9.140625" style="44"/>
    <col min="4097" max="4097" width="10.140625" style="44" customWidth="1"/>
    <col min="4098" max="4098" width="64.28515625" style="44" customWidth="1"/>
    <col min="4099" max="4099" width="3.140625" style="44" customWidth="1"/>
    <col min="4100" max="4100" width="6.5703125" style="44" customWidth="1"/>
    <col min="4101" max="4101" width="8.85546875" style="44" customWidth="1"/>
    <col min="4102" max="4102" width="11.140625" style="44" customWidth="1"/>
    <col min="4103" max="4103" width="7" style="44" customWidth="1"/>
    <col min="4104" max="4104" width="6.28515625" style="44" customWidth="1"/>
    <col min="4105" max="4107" width="9.140625" style="44"/>
    <col min="4108" max="4108" width="11.7109375" style="44" customWidth="1"/>
    <col min="4109" max="4352" width="9.140625" style="44"/>
    <col min="4353" max="4353" width="10.140625" style="44" customWidth="1"/>
    <col min="4354" max="4354" width="64.28515625" style="44" customWidth="1"/>
    <col min="4355" max="4355" width="3.140625" style="44" customWidth="1"/>
    <col min="4356" max="4356" width="6.5703125" style="44" customWidth="1"/>
    <col min="4357" max="4357" width="8.85546875" style="44" customWidth="1"/>
    <col min="4358" max="4358" width="11.140625" style="44" customWidth="1"/>
    <col min="4359" max="4359" width="7" style="44" customWidth="1"/>
    <col min="4360" max="4360" width="6.28515625" style="44" customWidth="1"/>
    <col min="4361" max="4363" width="9.140625" style="44"/>
    <col min="4364" max="4364" width="11.7109375" style="44" customWidth="1"/>
    <col min="4365" max="4608" width="9.140625" style="44"/>
    <col min="4609" max="4609" width="10.140625" style="44" customWidth="1"/>
    <col min="4610" max="4610" width="64.28515625" style="44" customWidth="1"/>
    <col min="4611" max="4611" width="3.140625" style="44" customWidth="1"/>
    <col min="4612" max="4612" width="6.5703125" style="44" customWidth="1"/>
    <col min="4613" max="4613" width="8.85546875" style="44" customWidth="1"/>
    <col min="4614" max="4614" width="11.140625" style="44" customWidth="1"/>
    <col min="4615" max="4615" width="7" style="44" customWidth="1"/>
    <col min="4616" max="4616" width="6.28515625" style="44" customWidth="1"/>
    <col min="4617" max="4619" width="9.140625" style="44"/>
    <col min="4620" max="4620" width="11.7109375" style="44" customWidth="1"/>
    <col min="4621" max="4864" width="9.140625" style="44"/>
    <col min="4865" max="4865" width="10.140625" style="44" customWidth="1"/>
    <col min="4866" max="4866" width="64.28515625" style="44" customWidth="1"/>
    <col min="4867" max="4867" width="3.140625" style="44" customWidth="1"/>
    <col min="4868" max="4868" width="6.5703125" style="44" customWidth="1"/>
    <col min="4869" max="4869" width="8.85546875" style="44" customWidth="1"/>
    <col min="4870" max="4870" width="11.140625" style="44" customWidth="1"/>
    <col min="4871" max="4871" width="7" style="44" customWidth="1"/>
    <col min="4872" max="4872" width="6.28515625" style="44" customWidth="1"/>
    <col min="4873" max="4875" width="9.140625" style="44"/>
    <col min="4876" max="4876" width="11.7109375" style="44" customWidth="1"/>
    <col min="4877" max="5120" width="9.140625" style="44"/>
    <col min="5121" max="5121" width="10.140625" style="44" customWidth="1"/>
    <col min="5122" max="5122" width="64.28515625" style="44" customWidth="1"/>
    <col min="5123" max="5123" width="3.140625" style="44" customWidth="1"/>
    <col min="5124" max="5124" width="6.5703125" style="44" customWidth="1"/>
    <col min="5125" max="5125" width="8.85546875" style="44" customWidth="1"/>
    <col min="5126" max="5126" width="11.140625" style="44" customWidth="1"/>
    <col min="5127" max="5127" width="7" style="44" customWidth="1"/>
    <col min="5128" max="5128" width="6.28515625" style="44" customWidth="1"/>
    <col min="5129" max="5131" width="9.140625" style="44"/>
    <col min="5132" max="5132" width="11.7109375" style="44" customWidth="1"/>
    <col min="5133" max="5376" width="9.140625" style="44"/>
    <col min="5377" max="5377" width="10.140625" style="44" customWidth="1"/>
    <col min="5378" max="5378" width="64.28515625" style="44" customWidth="1"/>
    <col min="5379" max="5379" width="3.140625" style="44" customWidth="1"/>
    <col min="5380" max="5380" width="6.5703125" style="44" customWidth="1"/>
    <col min="5381" max="5381" width="8.85546875" style="44" customWidth="1"/>
    <col min="5382" max="5382" width="11.140625" style="44" customWidth="1"/>
    <col min="5383" max="5383" width="7" style="44" customWidth="1"/>
    <col min="5384" max="5384" width="6.28515625" style="44" customWidth="1"/>
    <col min="5385" max="5387" width="9.140625" style="44"/>
    <col min="5388" max="5388" width="11.7109375" style="44" customWidth="1"/>
    <col min="5389" max="5632" width="9.140625" style="44"/>
    <col min="5633" max="5633" width="10.140625" style="44" customWidth="1"/>
    <col min="5634" max="5634" width="64.28515625" style="44" customWidth="1"/>
    <col min="5635" max="5635" width="3.140625" style="44" customWidth="1"/>
    <col min="5636" max="5636" width="6.5703125" style="44" customWidth="1"/>
    <col min="5637" max="5637" width="8.85546875" style="44" customWidth="1"/>
    <col min="5638" max="5638" width="11.140625" style="44" customWidth="1"/>
    <col min="5639" max="5639" width="7" style="44" customWidth="1"/>
    <col min="5640" max="5640" width="6.28515625" style="44" customWidth="1"/>
    <col min="5641" max="5643" width="9.140625" style="44"/>
    <col min="5644" max="5644" width="11.7109375" style="44" customWidth="1"/>
    <col min="5645" max="5888" width="9.140625" style="44"/>
    <col min="5889" max="5889" width="10.140625" style="44" customWidth="1"/>
    <col min="5890" max="5890" width="64.28515625" style="44" customWidth="1"/>
    <col min="5891" max="5891" width="3.140625" style="44" customWidth="1"/>
    <col min="5892" max="5892" width="6.5703125" style="44" customWidth="1"/>
    <col min="5893" max="5893" width="8.85546875" style="44" customWidth="1"/>
    <col min="5894" max="5894" width="11.140625" style="44" customWidth="1"/>
    <col min="5895" max="5895" width="7" style="44" customWidth="1"/>
    <col min="5896" max="5896" width="6.28515625" style="44" customWidth="1"/>
    <col min="5897" max="5899" width="9.140625" style="44"/>
    <col min="5900" max="5900" width="11.7109375" style="44" customWidth="1"/>
    <col min="5901" max="6144" width="9.140625" style="44"/>
    <col min="6145" max="6145" width="10.140625" style="44" customWidth="1"/>
    <col min="6146" max="6146" width="64.28515625" style="44" customWidth="1"/>
    <col min="6147" max="6147" width="3.140625" style="44" customWidth="1"/>
    <col min="6148" max="6148" width="6.5703125" style="44" customWidth="1"/>
    <col min="6149" max="6149" width="8.85546875" style="44" customWidth="1"/>
    <col min="6150" max="6150" width="11.140625" style="44" customWidth="1"/>
    <col min="6151" max="6151" width="7" style="44" customWidth="1"/>
    <col min="6152" max="6152" width="6.28515625" style="44" customWidth="1"/>
    <col min="6153" max="6155" width="9.140625" style="44"/>
    <col min="6156" max="6156" width="11.7109375" style="44" customWidth="1"/>
    <col min="6157" max="6400" width="9.140625" style="44"/>
    <col min="6401" max="6401" width="10.140625" style="44" customWidth="1"/>
    <col min="6402" max="6402" width="64.28515625" style="44" customWidth="1"/>
    <col min="6403" max="6403" width="3.140625" style="44" customWidth="1"/>
    <col min="6404" max="6404" width="6.5703125" style="44" customWidth="1"/>
    <col min="6405" max="6405" width="8.85546875" style="44" customWidth="1"/>
    <col min="6406" max="6406" width="11.140625" style="44" customWidth="1"/>
    <col min="6407" max="6407" width="7" style="44" customWidth="1"/>
    <col min="6408" max="6408" width="6.28515625" style="44" customWidth="1"/>
    <col min="6409" max="6411" width="9.140625" style="44"/>
    <col min="6412" max="6412" width="11.7109375" style="44" customWidth="1"/>
    <col min="6413" max="6656" width="9.140625" style="44"/>
    <col min="6657" max="6657" width="10.140625" style="44" customWidth="1"/>
    <col min="6658" max="6658" width="64.28515625" style="44" customWidth="1"/>
    <col min="6659" max="6659" width="3.140625" style="44" customWidth="1"/>
    <col min="6660" max="6660" width="6.5703125" style="44" customWidth="1"/>
    <col min="6661" max="6661" width="8.85546875" style="44" customWidth="1"/>
    <col min="6662" max="6662" width="11.140625" style="44" customWidth="1"/>
    <col min="6663" max="6663" width="7" style="44" customWidth="1"/>
    <col min="6664" max="6664" width="6.28515625" style="44" customWidth="1"/>
    <col min="6665" max="6667" width="9.140625" style="44"/>
    <col min="6668" max="6668" width="11.7109375" style="44" customWidth="1"/>
    <col min="6669" max="6912" width="9.140625" style="44"/>
    <col min="6913" max="6913" width="10.140625" style="44" customWidth="1"/>
    <col min="6914" max="6914" width="64.28515625" style="44" customWidth="1"/>
    <col min="6915" max="6915" width="3.140625" style="44" customWidth="1"/>
    <col min="6916" max="6916" width="6.5703125" style="44" customWidth="1"/>
    <col min="6917" max="6917" width="8.85546875" style="44" customWidth="1"/>
    <col min="6918" max="6918" width="11.140625" style="44" customWidth="1"/>
    <col min="6919" max="6919" width="7" style="44" customWidth="1"/>
    <col min="6920" max="6920" width="6.28515625" style="44" customWidth="1"/>
    <col min="6921" max="6923" width="9.140625" style="44"/>
    <col min="6924" max="6924" width="11.7109375" style="44" customWidth="1"/>
    <col min="6925" max="7168" width="9.140625" style="44"/>
    <col min="7169" max="7169" width="10.140625" style="44" customWidth="1"/>
    <col min="7170" max="7170" width="64.28515625" style="44" customWidth="1"/>
    <col min="7171" max="7171" width="3.140625" style="44" customWidth="1"/>
    <col min="7172" max="7172" width="6.5703125" style="44" customWidth="1"/>
    <col min="7173" max="7173" width="8.85546875" style="44" customWidth="1"/>
    <col min="7174" max="7174" width="11.140625" style="44" customWidth="1"/>
    <col min="7175" max="7175" width="7" style="44" customWidth="1"/>
    <col min="7176" max="7176" width="6.28515625" style="44" customWidth="1"/>
    <col min="7177" max="7179" width="9.140625" style="44"/>
    <col min="7180" max="7180" width="11.7109375" style="44" customWidth="1"/>
    <col min="7181" max="7424" width="9.140625" style="44"/>
    <col min="7425" max="7425" width="10.140625" style="44" customWidth="1"/>
    <col min="7426" max="7426" width="64.28515625" style="44" customWidth="1"/>
    <col min="7427" max="7427" width="3.140625" style="44" customWidth="1"/>
    <col min="7428" max="7428" width="6.5703125" style="44" customWidth="1"/>
    <col min="7429" max="7429" width="8.85546875" style="44" customWidth="1"/>
    <col min="7430" max="7430" width="11.140625" style="44" customWidth="1"/>
    <col min="7431" max="7431" width="7" style="44" customWidth="1"/>
    <col min="7432" max="7432" width="6.28515625" style="44" customWidth="1"/>
    <col min="7433" max="7435" width="9.140625" style="44"/>
    <col min="7436" max="7436" width="11.7109375" style="44" customWidth="1"/>
    <col min="7437" max="7680" width="9.140625" style="44"/>
    <col min="7681" max="7681" width="10.140625" style="44" customWidth="1"/>
    <col min="7682" max="7682" width="64.28515625" style="44" customWidth="1"/>
    <col min="7683" max="7683" width="3.140625" style="44" customWidth="1"/>
    <col min="7684" max="7684" width="6.5703125" style="44" customWidth="1"/>
    <col min="7685" max="7685" width="8.85546875" style="44" customWidth="1"/>
    <col min="7686" max="7686" width="11.140625" style="44" customWidth="1"/>
    <col min="7687" max="7687" width="7" style="44" customWidth="1"/>
    <col min="7688" max="7688" width="6.28515625" style="44" customWidth="1"/>
    <col min="7689" max="7691" width="9.140625" style="44"/>
    <col min="7692" max="7692" width="11.7109375" style="44" customWidth="1"/>
    <col min="7693" max="7936" width="9.140625" style="44"/>
    <col min="7937" max="7937" width="10.140625" style="44" customWidth="1"/>
    <col min="7938" max="7938" width="64.28515625" style="44" customWidth="1"/>
    <col min="7939" max="7939" width="3.140625" style="44" customWidth="1"/>
    <col min="7940" max="7940" width="6.5703125" style="44" customWidth="1"/>
    <col min="7941" max="7941" width="8.85546875" style="44" customWidth="1"/>
    <col min="7942" max="7942" width="11.140625" style="44" customWidth="1"/>
    <col min="7943" max="7943" width="7" style="44" customWidth="1"/>
    <col min="7944" max="7944" width="6.28515625" style="44" customWidth="1"/>
    <col min="7945" max="7947" width="9.140625" style="44"/>
    <col min="7948" max="7948" width="11.7109375" style="44" customWidth="1"/>
    <col min="7949" max="8192" width="9.140625" style="44"/>
    <col min="8193" max="8193" width="10.140625" style="44" customWidth="1"/>
    <col min="8194" max="8194" width="64.28515625" style="44" customWidth="1"/>
    <col min="8195" max="8195" width="3.140625" style="44" customWidth="1"/>
    <col min="8196" max="8196" width="6.5703125" style="44" customWidth="1"/>
    <col min="8197" max="8197" width="8.85546875" style="44" customWidth="1"/>
    <col min="8198" max="8198" width="11.140625" style="44" customWidth="1"/>
    <col min="8199" max="8199" width="7" style="44" customWidth="1"/>
    <col min="8200" max="8200" width="6.28515625" style="44" customWidth="1"/>
    <col min="8201" max="8203" width="9.140625" style="44"/>
    <col min="8204" max="8204" width="11.7109375" style="44" customWidth="1"/>
    <col min="8205" max="8448" width="9.140625" style="44"/>
    <col min="8449" max="8449" width="10.140625" style="44" customWidth="1"/>
    <col min="8450" max="8450" width="64.28515625" style="44" customWidth="1"/>
    <col min="8451" max="8451" width="3.140625" style="44" customWidth="1"/>
    <col min="8452" max="8452" width="6.5703125" style="44" customWidth="1"/>
    <col min="8453" max="8453" width="8.85546875" style="44" customWidth="1"/>
    <col min="8454" max="8454" width="11.140625" style="44" customWidth="1"/>
    <col min="8455" max="8455" width="7" style="44" customWidth="1"/>
    <col min="8456" max="8456" width="6.28515625" style="44" customWidth="1"/>
    <col min="8457" max="8459" width="9.140625" style="44"/>
    <col min="8460" max="8460" width="11.7109375" style="44" customWidth="1"/>
    <col min="8461" max="8704" width="9.140625" style="44"/>
    <col min="8705" max="8705" width="10.140625" style="44" customWidth="1"/>
    <col min="8706" max="8706" width="64.28515625" style="44" customWidth="1"/>
    <col min="8707" max="8707" width="3.140625" style="44" customWidth="1"/>
    <col min="8708" max="8708" width="6.5703125" style="44" customWidth="1"/>
    <col min="8709" max="8709" width="8.85546875" style="44" customWidth="1"/>
    <col min="8710" max="8710" width="11.140625" style="44" customWidth="1"/>
    <col min="8711" max="8711" width="7" style="44" customWidth="1"/>
    <col min="8712" max="8712" width="6.28515625" style="44" customWidth="1"/>
    <col min="8713" max="8715" width="9.140625" style="44"/>
    <col min="8716" max="8716" width="11.7109375" style="44" customWidth="1"/>
    <col min="8717" max="8960" width="9.140625" style="44"/>
    <col min="8961" max="8961" width="10.140625" style="44" customWidth="1"/>
    <col min="8962" max="8962" width="64.28515625" style="44" customWidth="1"/>
    <col min="8963" max="8963" width="3.140625" style="44" customWidth="1"/>
    <col min="8964" max="8964" width="6.5703125" style="44" customWidth="1"/>
    <col min="8965" max="8965" width="8.85546875" style="44" customWidth="1"/>
    <col min="8966" max="8966" width="11.140625" style="44" customWidth="1"/>
    <col min="8967" max="8967" width="7" style="44" customWidth="1"/>
    <col min="8968" max="8968" width="6.28515625" style="44" customWidth="1"/>
    <col min="8969" max="8971" width="9.140625" style="44"/>
    <col min="8972" max="8972" width="11.7109375" style="44" customWidth="1"/>
    <col min="8973" max="9216" width="9.140625" style="44"/>
    <col min="9217" max="9217" width="10.140625" style="44" customWidth="1"/>
    <col min="9218" max="9218" width="64.28515625" style="44" customWidth="1"/>
    <col min="9219" max="9219" width="3.140625" style="44" customWidth="1"/>
    <col min="9220" max="9220" width="6.5703125" style="44" customWidth="1"/>
    <col min="9221" max="9221" width="8.85546875" style="44" customWidth="1"/>
    <col min="9222" max="9222" width="11.140625" style="44" customWidth="1"/>
    <col min="9223" max="9223" width="7" style="44" customWidth="1"/>
    <col min="9224" max="9224" width="6.28515625" style="44" customWidth="1"/>
    <col min="9225" max="9227" width="9.140625" style="44"/>
    <col min="9228" max="9228" width="11.7109375" style="44" customWidth="1"/>
    <col min="9229" max="9472" width="9.140625" style="44"/>
    <col min="9473" max="9473" width="10.140625" style="44" customWidth="1"/>
    <col min="9474" max="9474" width="64.28515625" style="44" customWidth="1"/>
    <col min="9475" max="9475" width="3.140625" style="44" customWidth="1"/>
    <col min="9476" max="9476" width="6.5703125" style="44" customWidth="1"/>
    <col min="9477" max="9477" width="8.85546875" style="44" customWidth="1"/>
    <col min="9478" max="9478" width="11.140625" style="44" customWidth="1"/>
    <col min="9479" max="9479" width="7" style="44" customWidth="1"/>
    <col min="9480" max="9480" width="6.28515625" style="44" customWidth="1"/>
    <col min="9481" max="9483" width="9.140625" style="44"/>
    <col min="9484" max="9484" width="11.7109375" style="44" customWidth="1"/>
    <col min="9485" max="9728" width="9.140625" style="44"/>
    <col min="9729" max="9729" width="10.140625" style="44" customWidth="1"/>
    <col min="9730" max="9730" width="64.28515625" style="44" customWidth="1"/>
    <col min="9731" max="9731" width="3.140625" style="44" customWidth="1"/>
    <col min="9732" max="9732" width="6.5703125" style="44" customWidth="1"/>
    <col min="9733" max="9733" width="8.85546875" style="44" customWidth="1"/>
    <col min="9734" max="9734" width="11.140625" style="44" customWidth="1"/>
    <col min="9735" max="9735" width="7" style="44" customWidth="1"/>
    <col min="9736" max="9736" width="6.28515625" style="44" customWidth="1"/>
    <col min="9737" max="9739" width="9.140625" style="44"/>
    <col min="9740" max="9740" width="11.7109375" style="44" customWidth="1"/>
    <col min="9741" max="9984" width="9.140625" style="44"/>
    <col min="9985" max="9985" width="10.140625" style="44" customWidth="1"/>
    <col min="9986" max="9986" width="64.28515625" style="44" customWidth="1"/>
    <col min="9987" max="9987" width="3.140625" style="44" customWidth="1"/>
    <col min="9988" max="9988" width="6.5703125" style="44" customWidth="1"/>
    <col min="9989" max="9989" width="8.85546875" style="44" customWidth="1"/>
    <col min="9990" max="9990" width="11.140625" style="44" customWidth="1"/>
    <col min="9991" max="9991" width="7" style="44" customWidth="1"/>
    <col min="9992" max="9992" width="6.28515625" style="44" customWidth="1"/>
    <col min="9993" max="9995" width="9.140625" style="44"/>
    <col min="9996" max="9996" width="11.7109375" style="44" customWidth="1"/>
    <col min="9997" max="10240" width="9.140625" style="44"/>
    <col min="10241" max="10241" width="10.140625" style="44" customWidth="1"/>
    <col min="10242" max="10242" width="64.28515625" style="44" customWidth="1"/>
    <col min="10243" max="10243" width="3.140625" style="44" customWidth="1"/>
    <col min="10244" max="10244" width="6.5703125" style="44" customWidth="1"/>
    <col min="10245" max="10245" width="8.85546875" style="44" customWidth="1"/>
    <col min="10246" max="10246" width="11.140625" style="44" customWidth="1"/>
    <col min="10247" max="10247" width="7" style="44" customWidth="1"/>
    <col min="10248" max="10248" width="6.28515625" style="44" customWidth="1"/>
    <col min="10249" max="10251" width="9.140625" style="44"/>
    <col min="10252" max="10252" width="11.7109375" style="44" customWidth="1"/>
    <col min="10253" max="10496" width="9.140625" style="44"/>
    <col min="10497" max="10497" width="10.140625" style="44" customWidth="1"/>
    <col min="10498" max="10498" width="64.28515625" style="44" customWidth="1"/>
    <col min="10499" max="10499" width="3.140625" style="44" customWidth="1"/>
    <col min="10500" max="10500" width="6.5703125" style="44" customWidth="1"/>
    <col min="10501" max="10501" width="8.85546875" style="44" customWidth="1"/>
    <col min="10502" max="10502" width="11.140625" style="44" customWidth="1"/>
    <col min="10503" max="10503" width="7" style="44" customWidth="1"/>
    <col min="10504" max="10504" width="6.28515625" style="44" customWidth="1"/>
    <col min="10505" max="10507" width="9.140625" style="44"/>
    <col min="10508" max="10508" width="11.7109375" style="44" customWidth="1"/>
    <col min="10509" max="10752" width="9.140625" style="44"/>
    <col min="10753" max="10753" width="10.140625" style="44" customWidth="1"/>
    <col min="10754" max="10754" width="64.28515625" style="44" customWidth="1"/>
    <col min="10755" max="10755" width="3.140625" style="44" customWidth="1"/>
    <col min="10756" max="10756" width="6.5703125" style="44" customWidth="1"/>
    <col min="10757" max="10757" width="8.85546875" style="44" customWidth="1"/>
    <col min="10758" max="10758" width="11.140625" style="44" customWidth="1"/>
    <col min="10759" max="10759" width="7" style="44" customWidth="1"/>
    <col min="10760" max="10760" width="6.28515625" style="44" customWidth="1"/>
    <col min="10761" max="10763" width="9.140625" style="44"/>
    <col min="10764" max="10764" width="11.7109375" style="44" customWidth="1"/>
    <col min="10765" max="11008" width="9.140625" style="44"/>
    <col min="11009" max="11009" width="10.140625" style="44" customWidth="1"/>
    <col min="11010" max="11010" width="64.28515625" style="44" customWidth="1"/>
    <col min="11011" max="11011" width="3.140625" style="44" customWidth="1"/>
    <col min="11012" max="11012" width="6.5703125" style="44" customWidth="1"/>
    <col min="11013" max="11013" width="8.85546875" style="44" customWidth="1"/>
    <col min="11014" max="11014" width="11.140625" style="44" customWidth="1"/>
    <col min="11015" max="11015" width="7" style="44" customWidth="1"/>
    <col min="11016" max="11016" width="6.28515625" style="44" customWidth="1"/>
    <col min="11017" max="11019" width="9.140625" style="44"/>
    <col min="11020" max="11020" width="11.7109375" style="44" customWidth="1"/>
    <col min="11021" max="11264" width="9.140625" style="44"/>
    <col min="11265" max="11265" width="10.140625" style="44" customWidth="1"/>
    <col min="11266" max="11266" width="64.28515625" style="44" customWidth="1"/>
    <col min="11267" max="11267" width="3.140625" style="44" customWidth="1"/>
    <col min="11268" max="11268" width="6.5703125" style="44" customWidth="1"/>
    <col min="11269" max="11269" width="8.85546875" style="44" customWidth="1"/>
    <col min="11270" max="11270" width="11.140625" style="44" customWidth="1"/>
    <col min="11271" max="11271" width="7" style="44" customWidth="1"/>
    <col min="11272" max="11272" width="6.28515625" style="44" customWidth="1"/>
    <col min="11273" max="11275" width="9.140625" style="44"/>
    <col min="11276" max="11276" width="11.7109375" style="44" customWidth="1"/>
    <col min="11277" max="11520" width="9.140625" style="44"/>
    <col min="11521" max="11521" width="10.140625" style="44" customWidth="1"/>
    <col min="11522" max="11522" width="64.28515625" style="44" customWidth="1"/>
    <col min="11523" max="11523" width="3.140625" style="44" customWidth="1"/>
    <col min="11524" max="11524" width="6.5703125" style="44" customWidth="1"/>
    <col min="11525" max="11525" width="8.85546875" style="44" customWidth="1"/>
    <col min="11526" max="11526" width="11.140625" style="44" customWidth="1"/>
    <col min="11527" max="11527" width="7" style="44" customWidth="1"/>
    <col min="11528" max="11528" width="6.28515625" style="44" customWidth="1"/>
    <col min="11529" max="11531" width="9.140625" style="44"/>
    <col min="11532" max="11532" width="11.7109375" style="44" customWidth="1"/>
    <col min="11533" max="11776" width="9.140625" style="44"/>
    <col min="11777" max="11777" width="10.140625" style="44" customWidth="1"/>
    <col min="11778" max="11778" width="64.28515625" style="44" customWidth="1"/>
    <col min="11779" max="11779" width="3.140625" style="44" customWidth="1"/>
    <col min="11780" max="11780" width="6.5703125" style="44" customWidth="1"/>
    <col min="11781" max="11781" width="8.85546875" style="44" customWidth="1"/>
    <col min="11782" max="11782" width="11.140625" style="44" customWidth="1"/>
    <col min="11783" max="11783" width="7" style="44" customWidth="1"/>
    <col min="11784" max="11784" width="6.28515625" style="44" customWidth="1"/>
    <col min="11785" max="11787" width="9.140625" style="44"/>
    <col min="11788" max="11788" width="11.7109375" style="44" customWidth="1"/>
    <col min="11789" max="12032" width="9.140625" style="44"/>
    <col min="12033" max="12033" width="10.140625" style="44" customWidth="1"/>
    <col min="12034" max="12034" width="64.28515625" style="44" customWidth="1"/>
    <col min="12035" max="12035" width="3.140625" style="44" customWidth="1"/>
    <col min="12036" max="12036" width="6.5703125" style="44" customWidth="1"/>
    <col min="12037" max="12037" width="8.85546875" style="44" customWidth="1"/>
    <col min="12038" max="12038" width="11.140625" style="44" customWidth="1"/>
    <col min="12039" max="12039" width="7" style="44" customWidth="1"/>
    <col min="12040" max="12040" width="6.28515625" style="44" customWidth="1"/>
    <col min="12041" max="12043" width="9.140625" style="44"/>
    <col min="12044" max="12044" width="11.7109375" style="44" customWidth="1"/>
    <col min="12045" max="12288" width="9.140625" style="44"/>
    <col min="12289" max="12289" width="10.140625" style="44" customWidth="1"/>
    <col min="12290" max="12290" width="64.28515625" style="44" customWidth="1"/>
    <col min="12291" max="12291" width="3.140625" style="44" customWidth="1"/>
    <col min="12292" max="12292" width="6.5703125" style="44" customWidth="1"/>
    <col min="12293" max="12293" width="8.85546875" style="44" customWidth="1"/>
    <col min="12294" max="12294" width="11.140625" style="44" customWidth="1"/>
    <col min="12295" max="12295" width="7" style="44" customWidth="1"/>
    <col min="12296" max="12296" width="6.28515625" style="44" customWidth="1"/>
    <col min="12297" max="12299" width="9.140625" style="44"/>
    <col min="12300" max="12300" width="11.7109375" style="44" customWidth="1"/>
    <col min="12301" max="12544" width="9.140625" style="44"/>
    <col min="12545" max="12545" width="10.140625" style="44" customWidth="1"/>
    <col min="12546" max="12546" width="64.28515625" style="44" customWidth="1"/>
    <col min="12547" max="12547" width="3.140625" style="44" customWidth="1"/>
    <col min="12548" max="12548" width="6.5703125" style="44" customWidth="1"/>
    <col min="12549" max="12549" width="8.85546875" style="44" customWidth="1"/>
    <col min="12550" max="12550" width="11.140625" style="44" customWidth="1"/>
    <col min="12551" max="12551" width="7" style="44" customWidth="1"/>
    <col min="12552" max="12552" width="6.28515625" style="44" customWidth="1"/>
    <col min="12553" max="12555" width="9.140625" style="44"/>
    <col min="12556" max="12556" width="11.7109375" style="44" customWidth="1"/>
    <col min="12557" max="12800" width="9.140625" style="44"/>
    <col min="12801" max="12801" width="10.140625" style="44" customWidth="1"/>
    <col min="12802" max="12802" width="64.28515625" style="44" customWidth="1"/>
    <col min="12803" max="12803" width="3.140625" style="44" customWidth="1"/>
    <col min="12804" max="12804" width="6.5703125" style="44" customWidth="1"/>
    <col min="12805" max="12805" width="8.85546875" style="44" customWidth="1"/>
    <col min="12806" max="12806" width="11.140625" style="44" customWidth="1"/>
    <col min="12807" max="12807" width="7" style="44" customWidth="1"/>
    <col min="12808" max="12808" width="6.28515625" style="44" customWidth="1"/>
    <col min="12809" max="12811" width="9.140625" style="44"/>
    <col min="12812" max="12812" width="11.7109375" style="44" customWidth="1"/>
    <col min="12813" max="13056" width="9.140625" style="44"/>
    <col min="13057" max="13057" width="10.140625" style="44" customWidth="1"/>
    <col min="13058" max="13058" width="64.28515625" style="44" customWidth="1"/>
    <col min="13059" max="13059" width="3.140625" style="44" customWidth="1"/>
    <col min="13060" max="13060" width="6.5703125" style="44" customWidth="1"/>
    <col min="13061" max="13061" width="8.85546875" style="44" customWidth="1"/>
    <col min="13062" max="13062" width="11.140625" style="44" customWidth="1"/>
    <col min="13063" max="13063" width="7" style="44" customWidth="1"/>
    <col min="13064" max="13064" width="6.28515625" style="44" customWidth="1"/>
    <col min="13065" max="13067" width="9.140625" style="44"/>
    <col min="13068" max="13068" width="11.7109375" style="44" customWidth="1"/>
    <col min="13069" max="13312" width="9.140625" style="44"/>
    <col min="13313" max="13313" width="10.140625" style="44" customWidth="1"/>
    <col min="13314" max="13314" width="64.28515625" style="44" customWidth="1"/>
    <col min="13315" max="13315" width="3.140625" style="44" customWidth="1"/>
    <col min="13316" max="13316" width="6.5703125" style="44" customWidth="1"/>
    <col min="13317" max="13317" width="8.85546875" style="44" customWidth="1"/>
    <col min="13318" max="13318" width="11.140625" style="44" customWidth="1"/>
    <col min="13319" max="13319" width="7" style="44" customWidth="1"/>
    <col min="13320" max="13320" width="6.28515625" style="44" customWidth="1"/>
    <col min="13321" max="13323" width="9.140625" style="44"/>
    <col min="13324" max="13324" width="11.7109375" style="44" customWidth="1"/>
    <col min="13325" max="13568" width="9.140625" style="44"/>
    <col min="13569" max="13569" width="10.140625" style="44" customWidth="1"/>
    <col min="13570" max="13570" width="64.28515625" style="44" customWidth="1"/>
    <col min="13571" max="13571" width="3.140625" style="44" customWidth="1"/>
    <col min="13572" max="13572" width="6.5703125" style="44" customWidth="1"/>
    <col min="13573" max="13573" width="8.85546875" style="44" customWidth="1"/>
    <col min="13574" max="13574" width="11.140625" style="44" customWidth="1"/>
    <col min="13575" max="13575" width="7" style="44" customWidth="1"/>
    <col min="13576" max="13576" width="6.28515625" style="44" customWidth="1"/>
    <col min="13577" max="13579" width="9.140625" style="44"/>
    <col min="13580" max="13580" width="11.7109375" style="44" customWidth="1"/>
    <col min="13581" max="13824" width="9.140625" style="44"/>
    <col min="13825" max="13825" width="10.140625" style="44" customWidth="1"/>
    <col min="13826" max="13826" width="64.28515625" style="44" customWidth="1"/>
    <col min="13827" max="13827" width="3.140625" style="44" customWidth="1"/>
    <col min="13828" max="13828" width="6.5703125" style="44" customWidth="1"/>
    <col min="13829" max="13829" width="8.85546875" style="44" customWidth="1"/>
    <col min="13830" max="13830" width="11.140625" style="44" customWidth="1"/>
    <col min="13831" max="13831" width="7" style="44" customWidth="1"/>
    <col min="13832" max="13832" width="6.28515625" style="44" customWidth="1"/>
    <col min="13833" max="13835" width="9.140625" style="44"/>
    <col min="13836" max="13836" width="11.7109375" style="44" customWidth="1"/>
    <col min="13837" max="14080" width="9.140625" style="44"/>
    <col min="14081" max="14081" width="10.140625" style="44" customWidth="1"/>
    <col min="14082" max="14082" width="64.28515625" style="44" customWidth="1"/>
    <col min="14083" max="14083" width="3.140625" style="44" customWidth="1"/>
    <col min="14084" max="14084" width="6.5703125" style="44" customWidth="1"/>
    <col min="14085" max="14085" width="8.85546875" style="44" customWidth="1"/>
    <col min="14086" max="14086" width="11.140625" style="44" customWidth="1"/>
    <col min="14087" max="14087" width="7" style="44" customWidth="1"/>
    <col min="14088" max="14088" width="6.28515625" style="44" customWidth="1"/>
    <col min="14089" max="14091" width="9.140625" style="44"/>
    <col min="14092" max="14092" width="11.7109375" style="44" customWidth="1"/>
    <col min="14093" max="14336" width="9.140625" style="44"/>
    <col min="14337" max="14337" width="10.140625" style="44" customWidth="1"/>
    <col min="14338" max="14338" width="64.28515625" style="44" customWidth="1"/>
    <col min="14339" max="14339" width="3.140625" style="44" customWidth="1"/>
    <col min="14340" max="14340" width="6.5703125" style="44" customWidth="1"/>
    <col min="14341" max="14341" width="8.85546875" style="44" customWidth="1"/>
    <col min="14342" max="14342" width="11.140625" style="44" customWidth="1"/>
    <col min="14343" max="14343" width="7" style="44" customWidth="1"/>
    <col min="14344" max="14344" width="6.28515625" style="44" customWidth="1"/>
    <col min="14345" max="14347" width="9.140625" style="44"/>
    <col min="14348" max="14348" width="11.7109375" style="44" customWidth="1"/>
    <col min="14349" max="14592" width="9.140625" style="44"/>
    <col min="14593" max="14593" width="10.140625" style="44" customWidth="1"/>
    <col min="14594" max="14594" width="64.28515625" style="44" customWidth="1"/>
    <col min="14595" max="14595" width="3.140625" style="44" customWidth="1"/>
    <col min="14596" max="14596" width="6.5703125" style="44" customWidth="1"/>
    <col min="14597" max="14597" width="8.85546875" style="44" customWidth="1"/>
    <col min="14598" max="14598" width="11.140625" style="44" customWidth="1"/>
    <col min="14599" max="14599" width="7" style="44" customWidth="1"/>
    <col min="14600" max="14600" width="6.28515625" style="44" customWidth="1"/>
    <col min="14601" max="14603" width="9.140625" style="44"/>
    <col min="14604" max="14604" width="11.7109375" style="44" customWidth="1"/>
    <col min="14605" max="14848" width="9.140625" style="44"/>
    <col min="14849" max="14849" width="10.140625" style="44" customWidth="1"/>
    <col min="14850" max="14850" width="64.28515625" style="44" customWidth="1"/>
    <col min="14851" max="14851" width="3.140625" style="44" customWidth="1"/>
    <col min="14852" max="14852" width="6.5703125" style="44" customWidth="1"/>
    <col min="14853" max="14853" width="8.85546875" style="44" customWidth="1"/>
    <col min="14854" max="14854" width="11.140625" style="44" customWidth="1"/>
    <col min="14855" max="14855" width="7" style="44" customWidth="1"/>
    <col min="14856" max="14856" width="6.28515625" style="44" customWidth="1"/>
    <col min="14857" max="14859" width="9.140625" style="44"/>
    <col min="14860" max="14860" width="11.7109375" style="44" customWidth="1"/>
    <col min="14861" max="15104" width="9.140625" style="44"/>
    <col min="15105" max="15105" width="10.140625" style="44" customWidth="1"/>
    <col min="15106" max="15106" width="64.28515625" style="44" customWidth="1"/>
    <col min="15107" max="15107" width="3.140625" style="44" customWidth="1"/>
    <col min="15108" max="15108" width="6.5703125" style="44" customWidth="1"/>
    <col min="15109" max="15109" width="8.85546875" style="44" customWidth="1"/>
    <col min="15110" max="15110" width="11.140625" style="44" customWidth="1"/>
    <col min="15111" max="15111" width="7" style="44" customWidth="1"/>
    <col min="15112" max="15112" width="6.28515625" style="44" customWidth="1"/>
    <col min="15113" max="15115" width="9.140625" style="44"/>
    <col min="15116" max="15116" width="11.7109375" style="44" customWidth="1"/>
    <col min="15117" max="15360" width="9.140625" style="44"/>
    <col min="15361" max="15361" width="10.140625" style="44" customWidth="1"/>
    <col min="15362" max="15362" width="64.28515625" style="44" customWidth="1"/>
    <col min="15363" max="15363" width="3.140625" style="44" customWidth="1"/>
    <col min="15364" max="15364" width="6.5703125" style="44" customWidth="1"/>
    <col min="15365" max="15365" width="8.85546875" style="44" customWidth="1"/>
    <col min="15366" max="15366" width="11.140625" style="44" customWidth="1"/>
    <col min="15367" max="15367" width="7" style="44" customWidth="1"/>
    <col min="15368" max="15368" width="6.28515625" style="44" customWidth="1"/>
    <col min="15369" max="15371" width="9.140625" style="44"/>
    <col min="15372" max="15372" width="11.7109375" style="44" customWidth="1"/>
    <col min="15373" max="15616" width="9.140625" style="44"/>
    <col min="15617" max="15617" width="10.140625" style="44" customWidth="1"/>
    <col min="15618" max="15618" width="64.28515625" style="44" customWidth="1"/>
    <col min="15619" max="15619" width="3.140625" style="44" customWidth="1"/>
    <col min="15620" max="15620" width="6.5703125" style="44" customWidth="1"/>
    <col min="15621" max="15621" width="8.85546875" style="44" customWidth="1"/>
    <col min="15622" max="15622" width="11.140625" style="44" customWidth="1"/>
    <col min="15623" max="15623" width="7" style="44" customWidth="1"/>
    <col min="15624" max="15624" width="6.28515625" style="44" customWidth="1"/>
    <col min="15625" max="15627" width="9.140625" style="44"/>
    <col min="15628" max="15628" width="11.7109375" style="44" customWidth="1"/>
    <col min="15629" max="15872" width="9.140625" style="44"/>
    <col min="15873" max="15873" width="10.140625" style="44" customWidth="1"/>
    <col min="15874" max="15874" width="64.28515625" style="44" customWidth="1"/>
    <col min="15875" max="15875" width="3.140625" style="44" customWidth="1"/>
    <col min="15876" max="15876" width="6.5703125" style="44" customWidth="1"/>
    <col min="15877" max="15877" width="8.85546875" style="44" customWidth="1"/>
    <col min="15878" max="15878" width="11.140625" style="44" customWidth="1"/>
    <col min="15879" max="15879" width="7" style="44" customWidth="1"/>
    <col min="15880" max="15880" width="6.28515625" style="44" customWidth="1"/>
    <col min="15881" max="15883" width="9.140625" style="44"/>
    <col min="15884" max="15884" width="11.7109375" style="44" customWidth="1"/>
    <col min="15885" max="16128" width="9.140625" style="44"/>
    <col min="16129" max="16129" width="10.140625" style="44" customWidth="1"/>
    <col min="16130" max="16130" width="64.28515625" style="44" customWidth="1"/>
    <col min="16131" max="16131" width="3.140625" style="44" customWidth="1"/>
    <col min="16132" max="16132" width="6.5703125" style="44" customWidth="1"/>
    <col min="16133" max="16133" width="8.85546875" style="44" customWidth="1"/>
    <col min="16134" max="16134" width="11.140625" style="44" customWidth="1"/>
    <col min="16135" max="16135" width="7" style="44" customWidth="1"/>
    <col min="16136" max="16136" width="6.28515625" style="44" customWidth="1"/>
    <col min="16137" max="16139" width="9.140625" style="44"/>
    <col min="16140" max="16140" width="11.7109375" style="44" customWidth="1"/>
    <col min="16141" max="16384" width="9.140625" style="44"/>
  </cols>
  <sheetData>
    <row r="1" spans="1:9" s="1" customFormat="1" ht="11.25" x14ac:dyDescent="0.2">
      <c r="A1" s="80" t="s">
        <v>114</v>
      </c>
      <c r="B1" s="80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3" t="s">
        <v>7</v>
      </c>
    </row>
    <row r="2" spans="1:9" s="4" customFormat="1" ht="15.75" x14ac:dyDescent="0.2">
      <c r="A2" s="81"/>
      <c r="B2" s="92" t="s">
        <v>189</v>
      </c>
      <c r="D2" s="5"/>
      <c r="E2" s="6"/>
      <c r="F2" s="6"/>
      <c r="H2" s="7"/>
    </row>
    <row r="3" spans="1:9" s="5" customFormat="1" ht="9" customHeight="1" x14ac:dyDescent="0.2">
      <c r="A3" s="81"/>
      <c r="B3" s="81"/>
      <c r="C3" s="4"/>
      <c r="E3" s="8"/>
      <c r="F3" s="8"/>
      <c r="H3" s="9"/>
    </row>
    <row r="4" spans="1:9" s="5" customFormat="1" ht="12.75" x14ac:dyDescent="0.2">
      <c r="A4" s="81"/>
      <c r="B4" s="81" t="s">
        <v>100</v>
      </c>
      <c r="C4" s="4"/>
      <c r="E4" s="8"/>
      <c r="F4" s="8">
        <f>F15</f>
        <v>0</v>
      </c>
      <c r="H4" s="9"/>
    </row>
    <row r="5" spans="1:9" s="5" customFormat="1" ht="12.75" x14ac:dyDescent="0.2">
      <c r="A5" s="81"/>
      <c r="B5" s="81" t="str">
        <f>B36</f>
        <v>Výsadba stromů, keřů, popínavých rostlin</v>
      </c>
      <c r="C5" s="4"/>
      <c r="E5" s="8"/>
      <c r="F5" s="8">
        <f>F40</f>
        <v>0</v>
      </c>
      <c r="H5" s="9"/>
    </row>
    <row r="6" spans="1:9" s="5" customFormat="1" ht="12.75" x14ac:dyDescent="0.2">
      <c r="A6" s="81"/>
      <c r="B6" s="81" t="s">
        <v>8</v>
      </c>
      <c r="C6" s="4"/>
      <c r="E6" s="8"/>
      <c r="F6" s="8">
        <f>F113</f>
        <v>0</v>
      </c>
      <c r="H6" s="9"/>
    </row>
    <row r="7" spans="1:9" s="5" customFormat="1" ht="12.75" x14ac:dyDescent="0.2">
      <c r="A7" s="81"/>
      <c r="B7" s="81" t="s">
        <v>190</v>
      </c>
      <c r="C7" s="4"/>
      <c r="E7" s="8"/>
      <c r="F7" s="8">
        <f>F155</f>
        <v>0</v>
      </c>
      <c r="H7" s="9"/>
    </row>
    <row r="8" spans="1:9" s="5" customFormat="1" ht="12.75" x14ac:dyDescent="0.2">
      <c r="A8" s="81"/>
      <c r="B8" s="81" t="s">
        <v>99</v>
      </c>
      <c r="C8" s="4"/>
      <c r="E8" s="8"/>
      <c r="F8" s="8">
        <f>F211</f>
        <v>0</v>
      </c>
      <c r="H8" s="9"/>
    </row>
    <row r="9" spans="1:9" s="5" customFormat="1" ht="12.75" x14ac:dyDescent="0.2">
      <c r="A9" s="81"/>
      <c r="B9" s="97" t="s">
        <v>9</v>
      </c>
      <c r="C9" s="98"/>
      <c r="D9" s="99"/>
      <c r="E9" s="100"/>
      <c r="F9" s="100">
        <f>SUM(F4:F8)</f>
        <v>0</v>
      </c>
      <c r="H9" s="9"/>
    </row>
    <row r="10" spans="1:9" s="5" customFormat="1" ht="12.75" x14ac:dyDescent="0.2">
      <c r="A10" s="81"/>
      <c r="B10" s="97" t="s">
        <v>10</v>
      </c>
      <c r="C10" s="98"/>
      <c r="D10" s="99"/>
      <c r="E10" s="100"/>
      <c r="F10" s="100">
        <f>F9*0.21</f>
        <v>0</v>
      </c>
      <c r="H10" s="9"/>
    </row>
    <row r="11" spans="1:9" s="10" customFormat="1" ht="12.75" x14ac:dyDescent="0.2">
      <c r="A11" s="82"/>
      <c r="B11" s="101" t="s">
        <v>11</v>
      </c>
      <c r="C11" s="102"/>
      <c r="D11" s="103"/>
      <c r="E11" s="104"/>
      <c r="F11" s="104">
        <f>F9+F10</f>
        <v>0</v>
      </c>
      <c r="H11" s="13"/>
    </row>
    <row r="12" spans="1:9" s="5" customFormat="1" ht="12.75" x14ac:dyDescent="0.2">
      <c r="A12" s="81"/>
      <c r="B12" s="82"/>
      <c r="C12" s="11"/>
      <c r="D12" s="10"/>
      <c r="E12" s="12"/>
      <c r="F12" s="12"/>
      <c r="H12" s="9"/>
      <c r="I12" s="10"/>
    </row>
    <row r="13" spans="1:9" s="16" customFormat="1" ht="11.1" customHeight="1" x14ac:dyDescent="0.2">
      <c r="A13" s="83"/>
      <c r="B13" s="93" t="s">
        <v>111</v>
      </c>
      <c r="C13" s="15"/>
      <c r="E13" s="17"/>
      <c r="F13" s="17"/>
      <c r="G13" s="18"/>
      <c r="H13" s="19"/>
    </row>
    <row r="14" spans="1:9" s="16" customFormat="1" ht="11.1" customHeight="1" x14ac:dyDescent="0.2">
      <c r="A14" s="84"/>
      <c r="B14" s="84" t="s">
        <v>12</v>
      </c>
      <c r="C14" s="15"/>
      <c r="E14" s="20"/>
      <c r="F14" s="20">
        <f>F34</f>
        <v>0</v>
      </c>
      <c r="H14" s="21"/>
    </row>
    <row r="15" spans="1:9" s="22" customFormat="1" ht="11.1" customHeight="1" x14ac:dyDescent="0.2">
      <c r="A15" s="83"/>
      <c r="B15" s="83" t="s">
        <v>14</v>
      </c>
      <c r="C15" s="14"/>
      <c r="E15" s="23"/>
      <c r="F15" s="23">
        <f>F14</f>
        <v>0</v>
      </c>
      <c r="H15" s="24"/>
    </row>
    <row r="16" spans="1:9" s="16" customFormat="1" ht="4.5" customHeight="1" x14ac:dyDescent="0.2">
      <c r="A16" s="84"/>
      <c r="B16" s="84"/>
      <c r="C16" s="15"/>
      <c r="E16" s="20"/>
      <c r="F16" s="20"/>
      <c r="H16" s="21"/>
    </row>
    <row r="17" spans="1:6" s="64" customFormat="1" ht="11.1" customHeight="1" x14ac:dyDescent="0.2">
      <c r="A17" s="85" t="s">
        <v>15</v>
      </c>
      <c r="B17" s="85"/>
      <c r="C17" s="63"/>
      <c r="D17" s="65"/>
      <c r="E17" s="66"/>
    </row>
    <row r="18" spans="1:6" s="64" customFormat="1" ht="11.25" x14ac:dyDescent="0.2">
      <c r="A18" s="85" t="s">
        <v>76</v>
      </c>
      <c r="B18" s="85" t="s">
        <v>116</v>
      </c>
      <c r="C18" s="63" t="s">
        <v>19</v>
      </c>
      <c r="D18" s="64">
        <v>7</v>
      </c>
      <c r="E18" s="66"/>
      <c r="F18" s="66">
        <f t="shared" ref="F18:F20" si="0">D18*E18</f>
        <v>0</v>
      </c>
    </row>
    <row r="19" spans="1:6" s="64" customFormat="1" ht="11.25" x14ac:dyDescent="0.2">
      <c r="A19" s="85" t="s">
        <v>77</v>
      </c>
      <c r="B19" s="85" t="s">
        <v>117</v>
      </c>
      <c r="C19" s="63" t="s">
        <v>19</v>
      </c>
      <c r="D19" s="64">
        <v>2</v>
      </c>
      <c r="E19" s="66"/>
      <c r="F19" s="66">
        <f t="shared" si="0"/>
        <v>0</v>
      </c>
    </row>
    <row r="20" spans="1:6" s="64" customFormat="1" ht="11.1" customHeight="1" x14ac:dyDescent="0.2">
      <c r="A20" s="85" t="s">
        <v>18</v>
      </c>
      <c r="B20" s="85" t="s">
        <v>118</v>
      </c>
      <c r="C20" s="63" t="s">
        <v>19</v>
      </c>
      <c r="D20" s="65">
        <v>1</v>
      </c>
      <c r="E20" s="66"/>
      <c r="F20" s="66">
        <f t="shared" si="0"/>
        <v>0</v>
      </c>
    </row>
    <row r="21" spans="1:6" s="64" customFormat="1" ht="11.25" x14ac:dyDescent="0.2">
      <c r="A21" s="85" t="s">
        <v>78</v>
      </c>
      <c r="B21" s="85" t="s">
        <v>115</v>
      </c>
      <c r="C21" s="63" t="s">
        <v>16</v>
      </c>
      <c r="D21" s="64">
        <v>1.6</v>
      </c>
      <c r="E21" s="66"/>
      <c r="F21" s="66">
        <f t="shared" ref="F21:F33" si="1">D21*E21</f>
        <v>0</v>
      </c>
    </row>
    <row r="22" spans="1:6" s="64" customFormat="1" ht="11.25" x14ac:dyDescent="0.2">
      <c r="A22" s="85" t="s">
        <v>102</v>
      </c>
      <c r="B22" s="85" t="s">
        <v>119</v>
      </c>
      <c r="C22" s="63" t="s">
        <v>16</v>
      </c>
      <c r="D22" s="64">
        <v>1.6</v>
      </c>
      <c r="E22" s="66"/>
      <c r="F22" s="66">
        <f t="shared" si="1"/>
        <v>0</v>
      </c>
    </row>
    <row r="23" spans="1:6" s="64" customFormat="1" ht="11.1" customHeight="1" x14ac:dyDescent="0.2">
      <c r="A23" s="85" t="s">
        <v>20</v>
      </c>
      <c r="B23" s="85" t="s">
        <v>120</v>
      </c>
      <c r="C23" s="63" t="s">
        <v>21</v>
      </c>
      <c r="D23" s="65">
        <v>0.9</v>
      </c>
      <c r="E23" s="67"/>
      <c r="F23" s="66">
        <f t="shared" si="1"/>
        <v>0</v>
      </c>
    </row>
    <row r="24" spans="1:6" s="64" customFormat="1" ht="11.25" x14ac:dyDescent="0.2">
      <c r="A24" s="85" t="s">
        <v>91</v>
      </c>
      <c r="B24" s="85" t="s">
        <v>121</v>
      </c>
      <c r="C24" s="63" t="s">
        <v>16</v>
      </c>
      <c r="D24" s="64">
        <f>13*2*2*2</f>
        <v>104</v>
      </c>
      <c r="E24" s="67"/>
      <c r="F24" s="66">
        <f t="shared" si="1"/>
        <v>0</v>
      </c>
    </row>
    <row r="25" spans="1:6" s="64" customFormat="1" ht="11.25" x14ac:dyDescent="0.2">
      <c r="A25" s="85" t="s">
        <v>92</v>
      </c>
      <c r="B25" s="85" t="s">
        <v>188</v>
      </c>
      <c r="C25" s="63" t="s">
        <v>16</v>
      </c>
      <c r="D25" s="64">
        <f>13*2*2*2</f>
        <v>104</v>
      </c>
      <c r="E25" s="67"/>
      <c r="F25" s="66">
        <f t="shared" si="1"/>
        <v>0</v>
      </c>
    </row>
    <row r="26" spans="1:6" s="64" customFormat="1" ht="11.25" x14ac:dyDescent="0.2">
      <c r="A26" s="85" t="s">
        <v>112</v>
      </c>
      <c r="B26" s="85" t="s">
        <v>113</v>
      </c>
      <c r="C26" s="63" t="s">
        <v>19</v>
      </c>
      <c r="D26" s="64">
        <v>1</v>
      </c>
      <c r="E26" s="67"/>
      <c r="F26" s="66">
        <f t="shared" si="1"/>
        <v>0</v>
      </c>
    </row>
    <row r="27" spans="1:6" s="64" customFormat="1" ht="11.1" customHeight="1" x14ac:dyDescent="0.2">
      <c r="A27" s="85" t="s">
        <v>22</v>
      </c>
      <c r="B27" s="85"/>
      <c r="C27" s="63"/>
      <c r="D27" s="65"/>
      <c r="E27" s="67"/>
      <c r="F27" s="66"/>
    </row>
    <row r="28" spans="1:6" s="64" customFormat="1" ht="11.25" x14ac:dyDescent="0.2">
      <c r="A28" s="85" t="s">
        <v>79</v>
      </c>
      <c r="B28" s="85" t="s">
        <v>122</v>
      </c>
      <c r="C28" s="63" t="s">
        <v>19</v>
      </c>
      <c r="D28" s="64">
        <v>1</v>
      </c>
      <c r="E28" s="67"/>
      <c r="F28" s="66">
        <f t="shared" si="1"/>
        <v>0</v>
      </c>
    </row>
    <row r="29" spans="1:6" s="64" customFormat="1" ht="11.25" x14ac:dyDescent="0.2">
      <c r="A29" s="85" t="s">
        <v>24</v>
      </c>
      <c r="B29" s="85" t="s">
        <v>123</v>
      </c>
      <c r="C29" s="63" t="s">
        <v>19</v>
      </c>
      <c r="D29" s="64">
        <v>1</v>
      </c>
      <c r="E29" s="67"/>
      <c r="F29" s="66">
        <f t="shared" si="1"/>
        <v>0</v>
      </c>
    </row>
    <row r="30" spans="1:6" s="64" customFormat="1" ht="11.25" x14ac:dyDescent="0.2">
      <c r="A30" s="85" t="s">
        <v>80</v>
      </c>
      <c r="B30" s="85" t="s">
        <v>124</v>
      </c>
      <c r="C30" s="63" t="s">
        <v>19</v>
      </c>
      <c r="D30" s="64">
        <v>1</v>
      </c>
      <c r="E30" s="67"/>
      <c r="F30" s="66">
        <f t="shared" si="1"/>
        <v>0</v>
      </c>
    </row>
    <row r="31" spans="1:6" s="64" customFormat="1" ht="11.25" x14ac:dyDescent="0.2">
      <c r="A31" s="85" t="s">
        <v>25</v>
      </c>
      <c r="B31" s="85" t="s">
        <v>125</v>
      </c>
      <c r="C31" s="63" t="s">
        <v>19</v>
      </c>
      <c r="D31" s="64">
        <v>1</v>
      </c>
      <c r="E31" s="67"/>
      <c r="F31" s="66">
        <f t="shared" si="1"/>
        <v>0</v>
      </c>
    </row>
    <row r="32" spans="1:6" s="64" customFormat="1" ht="11.25" x14ac:dyDescent="0.2">
      <c r="A32" s="85" t="s">
        <v>81</v>
      </c>
      <c r="B32" s="85" t="s">
        <v>126</v>
      </c>
      <c r="C32" s="63" t="s">
        <v>19</v>
      </c>
      <c r="D32" s="64">
        <v>8</v>
      </c>
      <c r="E32" s="67"/>
      <c r="F32" s="66">
        <f t="shared" si="1"/>
        <v>0</v>
      </c>
    </row>
    <row r="33" spans="1:8" s="64" customFormat="1" ht="11.25" x14ac:dyDescent="0.2">
      <c r="A33" s="85" t="s">
        <v>82</v>
      </c>
      <c r="B33" s="85" t="s">
        <v>127</v>
      </c>
      <c r="C33" s="63" t="s">
        <v>19</v>
      </c>
      <c r="D33" s="64">
        <v>8</v>
      </c>
      <c r="E33" s="67"/>
      <c r="F33" s="66">
        <f t="shared" si="1"/>
        <v>0</v>
      </c>
    </row>
    <row r="34" spans="1:8" s="64" customFormat="1" ht="11.1" customHeight="1" x14ac:dyDescent="0.2">
      <c r="A34" s="85"/>
      <c r="B34" s="85" t="s">
        <v>27</v>
      </c>
      <c r="C34" s="63"/>
      <c r="D34" s="65"/>
      <c r="E34" s="67"/>
      <c r="F34" s="66">
        <f>SUM(F18:F33)</f>
        <v>0</v>
      </c>
    </row>
    <row r="35" spans="1:8" s="64" customFormat="1" ht="12.75" customHeight="1" x14ac:dyDescent="0.2">
      <c r="A35" s="85"/>
      <c r="B35" s="85"/>
      <c r="C35" s="63"/>
      <c r="D35" s="65"/>
      <c r="E35" s="67"/>
      <c r="F35" s="66"/>
    </row>
    <row r="36" spans="1:8" s="16" customFormat="1" ht="11.1" customHeight="1" x14ac:dyDescent="0.2">
      <c r="A36" s="83"/>
      <c r="B36" s="93" t="s">
        <v>83</v>
      </c>
      <c r="C36" s="15"/>
      <c r="E36" s="17"/>
      <c r="F36" s="17"/>
      <c r="G36" s="18"/>
      <c r="H36" s="19"/>
    </row>
    <row r="37" spans="1:8" s="16" customFormat="1" ht="11.1" customHeight="1" x14ac:dyDescent="0.2">
      <c r="A37" s="84"/>
      <c r="B37" s="84" t="s">
        <v>12</v>
      </c>
      <c r="C37" s="15"/>
      <c r="E37" s="20"/>
      <c r="F37" s="20">
        <f>F62</f>
        <v>0</v>
      </c>
      <c r="H37" s="21"/>
    </row>
    <row r="38" spans="1:8" s="16" customFormat="1" ht="11.1" customHeight="1" x14ac:dyDescent="0.2">
      <c r="A38" s="84"/>
      <c r="B38" s="84" t="s">
        <v>13</v>
      </c>
      <c r="C38" s="15"/>
      <c r="E38" s="20"/>
      <c r="F38" s="20">
        <f>F104</f>
        <v>0</v>
      </c>
      <c r="H38" s="21"/>
    </row>
    <row r="39" spans="1:8" s="16" customFormat="1" ht="11.1" customHeight="1" x14ac:dyDescent="0.2">
      <c r="A39" s="84"/>
      <c r="B39" s="84" t="s">
        <v>29</v>
      </c>
      <c r="C39" s="15"/>
      <c r="E39" s="20"/>
      <c r="F39" s="20">
        <f>F107</f>
        <v>0</v>
      </c>
      <c r="H39" s="21"/>
    </row>
    <row r="40" spans="1:8" s="22" customFormat="1" ht="11.1" customHeight="1" x14ac:dyDescent="0.2">
      <c r="A40" s="83"/>
      <c r="B40" s="83" t="s">
        <v>14</v>
      </c>
      <c r="C40" s="14"/>
      <c r="E40" s="23"/>
      <c r="F40" s="23">
        <f>F37+F38+F39</f>
        <v>0</v>
      </c>
      <c r="H40" s="24"/>
    </row>
    <row r="41" spans="1:8" s="16" customFormat="1" ht="4.5" customHeight="1" x14ac:dyDescent="0.2">
      <c r="A41" s="84"/>
      <c r="B41" s="84"/>
      <c r="C41" s="15"/>
      <c r="E41" s="20"/>
      <c r="F41" s="20"/>
      <c r="H41" s="21"/>
    </row>
    <row r="42" spans="1:8" s="64" customFormat="1" ht="11.1" customHeight="1" x14ac:dyDescent="0.2">
      <c r="A42" s="85" t="s">
        <v>15</v>
      </c>
      <c r="B42" s="85"/>
      <c r="C42" s="63"/>
      <c r="D42" s="65"/>
      <c r="E42" s="67"/>
    </row>
    <row r="43" spans="1:8" s="64" customFormat="1" ht="11.1" customHeight="1" x14ac:dyDescent="0.2">
      <c r="A43" s="85" t="s">
        <v>17</v>
      </c>
      <c r="B43" s="85" t="s">
        <v>128</v>
      </c>
      <c r="C43" s="63" t="s">
        <v>16</v>
      </c>
      <c r="D43" s="65">
        <v>84</v>
      </c>
      <c r="E43" s="66"/>
      <c r="F43" s="66">
        <f>D43*E43</f>
        <v>0</v>
      </c>
    </row>
    <row r="44" spans="1:8" s="64" customFormat="1" ht="11.1" customHeight="1" x14ac:dyDescent="0.2">
      <c r="A44" s="85" t="s">
        <v>87</v>
      </c>
      <c r="B44" s="85" t="s">
        <v>129</v>
      </c>
      <c r="C44" s="63" t="s">
        <v>19</v>
      </c>
      <c r="D44" s="64">
        <v>260</v>
      </c>
      <c r="E44" s="66"/>
      <c r="F44" s="66">
        <f t="shared" ref="F44:F61" si="2">D44*E44</f>
        <v>0</v>
      </c>
    </row>
    <row r="45" spans="1:8" s="64" customFormat="1" ht="11.1" customHeight="1" x14ac:dyDescent="0.2">
      <c r="A45" s="85" t="s">
        <v>88</v>
      </c>
      <c r="B45" s="85" t="s">
        <v>130</v>
      </c>
      <c r="C45" s="63" t="s">
        <v>19</v>
      </c>
      <c r="D45" s="64">
        <v>9</v>
      </c>
      <c r="E45" s="66"/>
      <c r="F45" s="66">
        <f t="shared" si="2"/>
        <v>0</v>
      </c>
    </row>
    <row r="46" spans="1:8" s="64" customFormat="1" ht="11.1" customHeight="1" x14ac:dyDescent="0.2">
      <c r="A46" s="85" t="s">
        <v>30</v>
      </c>
      <c r="B46" s="85" t="s">
        <v>131</v>
      </c>
      <c r="C46" s="63" t="s">
        <v>16</v>
      </c>
      <c r="D46" s="65">
        <v>75</v>
      </c>
      <c r="E46" s="66"/>
      <c r="F46" s="66">
        <f t="shared" si="2"/>
        <v>0</v>
      </c>
    </row>
    <row r="47" spans="1:8" s="64" customFormat="1" ht="11.1" customHeight="1" x14ac:dyDescent="0.2">
      <c r="A47" s="85" t="s">
        <v>32</v>
      </c>
      <c r="B47" s="85" t="s">
        <v>132</v>
      </c>
      <c r="C47" s="63" t="s">
        <v>16</v>
      </c>
      <c r="D47" s="64">
        <v>75</v>
      </c>
      <c r="E47" s="66"/>
      <c r="F47" s="66">
        <f t="shared" si="2"/>
        <v>0</v>
      </c>
    </row>
    <row r="48" spans="1:8" s="64" customFormat="1" ht="11.25" x14ac:dyDescent="0.2">
      <c r="A48" s="85" t="s">
        <v>89</v>
      </c>
      <c r="B48" s="85" t="s">
        <v>133</v>
      </c>
      <c r="C48" s="63" t="s">
        <v>19</v>
      </c>
      <c r="D48" s="64">
        <v>260</v>
      </c>
      <c r="E48" s="66"/>
      <c r="F48" s="66">
        <f t="shared" si="2"/>
        <v>0</v>
      </c>
    </row>
    <row r="49" spans="1:12" s="64" customFormat="1" ht="11.1" customHeight="1" x14ac:dyDescent="0.2">
      <c r="A49" s="85" t="s">
        <v>33</v>
      </c>
      <c r="B49" s="85" t="s">
        <v>134</v>
      </c>
      <c r="C49" s="63" t="s">
        <v>19</v>
      </c>
      <c r="D49" s="65">
        <v>9</v>
      </c>
      <c r="E49" s="66"/>
      <c r="F49" s="66">
        <f t="shared" si="2"/>
        <v>0</v>
      </c>
    </row>
    <row r="50" spans="1:12" s="64" customFormat="1" ht="11.1" customHeight="1" x14ac:dyDescent="0.2">
      <c r="A50" s="85" t="s">
        <v>34</v>
      </c>
      <c r="B50" s="85" t="s">
        <v>135</v>
      </c>
      <c r="C50" s="63" t="s">
        <v>19</v>
      </c>
      <c r="D50" s="65">
        <v>9</v>
      </c>
      <c r="E50" s="66"/>
      <c r="F50" s="66">
        <f t="shared" si="2"/>
        <v>0</v>
      </c>
    </row>
    <row r="51" spans="1:12" s="64" customFormat="1" ht="11.1" customHeight="1" x14ac:dyDescent="0.2">
      <c r="A51" s="85" t="s">
        <v>35</v>
      </c>
      <c r="B51" s="85" t="s">
        <v>136</v>
      </c>
      <c r="C51" s="63" t="s">
        <v>19</v>
      </c>
      <c r="D51" s="65">
        <v>9</v>
      </c>
      <c r="E51" s="66"/>
      <c r="F51" s="66">
        <f t="shared" si="2"/>
        <v>0</v>
      </c>
    </row>
    <row r="52" spans="1:12" s="64" customFormat="1" ht="11.1" customHeight="1" x14ac:dyDescent="0.2">
      <c r="A52" s="85" t="s">
        <v>36</v>
      </c>
      <c r="B52" s="85" t="s">
        <v>137</v>
      </c>
      <c r="C52" s="63" t="s">
        <v>16</v>
      </c>
      <c r="D52" s="65">
        <v>9</v>
      </c>
      <c r="E52" s="66"/>
      <c r="F52" s="66">
        <f t="shared" si="2"/>
        <v>0</v>
      </c>
    </row>
    <row r="53" spans="1:12" s="64" customFormat="1" ht="11.1" customHeight="1" x14ac:dyDescent="0.2">
      <c r="A53" s="85" t="s">
        <v>38</v>
      </c>
      <c r="B53" s="85" t="s">
        <v>108</v>
      </c>
      <c r="C53" s="63" t="s">
        <v>16</v>
      </c>
      <c r="D53" s="65">
        <v>84</v>
      </c>
      <c r="E53" s="66"/>
      <c r="F53" s="66">
        <f t="shared" si="2"/>
        <v>0</v>
      </c>
    </row>
    <row r="54" spans="1:12" s="64" customFormat="1" ht="11.1" customHeight="1" x14ac:dyDescent="0.2">
      <c r="A54" s="85" t="s">
        <v>39</v>
      </c>
      <c r="B54" s="85" t="s">
        <v>138</v>
      </c>
      <c r="C54" s="63" t="s">
        <v>26</v>
      </c>
      <c r="D54" s="69">
        <f>H88</f>
        <v>6.0976000000000008E-3</v>
      </c>
      <c r="E54" s="66"/>
      <c r="F54" s="66">
        <f t="shared" si="2"/>
        <v>0</v>
      </c>
    </row>
    <row r="55" spans="1:12" s="64" customFormat="1" ht="11.1" customHeight="1" x14ac:dyDescent="0.2">
      <c r="A55" s="85" t="s">
        <v>40</v>
      </c>
      <c r="B55" s="85" t="s">
        <v>139</v>
      </c>
      <c r="C55" s="63" t="s">
        <v>21</v>
      </c>
      <c r="D55" s="68">
        <f>D57+D58</f>
        <v>3.5</v>
      </c>
      <c r="E55" s="66"/>
      <c r="F55" s="66">
        <f t="shared" si="2"/>
        <v>0</v>
      </c>
    </row>
    <row r="56" spans="1:12" s="64" customFormat="1" ht="11.1" customHeight="1" x14ac:dyDescent="0.2">
      <c r="A56" s="85" t="s">
        <v>41</v>
      </c>
      <c r="B56" s="85" t="s">
        <v>140</v>
      </c>
      <c r="C56" s="63" t="s">
        <v>21</v>
      </c>
      <c r="D56" s="68">
        <f>D55*4</f>
        <v>14</v>
      </c>
      <c r="E56" s="66"/>
      <c r="F56" s="66">
        <f t="shared" si="2"/>
        <v>0</v>
      </c>
    </row>
    <row r="57" spans="1:12" s="64" customFormat="1" ht="11.1" customHeight="1" x14ac:dyDescent="0.2">
      <c r="A57" s="85" t="s">
        <v>43</v>
      </c>
      <c r="B57" s="85" t="s">
        <v>141</v>
      </c>
      <c r="C57" s="63" t="s">
        <v>21</v>
      </c>
      <c r="D57" s="68">
        <v>0.9</v>
      </c>
      <c r="E57" s="67"/>
      <c r="F57" s="66">
        <f t="shared" si="2"/>
        <v>0</v>
      </c>
    </row>
    <row r="58" spans="1:12" s="64" customFormat="1" ht="11.25" x14ac:dyDescent="0.2">
      <c r="A58" s="85" t="s">
        <v>44</v>
      </c>
      <c r="B58" s="85" t="s">
        <v>142</v>
      </c>
      <c r="C58" s="63" t="s">
        <v>21</v>
      </c>
      <c r="D58" s="64">
        <v>2.6</v>
      </c>
      <c r="E58" s="67"/>
      <c r="F58" s="66">
        <f t="shared" si="2"/>
        <v>0</v>
      </c>
    </row>
    <row r="59" spans="1:12" s="64" customFormat="1" ht="11.1" customHeight="1" x14ac:dyDescent="0.2">
      <c r="A59" s="85" t="s">
        <v>22</v>
      </c>
      <c r="B59" s="85"/>
      <c r="C59" s="63"/>
      <c r="D59" s="65"/>
      <c r="E59" s="67"/>
      <c r="F59" s="66"/>
    </row>
    <row r="60" spans="1:12" s="64" customFormat="1" ht="11.1" customHeight="1" x14ac:dyDescent="0.2">
      <c r="A60" s="85" t="s">
        <v>23</v>
      </c>
      <c r="B60" s="85" t="s">
        <v>143</v>
      </c>
      <c r="C60" s="63" t="s">
        <v>21</v>
      </c>
      <c r="D60" s="70">
        <f>D84+D102</f>
        <v>13.9</v>
      </c>
      <c r="E60" s="67"/>
      <c r="F60" s="66">
        <f t="shared" si="2"/>
        <v>0</v>
      </c>
    </row>
    <row r="61" spans="1:12" s="64" customFormat="1" ht="11.1" customHeight="1" x14ac:dyDescent="0.2">
      <c r="A61" s="85" t="s">
        <v>45</v>
      </c>
      <c r="B61" s="85" t="s">
        <v>144</v>
      </c>
      <c r="C61" s="63" t="s">
        <v>21</v>
      </c>
      <c r="D61" s="70">
        <f>D60</f>
        <v>13.9</v>
      </c>
      <c r="E61" s="67"/>
      <c r="F61" s="66">
        <f t="shared" si="2"/>
        <v>0</v>
      </c>
    </row>
    <row r="62" spans="1:12" s="31" customFormat="1" ht="11.1" customHeight="1" x14ac:dyDescent="0.2">
      <c r="A62" s="86"/>
      <c r="B62" s="86" t="s">
        <v>27</v>
      </c>
      <c r="C62" s="26"/>
      <c r="D62" s="28"/>
      <c r="E62" s="20"/>
      <c r="F62" s="20">
        <f>SUM(F43:F61)</f>
        <v>0</v>
      </c>
      <c r="G62" s="29"/>
      <c r="H62" s="30"/>
      <c r="I62" s="71"/>
      <c r="J62" s="72"/>
      <c r="K62" s="72"/>
      <c r="L62" s="27"/>
    </row>
    <row r="63" spans="1:12" s="73" customFormat="1" ht="4.5" customHeight="1" x14ac:dyDescent="0.2">
      <c r="A63" s="87"/>
      <c r="B63" s="94"/>
      <c r="C63" s="32"/>
      <c r="D63" s="33"/>
      <c r="E63" s="20"/>
      <c r="F63" s="17"/>
      <c r="G63" s="29"/>
      <c r="H63" s="33"/>
    </row>
    <row r="64" spans="1:12" s="16" customFormat="1" ht="11.1" customHeight="1" x14ac:dyDescent="0.2">
      <c r="A64" s="84"/>
      <c r="B64" s="80" t="s">
        <v>13</v>
      </c>
      <c r="C64" s="15"/>
      <c r="E64" s="20"/>
      <c r="F64" s="20"/>
      <c r="H64" s="21"/>
    </row>
    <row r="65" spans="1:8" s="25" customFormat="1" ht="11.1" customHeight="1" x14ac:dyDescent="0.2">
      <c r="A65" s="80"/>
      <c r="B65" s="95" t="s">
        <v>0</v>
      </c>
      <c r="C65" s="74"/>
      <c r="D65" s="74"/>
      <c r="E65" s="61"/>
      <c r="F65" s="61"/>
      <c r="H65" s="62"/>
    </row>
    <row r="66" spans="1:8" s="16" customFormat="1" ht="11.1" customHeight="1" x14ac:dyDescent="0.2">
      <c r="A66" s="84"/>
      <c r="B66" s="96" t="s">
        <v>145</v>
      </c>
      <c r="C66" s="64" t="s">
        <v>19</v>
      </c>
      <c r="D66" s="64">
        <v>1</v>
      </c>
      <c r="E66" s="34"/>
      <c r="F66" s="34">
        <f>D66*E66</f>
        <v>0</v>
      </c>
      <c r="G66" s="35">
        <v>0.08</v>
      </c>
      <c r="H66" s="35">
        <f>D66*G66</f>
        <v>0.08</v>
      </c>
    </row>
    <row r="67" spans="1:8" s="25" customFormat="1" ht="11.1" customHeight="1" x14ac:dyDescent="0.2">
      <c r="A67" s="80"/>
      <c r="B67" s="95" t="s">
        <v>84</v>
      </c>
      <c r="C67" s="74"/>
      <c r="D67" s="74"/>
      <c r="E67" s="59"/>
      <c r="F67" s="59"/>
      <c r="G67" s="60"/>
      <c r="H67" s="60"/>
    </row>
    <row r="68" spans="1:8" s="16" customFormat="1" ht="11.1" customHeight="1" x14ac:dyDescent="0.2">
      <c r="A68" s="84"/>
      <c r="B68" s="96" t="s">
        <v>146</v>
      </c>
      <c r="C68" s="15" t="s">
        <v>19</v>
      </c>
      <c r="D68" s="64">
        <v>4</v>
      </c>
      <c r="E68" s="34"/>
      <c r="F68" s="34">
        <f t="shared" ref="F68:F80" si="3">D68*E68</f>
        <v>0</v>
      </c>
      <c r="G68" s="35">
        <v>0.08</v>
      </c>
      <c r="H68" s="35">
        <f t="shared" ref="H68:H80" si="4">D68*G68</f>
        <v>0.32</v>
      </c>
    </row>
    <row r="69" spans="1:8" s="16" customFormat="1" ht="11.1" customHeight="1" x14ac:dyDescent="0.2">
      <c r="A69" s="84"/>
      <c r="B69" s="96" t="s">
        <v>147</v>
      </c>
      <c r="C69" s="15" t="s">
        <v>19</v>
      </c>
      <c r="D69" s="64">
        <v>1</v>
      </c>
      <c r="E69" s="34"/>
      <c r="F69" s="34">
        <f t="shared" si="3"/>
        <v>0</v>
      </c>
      <c r="G69" s="35">
        <v>0.08</v>
      </c>
      <c r="H69" s="35">
        <f t="shared" si="4"/>
        <v>0.08</v>
      </c>
    </row>
    <row r="70" spans="1:8" s="16" customFormat="1" ht="11.1" customHeight="1" x14ac:dyDescent="0.2">
      <c r="A70" s="84"/>
      <c r="B70" s="96" t="s">
        <v>148</v>
      </c>
      <c r="C70" s="15" t="s">
        <v>19</v>
      </c>
      <c r="D70" s="64">
        <v>2</v>
      </c>
      <c r="E70" s="34"/>
      <c r="F70" s="34">
        <f t="shared" si="3"/>
        <v>0</v>
      </c>
      <c r="G70" s="35">
        <v>0.08</v>
      </c>
      <c r="H70" s="35">
        <f t="shared" si="4"/>
        <v>0.16</v>
      </c>
    </row>
    <row r="71" spans="1:8" s="16" customFormat="1" ht="11.1" customHeight="1" x14ac:dyDescent="0.2">
      <c r="A71" s="84"/>
      <c r="B71" s="96" t="s">
        <v>149</v>
      </c>
      <c r="C71" s="15" t="s">
        <v>19</v>
      </c>
      <c r="D71" s="64">
        <v>1</v>
      </c>
      <c r="E71" s="34"/>
      <c r="F71" s="34">
        <f t="shared" si="3"/>
        <v>0</v>
      </c>
      <c r="G71" s="35">
        <v>0.08</v>
      </c>
      <c r="H71" s="35">
        <f t="shared" si="4"/>
        <v>0.08</v>
      </c>
    </row>
    <row r="72" spans="1:8" s="25" customFormat="1" ht="11.1" customHeight="1" x14ac:dyDescent="0.2">
      <c r="A72" s="80"/>
      <c r="B72" s="95" t="s">
        <v>85</v>
      </c>
      <c r="C72" s="1"/>
      <c r="D72" s="74"/>
      <c r="E72" s="59"/>
      <c r="F72" s="59"/>
      <c r="G72" s="60"/>
      <c r="H72" s="60"/>
    </row>
    <row r="73" spans="1:8" s="16" customFormat="1" ht="11.1" customHeight="1" x14ac:dyDescent="0.2">
      <c r="A73" s="84"/>
      <c r="B73" s="96" t="s">
        <v>150</v>
      </c>
      <c r="C73" s="15" t="s">
        <v>19</v>
      </c>
      <c r="D73" s="64">
        <v>28</v>
      </c>
      <c r="E73" s="34"/>
      <c r="F73" s="34">
        <f t="shared" si="3"/>
        <v>0</v>
      </c>
      <c r="G73" s="35">
        <v>2E-3</v>
      </c>
      <c r="H73" s="35">
        <f t="shared" si="4"/>
        <v>5.6000000000000001E-2</v>
      </c>
    </row>
    <row r="74" spans="1:8" s="16" customFormat="1" ht="11.1" customHeight="1" x14ac:dyDescent="0.2">
      <c r="A74" s="84"/>
      <c r="B74" s="96" t="s">
        <v>151</v>
      </c>
      <c r="C74" s="15" t="s">
        <v>19</v>
      </c>
      <c r="D74" s="64">
        <v>33</v>
      </c>
      <c r="E74" s="34"/>
      <c r="F74" s="34">
        <f t="shared" si="3"/>
        <v>0</v>
      </c>
      <c r="G74" s="35">
        <v>2E-3</v>
      </c>
      <c r="H74" s="35">
        <f t="shared" si="4"/>
        <v>6.6000000000000003E-2</v>
      </c>
    </row>
    <row r="75" spans="1:8" s="16" customFormat="1" ht="11.1" customHeight="1" x14ac:dyDescent="0.2">
      <c r="A75" s="84"/>
      <c r="B75" s="96" t="s">
        <v>152</v>
      </c>
      <c r="C75" s="15" t="s">
        <v>19</v>
      </c>
      <c r="D75" s="64">
        <v>77</v>
      </c>
      <c r="E75" s="34"/>
      <c r="F75" s="34">
        <f t="shared" si="3"/>
        <v>0</v>
      </c>
      <c r="G75" s="35">
        <v>2E-3</v>
      </c>
      <c r="H75" s="35">
        <f t="shared" si="4"/>
        <v>0.154</v>
      </c>
    </row>
    <row r="76" spans="1:8" s="16" customFormat="1" ht="11.1" customHeight="1" x14ac:dyDescent="0.2">
      <c r="A76" s="84"/>
      <c r="B76" s="96" t="s">
        <v>153</v>
      </c>
      <c r="C76" s="15" t="s">
        <v>19</v>
      </c>
      <c r="D76" s="64">
        <v>35</v>
      </c>
      <c r="E76" s="34"/>
      <c r="F76" s="34">
        <f t="shared" si="3"/>
        <v>0</v>
      </c>
      <c r="G76" s="35">
        <v>2E-3</v>
      </c>
      <c r="H76" s="35">
        <f t="shared" si="4"/>
        <v>7.0000000000000007E-2</v>
      </c>
    </row>
    <row r="77" spans="1:8" s="16" customFormat="1" ht="11.1" customHeight="1" x14ac:dyDescent="0.2">
      <c r="A77" s="84"/>
      <c r="B77" s="96" t="s">
        <v>154</v>
      </c>
      <c r="C77" s="15" t="s">
        <v>19</v>
      </c>
      <c r="D77" s="64">
        <v>16</v>
      </c>
      <c r="E77" s="34"/>
      <c r="F77" s="34">
        <f t="shared" si="3"/>
        <v>0</v>
      </c>
      <c r="G77" s="35">
        <v>2E-3</v>
      </c>
      <c r="H77" s="35">
        <f t="shared" si="4"/>
        <v>3.2000000000000001E-2</v>
      </c>
    </row>
    <row r="78" spans="1:8" s="16" customFormat="1" ht="11.1" customHeight="1" x14ac:dyDescent="0.2">
      <c r="A78" s="84"/>
      <c r="B78" s="96" t="s">
        <v>155</v>
      </c>
      <c r="C78" s="15" t="s">
        <v>19</v>
      </c>
      <c r="D78" s="64">
        <v>16</v>
      </c>
      <c r="E78" s="34"/>
      <c r="F78" s="34">
        <f t="shared" si="3"/>
        <v>0</v>
      </c>
      <c r="G78" s="35">
        <v>2E-3</v>
      </c>
      <c r="H78" s="35">
        <f t="shared" si="4"/>
        <v>3.2000000000000001E-2</v>
      </c>
    </row>
    <row r="79" spans="1:8" s="25" customFormat="1" ht="11.1" customHeight="1" x14ac:dyDescent="0.2">
      <c r="A79" s="80"/>
      <c r="B79" s="95" t="s">
        <v>86</v>
      </c>
      <c r="C79" s="1"/>
      <c r="D79" s="74"/>
      <c r="E79" s="59"/>
      <c r="F79" s="59"/>
      <c r="G79" s="60"/>
      <c r="H79" s="60"/>
    </row>
    <row r="80" spans="1:8" s="16" customFormat="1" ht="11.1" customHeight="1" x14ac:dyDescent="0.2">
      <c r="A80" s="84"/>
      <c r="B80" s="96" t="s">
        <v>156</v>
      </c>
      <c r="C80" s="15" t="s">
        <v>19</v>
      </c>
      <c r="D80" s="64">
        <v>55</v>
      </c>
      <c r="E80" s="34"/>
      <c r="F80" s="34">
        <f t="shared" si="3"/>
        <v>0</v>
      </c>
      <c r="G80" s="35">
        <v>2E-3</v>
      </c>
      <c r="H80" s="35">
        <f t="shared" si="4"/>
        <v>0.11</v>
      </c>
    </row>
    <row r="81" spans="1:8" s="16" customFormat="1" ht="11.1" customHeight="1" x14ac:dyDescent="0.2">
      <c r="A81" s="84"/>
      <c r="B81" s="84" t="s">
        <v>47</v>
      </c>
      <c r="E81" s="20"/>
      <c r="F81" s="20">
        <f>SUM(F66:F80)</f>
        <v>0</v>
      </c>
      <c r="H81" s="37">
        <f>SUM(H66:H80)</f>
        <v>1.2400000000000002</v>
      </c>
    </row>
    <row r="82" spans="1:8" s="16" customFormat="1" ht="11.1" customHeight="1" x14ac:dyDescent="0.2">
      <c r="A82" s="84"/>
      <c r="B82" s="84" t="s">
        <v>48</v>
      </c>
      <c r="C82" s="15"/>
      <c r="D82" s="38"/>
      <c r="E82" s="20"/>
      <c r="F82" s="20">
        <f>F81*1.03</f>
        <v>0</v>
      </c>
      <c r="H82" s="21">
        <f>H81*1.03</f>
        <v>1.2772000000000003</v>
      </c>
    </row>
    <row r="83" spans="1:8" s="16" customFormat="1" ht="4.5" customHeight="1" x14ac:dyDescent="0.2">
      <c r="A83" s="84"/>
      <c r="B83" s="84"/>
      <c r="C83" s="15"/>
      <c r="E83" s="20"/>
      <c r="F83" s="20"/>
      <c r="H83" s="21"/>
    </row>
    <row r="84" spans="1:8" s="16" customFormat="1" ht="11.1" customHeight="1" x14ac:dyDescent="0.2">
      <c r="A84" s="84"/>
      <c r="B84" s="84" t="s">
        <v>157</v>
      </c>
      <c r="C84" s="15" t="s">
        <v>21</v>
      </c>
      <c r="D84" s="39">
        <v>8.4</v>
      </c>
      <c r="E84" s="20"/>
      <c r="F84" s="20">
        <f>D84*E84</f>
        <v>0</v>
      </c>
      <c r="G84" s="21"/>
      <c r="H84" s="21"/>
    </row>
    <row r="85" spans="1:8" s="16" customFormat="1" ht="11.1" customHeight="1" x14ac:dyDescent="0.2">
      <c r="A85" s="84"/>
      <c r="B85" s="84" t="s">
        <v>48</v>
      </c>
      <c r="C85" s="15"/>
      <c r="E85" s="20"/>
      <c r="F85" s="20">
        <f>F84*1.03</f>
        <v>0</v>
      </c>
      <c r="H85" s="21"/>
    </row>
    <row r="86" spans="1:8" s="16" customFormat="1" ht="4.5" customHeight="1" x14ac:dyDescent="0.2">
      <c r="A86" s="84"/>
      <c r="B86" s="84"/>
      <c r="C86" s="15"/>
      <c r="E86" s="20"/>
      <c r="F86" s="20"/>
      <c r="H86" s="21"/>
    </row>
    <row r="87" spans="1:8" s="16" customFormat="1" ht="11.1" customHeight="1" x14ac:dyDescent="0.2">
      <c r="A87" s="84"/>
      <c r="B87" s="84" t="s">
        <v>158</v>
      </c>
      <c r="C87" s="15" t="s">
        <v>19</v>
      </c>
      <c r="D87" s="16">
        <f>(9*8)+(260*2)</f>
        <v>592</v>
      </c>
      <c r="E87" s="20"/>
      <c r="F87" s="20">
        <f>D87*E87</f>
        <v>0</v>
      </c>
      <c r="G87" s="21">
        <v>1.0000000000000001E-5</v>
      </c>
      <c r="H87" s="21">
        <f>D87*G87</f>
        <v>5.9200000000000008E-3</v>
      </c>
    </row>
    <row r="88" spans="1:8" s="16" customFormat="1" ht="11.1" customHeight="1" x14ac:dyDescent="0.2">
      <c r="A88" s="84"/>
      <c r="B88" s="84" t="s">
        <v>48</v>
      </c>
      <c r="C88" s="15"/>
      <c r="E88" s="20"/>
      <c r="F88" s="20">
        <f>F87*1.03</f>
        <v>0</v>
      </c>
      <c r="H88" s="21">
        <f>H87*1.03</f>
        <v>6.0976000000000008E-3</v>
      </c>
    </row>
    <row r="89" spans="1:8" s="16" customFormat="1" ht="4.5" customHeight="1" x14ac:dyDescent="0.2">
      <c r="A89" s="84"/>
      <c r="B89" s="84"/>
      <c r="C89" s="15"/>
      <c r="E89" s="20"/>
      <c r="F89" s="20"/>
      <c r="H89" s="21"/>
    </row>
    <row r="90" spans="1:8" s="16" customFormat="1" ht="11.1" customHeight="1" x14ac:dyDescent="0.2">
      <c r="A90" s="84"/>
      <c r="B90" s="84" t="s">
        <v>101</v>
      </c>
      <c r="C90" s="15" t="s">
        <v>49</v>
      </c>
      <c r="D90" s="16">
        <f>D102*1.5</f>
        <v>8.25</v>
      </c>
      <c r="E90" s="20"/>
      <c r="F90" s="20">
        <f>D90*E90</f>
        <v>0</v>
      </c>
      <c r="G90" s="21">
        <v>1E-3</v>
      </c>
      <c r="H90" s="21">
        <f>D90*G90</f>
        <v>8.2500000000000004E-3</v>
      </c>
    </row>
    <row r="91" spans="1:8" s="16" customFormat="1" ht="11.1" customHeight="1" x14ac:dyDescent="0.2">
      <c r="A91" s="84"/>
      <c r="B91" s="84" t="s">
        <v>48</v>
      </c>
      <c r="C91" s="15"/>
      <c r="E91" s="20"/>
      <c r="F91" s="20">
        <f>F90*1.03</f>
        <v>0</v>
      </c>
      <c r="H91" s="21">
        <f>H90*1.03</f>
        <v>8.4974999999999998E-3</v>
      </c>
    </row>
    <row r="92" spans="1:8" s="16" customFormat="1" ht="4.5" customHeight="1" x14ac:dyDescent="0.2">
      <c r="A92" s="84"/>
      <c r="B92" s="84"/>
      <c r="C92" s="15"/>
      <c r="E92" s="20"/>
      <c r="F92" s="20"/>
      <c r="H92" s="21"/>
    </row>
    <row r="93" spans="1:8" s="16" customFormat="1" ht="11.1" customHeight="1" x14ac:dyDescent="0.2">
      <c r="A93" s="84"/>
      <c r="B93" s="84" t="s">
        <v>159</v>
      </c>
      <c r="C93" s="15" t="s">
        <v>19</v>
      </c>
      <c r="D93" s="16">
        <f>9*3</f>
        <v>27</v>
      </c>
      <c r="E93" s="20"/>
      <c r="F93" s="20">
        <f>D93*E93</f>
        <v>0</v>
      </c>
      <c r="G93" s="16">
        <v>6.0000000000000001E-3</v>
      </c>
      <c r="H93" s="21">
        <f>D93*G93</f>
        <v>0.16200000000000001</v>
      </c>
    </row>
    <row r="94" spans="1:8" s="16" customFormat="1" ht="11.1" customHeight="1" x14ac:dyDescent="0.2">
      <c r="A94" s="84"/>
      <c r="B94" s="84" t="s">
        <v>50</v>
      </c>
      <c r="C94" s="15"/>
      <c r="E94" s="20"/>
      <c r="F94" s="20">
        <f>F93*1.01</f>
        <v>0</v>
      </c>
      <c r="H94" s="21">
        <f>H93*1.01</f>
        <v>0.16362000000000002</v>
      </c>
    </row>
    <row r="95" spans="1:8" s="16" customFormat="1" ht="4.5" customHeight="1" x14ac:dyDescent="0.2">
      <c r="A95" s="84"/>
      <c r="B95" s="84"/>
      <c r="C95" s="15"/>
      <c r="E95" s="20"/>
      <c r="F95" s="20"/>
      <c r="H95" s="21"/>
    </row>
    <row r="96" spans="1:8" s="16" customFormat="1" ht="11.1" customHeight="1" x14ac:dyDescent="0.2">
      <c r="A96" s="84"/>
      <c r="B96" s="84" t="s">
        <v>51</v>
      </c>
      <c r="C96" s="15" t="s">
        <v>19</v>
      </c>
      <c r="D96" s="40">
        <v>9</v>
      </c>
      <c r="E96" s="20"/>
      <c r="F96" s="20">
        <f>D96*E96</f>
        <v>0</v>
      </c>
      <c r="G96" s="16">
        <v>5.0000000000000001E-4</v>
      </c>
      <c r="H96" s="21">
        <f>D96*G96</f>
        <v>4.5000000000000005E-3</v>
      </c>
    </row>
    <row r="97" spans="1:10" s="16" customFormat="1" ht="4.5" customHeight="1" x14ac:dyDescent="0.2">
      <c r="A97" s="84"/>
      <c r="B97" s="84"/>
      <c r="C97" s="15"/>
      <c r="E97" s="20"/>
      <c r="F97" s="20"/>
      <c r="H97" s="21"/>
    </row>
    <row r="98" spans="1:10" s="16" customFormat="1" ht="11.1" customHeight="1" x14ac:dyDescent="0.2">
      <c r="A98" s="84"/>
      <c r="B98" s="84" t="s">
        <v>52</v>
      </c>
      <c r="C98" s="15" t="s">
        <v>16</v>
      </c>
      <c r="D98" s="40">
        <v>9</v>
      </c>
      <c r="E98" s="20"/>
      <c r="F98" s="20">
        <f>D98*E98</f>
        <v>0</v>
      </c>
      <c r="G98" s="16">
        <v>5.0000000000000001E-4</v>
      </c>
      <c r="H98" s="21">
        <f>D98*G98</f>
        <v>4.5000000000000005E-3</v>
      </c>
    </row>
    <row r="99" spans="1:10" s="16" customFormat="1" ht="4.5" customHeight="1" x14ac:dyDescent="0.2">
      <c r="A99" s="84"/>
      <c r="B99" s="84"/>
      <c r="C99" s="15"/>
      <c r="E99" s="20"/>
      <c r="F99" s="20"/>
      <c r="H99" s="21"/>
    </row>
    <row r="100" spans="1:10" s="16" customFormat="1" ht="11.1" customHeight="1" x14ac:dyDescent="0.2">
      <c r="A100" s="84"/>
      <c r="B100" s="84" t="s">
        <v>53</v>
      </c>
      <c r="C100" s="15" t="s">
        <v>19</v>
      </c>
      <c r="D100" s="40">
        <v>9</v>
      </c>
      <c r="E100" s="20"/>
      <c r="F100" s="20">
        <f>D100*E100</f>
        <v>0</v>
      </c>
      <c r="G100" s="21">
        <v>1E-3</v>
      </c>
      <c r="H100" s="21">
        <f>D100*G100</f>
        <v>9.0000000000000011E-3</v>
      </c>
    </row>
    <row r="101" spans="1:10" s="16" customFormat="1" ht="4.5" customHeight="1" x14ac:dyDescent="0.2">
      <c r="A101" s="84"/>
      <c r="B101" s="84"/>
      <c r="C101" s="15"/>
      <c r="D101" s="40"/>
      <c r="E101" s="20"/>
      <c r="F101" s="20"/>
      <c r="G101" s="21"/>
      <c r="H101" s="21"/>
    </row>
    <row r="102" spans="1:10" s="16" customFormat="1" ht="11.1" customHeight="1" x14ac:dyDescent="0.2">
      <c r="A102" s="84"/>
      <c r="B102" s="84" t="s">
        <v>54</v>
      </c>
      <c r="C102" s="15" t="s">
        <v>21</v>
      </c>
      <c r="D102" s="41">
        <f>((9*1)/4)+((260*0.05)/4)</f>
        <v>5.5</v>
      </c>
      <c r="E102" s="20"/>
      <c r="F102" s="20">
        <f>D102*E102</f>
        <v>0</v>
      </c>
      <c r="G102" s="21"/>
      <c r="H102" s="21"/>
    </row>
    <row r="103" spans="1:10" s="16" customFormat="1" ht="4.5" customHeight="1" x14ac:dyDescent="0.2">
      <c r="A103" s="84"/>
      <c r="B103" s="84"/>
      <c r="C103" s="15"/>
      <c r="D103" s="41"/>
      <c r="E103" s="20"/>
      <c r="F103" s="20"/>
      <c r="G103" s="21"/>
      <c r="H103" s="21"/>
    </row>
    <row r="104" spans="1:10" s="16" customFormat="1" ht="11.1" customHeight="1" x14ac:dyDescent="0.2">
      <c r="A104" s="84"/>
      <c r="B104" s="84" t="s">
        <v>28</v>
      </c>
      <c r="C104" s="15"/>
      <c r="E104" s="20"/>
      <c r="F104" s="20">
        <f>F82+F85+F88+F96+F102+F94+F100+F98+F91</f>
        <v>0</v>
      </c>
      <c r="H104" s="37">
        <f>H82+H85+H88+H96+H102+H94+H100+H98+H91</f>
        <v>1.4734151000000002</v>
      </c>
    </row>
    <row r="105" spans="1:10" s="16" customFormat="1" ht="4.5" customHeight="1" x14ac:dyDescent="0.2">
      <c r="A105" s="84"/>
      <c r="B105" s="84"/>
      <c r="C105" s="15"/>
      <c r="E105" s="20"/>
      <c r="F105" s="20"/>
      <c r="H105" s="21"/>
    </row>
    <row r="106" spans="1:10" s="64" customFormat="1" ht="11.1" customHeight="1" x14ac:dyDescent="0.2">
      <c r="A106" s="85" t="s">
        <v>15</v>
      </c>
      <c r="B106" s="85" t="s">
        <v>55</v>
      </c>
      <c r="C106" s="63"/>
      <c r="D106" s="65"/>
      <c r="E106" s="67"/>
    </row>
    <row r="107" spans="1:10" s="64" customFormat="1" ht="11.1" customHeight="1" x14ac:dyDescent="0.2">
      <c r="A107" s="85" t="s">
        <v>56</v>
      </c>
      <c r="B107" s="85" t="s">
        <v>57</v>
      </c>
      <c r="C107" s="63" t="s">
        <v>26</v>
      </c>
      <c r="D107" s="75">
        <f>H104</f>
        <v>1.4734151000000002</v>
      </c>
      <c r="E107" s="67"/>
      <c r="F107" s="67">
        <f>D107*E107</f>
        <v>0</v>
      </c>
    </row>
    <row r="108" spans="1:10" s="16" customFormat="1" ht="12.75" customHeight="1" x14ac:dyDescent="0.2">
      <c r="A108" s="84"/>
      <c r="B108" s="84"/>
      <c r="C108" s="15"/>
      <c r="D108" s="21"/>
      <c r="E108" s="20"/>
      <c r="F108" s="20"/>
      <c r="G108" s="41"/>
      <c r="H108" s="21"/>
    </row>
    <row r="109" spans="1:10" s="42" customFormat="1" ht="11.1" customHeight="1" x14ac:dyDescent="0.2">
      <c r="A109" s="83"/>
      <c r="B109" s="93" t="s">
        <v>8</v>
      </c>
      <c r="C109" s="15"/>
      <c r="D109" s="16"/>
      <c r="E109" s="17"/>
      <c r="F109" s="17"/>
      <c r="G109" s="18"/>
      <c r="H109" s="19"/>
      <c r="I109" s="16"/>
      <c r="J109" s="15"/>
    </row>
    <row r="110" spans="1:10" s="42" customFormat="1" ht="11.1" customHeight="1" x14ac:dyDescent="0.2">
      <c r="A110" s="84"/>
      <c r="B110" s="84" t="s">
        <v>12</v>
      </c>
      <c r="C110" s="15"/>
      <c r="D110" s="16"/>
      <c r="E110" s="20"/>
      <c r="F110" s="20">
        <f>F130</f>
        <v>0</v>
      </c>
      <c r="G110" s="16"/>
      <c r="H110" s="21"/>
      <c r="I110" s="16"/>
      <c r="J110" s="16"/>
    </row>
    <row r="111" spans="1:10" s="42" customFormat="1" ht="11.1" customHeight="1" x14ac:dyDescent="0.2">
      <c r="A111" s="84"/>
      <c r="B111" s="84" t="s">
        <v>13</v>
      </c>
      <c r="C111" s="15"/>
      <c r="D111" s="16"/>
      <c r="E111" s="20"/>
      <c r="F111" s="20">
        <f>F147</f>
        <v>0</v>
      </c>
      <c r="G111" s="16"/>
      <c r="H111" s="21"/>
      <c r="I111" s="16"/>
      <c r="J111" s="16"/>
    </row>
    <row r="112" spans="1:10" s="42" customFormat="1" ht="11.1" customHeight="1" x14ac:dyDescent="0.2">
      <c r="A112" s="84"/>
      <c r="B112" s="84" t="s">
        <v>29</v>
      </c>
      <c r="C112" s="15"/>
      <c r="D112" s="16"/>
      <c r="E112" s="20"/>
      <c r="F112" s="20">
        <f>F150</f>
        <v>0</v>
      </c>
      <c r="G112" s="16"/>
      <c r="H112" s="21"/>
      <c r="I112" s="16"/>
      <c r="J112" s="16"/>
    </row>
    <row r="113" spans="1:10" s="42" customFormat="1" ht="11.1" customHeight="1" x14ac:dyDescent="0.2">
      <c r="A113" s="83"/>
      <c r="B113" s="83" t="s">
        <v>58</v>
      </c>
      <c r="C113" s="14"/>
      <c r="D113" s="22"/>
      <c r="E113" s="23"/>
      <c r="F113" s="23">
        <f>SUM(F110:F112)</f>
        <v>0</v>
      </c>
      <c r="G113" s="22"/>
      <c r="H113" s="24"/>
      <c r="I113" s="16"/>
      <c r="J113" s="22"/>
    </row>
    <row r="114" spans="1:10" s="42" customFormat="1" ht="4.5" customHeight="1" x14ac:dyDescent="0.2">
      <c r="A114" s="84"/>
      <c r="B114" s="84"/>
      <c r="C114" s="15"/>
      <c r="D114" s="16"/>
      <c r="E114" s="20"/>
      <c r="F114" s="20"/>
      <c r="G114" s="16"/>
      <c r="H114" s="21"/>
      <c r="I114" s="16"/>
      <c r="J114" s="16"/>
    </row>
    <row r="115" spans="1:10" s="42" customFormat="1" ht="11.1" customHeight="1" x14ac:dyDescent="0.2">
      <c r="A115" s="84" t="s">
        <v>59</v>
      </c>
      <c r="B115" s="84"/>
      <c r="C115" s="15"/>
      <c r="D115" s="16"/>
      <c r="E115" s="20"/>
      <c r="F115" s="20"/>
      <c r="G115" s="16"/>
      <c r="H115" s="21"/>
      <c r="I115" s="16"/>
      <c r="J115" s="16"/>
    </row>
    <row r="116" spans="1:10" s="64" customFormat="1" ht="11.25" x14ac:dyDescent="0.2">
      <c r="A116" s="85" t="s">
        <v>95</v>
      </c>
      <c r="B116" s="85" t="s">
        <v>160</v>
      </c>
      <c r="C116" s="63" t="s">
        <v>16</v>
      </c>
      <c r="D116" s="64">
        <f>D118</f>
        <v>4813</v>
      </c>
      <c r="E116" s="66"/>
      <c r="F116" s="66">
        <f t="shared" ref="F116:F117" si="5">D116*E116</f>
        <v>0</v>
      </c>
    </row>
    <row r="117" spans="1:10" s="64" customFormat="1" ht="11.1" customHeight="1" x14ac:dyDescent="0.2">
      <c r="A117" s="85" t="s">
        <v>60</v>
      </c>
      <c r="B117" s="85" t="s">
        <v>161</v>
      </c>
      <c r="C117" s="63" t="s">
        <v>16</v>
      </c>
      <c r="D117" s="65">
        <f>D118</f>
        <v>4813</v>
      </c>
      <c r="E117" s="66"/>
      <c r="F117" s="66">
        <f t="shared" si="5"/>
        <v>0</v>
      </c>
    </row>
    <row r="118" spans="1:10" s="64" customFormat="1" ht="11.1" customHeight="1" x14ac:dyDescent="0.2">
      <c r="A118" s="85" t="s">
        <v>98</v>
      </c>
      <c r="B118" s="85" t="s">
        <v>162</v>
      </c>
      <c r="C118" s="63" t="s">
        <v>16</v>
      </c>
      <c r="D118" s="65">
        <f>4888-75</f>
        <v>4813</v>
      </c>
      <c r="E118" s="66"/>
      <c r="F118" s="66">
        <f>D118*E118</f>
        <v>0</v>
      </c>
    </row>
    <row r="119" spans="1:10" s="64" customFormat="1" ht="11.25" x14ac:dyDescent="0.2">
      <c r="A119" s="85" t="s">
        <v>94</v>
      </c>
      <c r="B119" s="85" t="s">
        <v>163</v>
      </c>
      <c r="C119" s="63" t="s">
        <v>16</v>
      </c>
      <c r="D119" s="64">
        <v>3113</v>
      </c>
      <c r="E119" s="66"/>
      <c r="F119" s="66">
        <f t="shared" ref="F119:F120" si="6">D119*E119</f>
        <v>0</v>
      </c>
    </row>
    <row r="120" spans="1:10" s="64" customFormat="1" ht="11.1" customHeight="1" x14ac:dyDescent="0.2">
      <c r="A120" s="85" t="s">
        <v>31</v>
      </c>
      <c r="B120" s="85" t="s">
        <v>164</v>
      </c>
      <c r="C120" s="63" t="s">
        <v>16</v>
      </c>
      <c r="D120" s="65">
        <f>D116*0.2</f>
        <v>962.6</v>
      </c>
      <c r="E120" s="66"/>
      <c r="F120" s="66">
        <f t="shared" si="6"/>
        <v>0</v>
      </c>
    </row>
    <row r="121" spans="1:10" s="64" customFormat="1" ht="11.1" customHeight="1" x14ac:dyDescent="0.2">
      <c r="A121" s="85" t="s">
        <v>61</v>
      </c>
      <c r="B121" s="85" t="s">
        <v>165</v>
      </c>
      <c r="C121" s="63" t="s">
        <v>16</v>
      </c>
      <c r="D121" s="65">
        <f>D118</f>
        <v>4813</v>
      </c>
      <c r="E121" s="66"/>
      <c r="F121" s="66">
        <f t="shared" ref="F121:F129" si="7">D121*E121</f>
        <v>0</v>
      </c>
    </row>
    <row r="122" spans="1:10" s="64" customFormat="1" ht="11.1" customHeight="1" x14ac:dyDescent="0.2">
      <c r="A122" s="85" t="s">
        <v>62</v>
      </c>
      <c r="B122" s="85" t="s">
        <v>166</v>
      </c>
      <c r="C122" s="63" t="s">
        <v>16</v>
      </c>
      <c r="D122" s="65">
        <f>D118</f>
        <v>4813</v>
      </c>
      <c r="E122" s="66"/>
      <c r="F122" s="66">
        <f t="shared" si="7"/>
        <v>0</v>
      </c>
    </row>
    <row r="123" spans="1:10" s="64" customFormat="1" ht="11.1" customHeight="1" x14ac:dyDescent="0.2">
      <c r="A123" s="85" t="s">
        <v>63</v>
      </c>
      <c r="B123" s="85" t="s">
        <v>167</v>
      </c>
      <c r="C123" s="63" t="s">
        <v>16</v>
      </c>
      <c r="D123" s="65">
        <f>D118</f>
        <v>4813</v>
      </c>
      <c r="E123" s="66"/>
      <c r="F123" s="66">
        <f t="shared" si="7"/>
        <v>0</v>
      </c>
    </row>
    <row r="124" spans="1:10" s="64" customFormat="1" ht="11.1" customHeight="1" x14ac:dyDescent="0.2">
      <c r="A124" s="85" t="s">
        <v>37</v>
      </c>
      <c r="B124" s="85" t="s">
        <v>168</v>
      </c>
      <c r="C124" s="63" t="s">
        <v>16</v>
      </c>
      <c r="D124" s="65">
        <v>3113</v>
      </c>
      <c r="E124" s="66"/>
      <c r="F124" s="66">
        <f t="shared" si="7"/>
        <v>0</v>
      </c>
    </row>
    <row r="125" spans="1:10" s="64" customFormat="1" ht="11.1" customHeight="1" x14ac:dyDescent="0.2">
      <c r="A125" s="85" t="s">
        <v>64</v>
      </c>
      <c r="B125" s="85" t="s">
        <v>169</v>
      </c>
      <c r="C125" s="63" t="s">
        <v>26</v>
      </c>
      <c r="D125" s="69">
        <f>H145</f>
        <v>0.14872169999999998</v>
      </c>
      <c r="E125" s="66"/>
      <c r="F125" s="66">
        <f t="shared" si="7"/>
        <v>0</v>
      </c>
    </row>
    <row r="126" spans="1:10" s="64" customFormat="1" ht="11.1" customHeight="1" x14ac:dyDescent="0.2">
      <c r="A126" s="85" t="s">
        <v>22</v>
      </c>
      <c r="B126" s="85"/>
      <c r="C126" s="63"/>
      <c r="D126" s="65"/>
      <c r="E126" s="67"/>
      <c r="F126" s="66"/>
    </row>
    <row r="127" spans="1:10" s="64" customFormat="1" ht="11.1" customHeight="1" x14ac:dyDescent="0.2">
      <c r="A127" s="85" t="s">
        <v>23</v>
      </c>
      <c r="B127" s="85" t="s">
        <v>143</v>
      </c>
      <c r="C127" s="63" t="s">
        <v>21</v>
      </c>
      <c r="D127" s="70">
        <f>D137+D139</f>
        <v>481.3</v>
      </c>
      <c r="E127" s="67"/>
      <c r="F127" s="66">
        <f t="shared" si="7"/>
        <v>0</v>
      </c>
    </row>
    <row r="128" spans="1:10" s="64" customFormat="1" ht="11.1" customHeight="1" x14ac:dyDescent="0.2">
      <c r="A128" s="85" t="s">
        <v>96</v>
      </c>
      <c r="B128" s="85" t="s">
        <v>170</v>
      </c>
      <c r="C128" s="63" t="s">
        <v>21</v>
      </c>
      <c r="D128" s="70">
        <f>D127</f>
        <v>481.3</v>
      </c>
      <c r="E128" s="67"/>
      <c r="F128" s="66">
        <f t="shared" si="7"/>
        <v>0</v>
      </c>
    </row>
    <row r="129" spans="1:10" s="64" customFormat="1" ht="11.25" x14ac:dyDescent="0.2">
      <c r="A129" s="85" t="s">
        <v>93</v>
      </c>
      <c r="B129" s="85" t="s">
        <v>171</v>
      </c>
      <c r="C129" s="63" t="s">
        <v>16</v>
      </c>
      <c r="D129" s="76">
        <f>D118</f>
        <v>4813</v>
      </c>
      <c r="E129" s="67"/>
      <c r="F129" s="66">
        <f t="shared" si="7"/>
        <v>0</v>
      </c>
    </row>
    <row r="130" spans="1:10" s="42" customFormat="1" ht="11.1" customHeight="1" x14ac:dyDescent="0.2">
      <c r="A130" s="84"/>
      <c r="B130" s="84" t="s">
        <v>27</v>
      </c>
      <c r="C130" s="15"/>
      <c r="D130" s="16"/>
      <c r="E130" s="20"/>
      <c r="F130" s="20">
        <f>SUM(F116:F129)</f>
        <v>0</v>
      </c>
      <c r="G130" s="16"/>
      <c r="H130" s="21"/>
      <c r="I130" s="16"/>
      <c r="J130" s="15"/>
    </row>
    <row r="131" spans="1:10" s="42" customFormat="1" ht="4.5" customHeight="1" x14ac:dyDescent="0.2">
      <c r="A131" s="84"/>
      <c r="B131" s="84"/>
      <c r="C131" s="15"/>
      <c r="D131" s="16"/>
      <c r="E131" s="20"/>
      <c r="F131" s="20"/>
      <c r="G131" s="16"/>
      <c r="H131" s="21"/>
      <c r="I131" s="16"/>
      <c r="J131" s="15"/>
    </row>
    <row r="132" spans="1:10" s="42" customFormat="1" ht="11.1" customHeight="1" x14ac:dyDescent="0.2">
      <c r="A132" s="84"/>
      <c r="B132" s="80" t="s">
        <v>13</v>
      </c>
      <c r="C132" s="15"/>
      <c r="D132" s="16"/>
      <c r="E132" s="20"/>
      <c r="F132" s="20"/>
      <c r="G132" s="16"/>
      <c r="H132" s="21"/>
      <c r="I132" s="16"/>
      <c r="J132" s="16"/>
    </row>
    <row r="133" spans="1:10" s="42" customFormat="1" ht="4.5" customHeight="1" x14ac:dyDescent="0.2">
      <c r="A133" s="84"/>
      <c r="B133" s="84"/>
      <c r="C133" s="15"/>
      <c r="D133" s="16"/>
      <c r="E133" s="20"/>
      <c r="F133" s="20"/>
      <c r="G133" s="16"/>
      <c r="H133" s="21"/>
      <c r="I133" s="16"/>
      <c r="J133" s="16"/>
    </row>
    <row r="134" spans="1:10" s="16" customFormat="1" ht="11.1" customHeight="1" x14ac:dyDescent="0.2">
      <c r="A134" s="84"/>
      <c r="B134" s="84" t="s">
        <v>172</v>
      </c>
      <c r="C134" s="15" t="s">
        <v>65</v>
      </c>
      <c r="D134" s="16">
        <f>3113*8/10000</f>
        <v>2.4904000000000002</v>
      </c>
      <c r="E134" s="20"/>
      <c r="F134" s="20">
        <f>D134*E134</f>
        <v>0</v>
      </c>
      <c r="G134" s="16">
        <v>1E-3</v>
      </c>
      <c r="H134" s="21">
        <f>D134*G134</f>
        <v>2.4904000000000003E-3</v>
      </c>
    </row>
    <row r="135" spans="1:10" s="42" customFormat="1" ht="11.1" customHeight="1" x14ac:dyDescent="0.2">
      <c r="A135" s="84"/>
      <c r="B135" s="84" t="s">
        <v>48</v>
      </c>
      <c r="C135" s="15"/>
      <c r="D135" s="16"/>
      <c r="E135" s="20"/>
      <c r="F135" s="20">
        <f>F134*1.03</f>
        <v>0</v>
      </c>
      <c r="G135" s="16"/>
      <c r="H135" s="21">
        <f>H134*1.03</f>
        <v>2.5651120000000005E-3</v>
      </c>
      <c r="I135" s="16"/>
      <c r="J135" s="16"/>
    </row>
    <row r="136" spans="1:10" s="42" customFormat="1" ht="4.5" customHeight="1" x14ac:dyDescent="0.2">
      <c r="A136" s="84"/>
      <c r="B136" s="84"/>
      <c r="C136" s="15"/>
      <c r="D136" s="16"/>
      <c r="E136" s="20"/>
      <c r="F136" s="20"/>
      <c r="G136" s="16"/>
      <c r="H136" s="21"/>
      <c r="I136" s="16"/>
      <c r="J136" s="16"/>
    </row>
    <row r="137" spans="1:10" s="42" customFormat="1" ht="11.1" customHeight="1" x14ac:dyDescent="0.2">
      <c r="A137" s="84"/>
      <c r="B137" s="84" t="s">
        <v>173</v>
      </c>
      <c r="C137" s="15" t="s">
        <v>21</v>
      </c>
      <c r="D137" s="40">
        <f>D118*0.07</f>
        <v>336.91</v>
      </c>
      <c r="E137" s="20"/>
      <c r="F137" s="20">
        <f>D137*E137</f>
        <v>0</v>
      </c>
      <c r="G137" s="21"/>
      <c r="H137" s="21"/>
      <c r="I137" s="16"/>
      <c r="J137" s="16"/>
    </row>
    <row r="138" spans="1:10" s="42" customFormat="1" ht="4.5" customHeight="1" x14ac:dyDescent="0.2">
      <c r="A138" s="84"/>
      <c r="B138" s="84"/>
      <c r="C138" s="15"/>
      <c r="D138" s="40"/>
      <c r="E138" s="20"/>
      <c r="F138" s="20"/>
      <c r="G138" s="21"/>
      <c r="H138" s="21"/>
      <c r="I138" s="16"/>
      <c r="J138" s="16"/>
    </row>
    <row r="139" spans="1:10" s="42" customFormat="1" ht="11.1" customHeight="1" x14ac:dyDescent="0.2">
      <c r="A139" s="84"/>
      <c r="B139" s="84" t="s">
        <v>174</v>
      </c>
      <c r="C139" s="15" t="s">
        <v>21</v>
      </c>
      <c r="D139" s="41">
        <f>D118*0.03</f>
        <v>144.38999999999999</v>
      </c>
      <c r="E139" s="20"/>
      <c r="F139" s="20">
        <f>D139*E139</f>
        <v>0</v>
      </c>
      <c r="G139" s="21"/>
      <c r="H139" s="21"/>
      <c r="I139" s="16"/>
      <c r="J139" s="16"/>
    </row>
    <row r="140" spans="1:10" s="42" customFormat="1" ht="4.5" customHeight="1" x14ac:dyDescent="0.2">
      <c r="A140" s="84"/>
      <c r="B140" s="84"/>
      <c r="C140" s="15"/>
      <c r="D140" s="40"/>
      <c r="E140" s="20"/>
      <c r="F140" s="20"/>
      <c r="G140" s="21"/>
      <c r="H140" s="21"/>
      <c r="I140" s="16"/>
      <c r="J140" s="16"/>
    </row>
    <row r="141" spans="1:10" s="42" customFormat="1" ht="11.1" customHeight="1" x14ac:dyDescent="0.2">
      <c r="A141" s="84"/>
      <c r="B141" s="84" t="s">
        <v>175</v>
      </c>
      <c r="C141" s="15" t="s">
        <v>49</v>
      </c>
      <c r="D141" s="41">
        <f>D118*0.03</f>
        <v>144.38999999999999</v>
      </c>
      <c r="E141" s="20"/>
      <c r="F141" s="20">
        <f>D141*E141</f>
        <v>0</v>
      </c>
      <c r="G141" s="21">
        <v>1E-3</v>
      </c>
      <c r="H141" s="21">
        <f>D141*G141</f>
        <v>0.14438999999999999</v>
      </c>
      <c r="I141" s="16"/>
      <c r="J141" s="16"/>
    </row>
    <row r="142" spans="1:10" s="42" customFormat="1" ht="11.1" customHeight="1" x14ac:dyDescent="0.2">
      <c r="A142" s="84"/>
      <c r="B142" s="84" t="s">
        <v>48</v>
      </c>
      <c r="C142" s="15"/>
      <c r="D142" s="16"/>
      <c r="E142" s="20"/>
      <c r="F142" s="20">
        <f>F141*1.03</f>
        <v>0</v>
      </c>
      <c r="G142" s="16"/>
      <c r="H142" s="21">
        <f>H141*1.03</f>
        <v>0.14872169999999998</v>
      </c>
      <c r="I142" s="16"/>
      <c r="J142" s="16"/>
    </row>
    <row r="143" spans="1:10" s="42" customFormat="1" ht="4.5" customHeight="1" x14ac:dyDescent="0.2">
      <c r="A143" s="84"/>
      <c r="B143" s="84"/>
      <c r="C143" s="15"/>
      <c r="D143" s="16"/>
      <c r="E143" s="20"/>
      <c r="F143" s="20"/>
      <c r="G143" s="16"/>
      <c r="H143" s="21"/>
      <c r="I143" s="16"/>
      <c r="J143" s="16"/>
    </row>
    <row r="144" spans="1:10" s="42" customFormat="1" ht="11.1" customHeight="1" x14ac:dyDescent="0.2">
      <c r="A144" s="84"/>
      <c r="B144" s="84" t="s">
        <v>176</v>
      </c>
      <c r="C144" s="15" t="s">
        <v>66</v>
      </c>
      <c r="D144" s="16">
        <f>D118*0.03/100</f>
        <v>1.4439</v>
      </c>
      <c r="E144" s="20"/>
      <c r="F144" s="20">
        <f>D144*E144</f>
        <v>0</v>
      </c>
      <c r="G144" s="16">
        <v>0.1</v>
      </c>
      <c r="H144" s="21">
        <f>D144*G144</f>
        <v>0.14438999999999999</v>
      </c>
      <c r="I144" s="16"/>
      <c r="J144" s="16"/>
    </row>
    <row r="145" spans="1:10" s="42" customFormat="1" ht="11.1" customHeight="1" x14ac:dyDescent="0.2">
      <c r="A145" s="84"/>
      <c r="B145" s="84" t="s">
        <v>48</v>
      </c>
      <c r="C145" s="15"/>
      <c r="D145" s="16"/>
      <c r="E145" s="20"/>
      <c r="F145" s="20">
        <f>F144*1.03</f>
        <v>0</v>
      </c>
      <c r="G145" s="16"/>
      <c r="H145" s="21">
        <f>H144*1.03</f>
        <v>0.14872169999999998</v>
      </c>
      <c r="I145" s="16"/>
      <c r="J145" s="16"/>
    </row>
    <row r="146" spans="1:10" s="42" customFormat="1" ht="4.5" customHeight="1" x14ac:dyDescent="0.2">
      <c r="A146" s="84"/>
      <c r="B146" s="84"/>
      <c r="C146" s="15"/>
      <c r="D146" s="40"/>
      <c r="E146" s="20"/>
      <c r="F146" s="20"/>
      <c r="G146" s="21"/>
      <c r="H146" s="21"/>
      <c r="I146" s="16"/>
      <c r="J146" s="16"/>
    </row>
    <row r="147" spans="1:10" s="42" customFormat="1" ht="11.1" customHeight="1" x14ac:dyDescent="0.2">
      <c r="A147" s="84"/>
      <c r="B147" s="84" t="s">
        <v>28</v>
      </c>
      <c r="C147" s="15"/>
      <c r="D147" s="16"/>
      <c r="E147" s="20"/>
      <c r="F147" s="20">
        <f>F142+F145+F139+F135+F137</f>
        <v>0</v>
      </c>
      <c r="G147" s="16"/>
      <c r="H147" s="37">
        <f>H142+H145+H135</f>
        <v>0.30000851199999995</v>
      </c>
      <c r="I147" s="16"/>
      <c r="J147" s="16"/>
    </row>
    <row r="148" spans="1:10" s="42" customFormat="1" ht="4.5" customHeight="1" x14ac:dyDescent="0.2">
      <c r="A148" s="84"/>
      <c r="B148" s="84"/>
      <c r="C148" s="15"/>
      <c r="D148" s="16"/>
      <c r="E148" s="20"/>
      <c r="F148" s="20"/>
      <c r="G148" s="16"/>
      <c r="H148" s="21"/>
      <c r="I148" s="16"/>
      <c r="J148" s="16"/>
    </row>
    <row r="149" spans="1:10" s="64" customFormat="1" ht="11.1" customHeight="1" x14ac:dyDescent="0.2">
      <c r="A149" s="85" t="s">
        <v>15</v>
      </c>
      <c r="B149" s="85" t="s">
        <v>55</v>
      </c>
      <c r="C149" s="63"/>
      <c r="D149" s="65"/>
      <c r="E149" s="67"/>
    </row>
    <row r="150" spans="1:10" s="64" customFormat="1" ht="11.1" customHeight="1" x14ac:dyDescent="0.2">
      <c r="A150" s="85" t="s">
        <v>56</v>
      </c>
      <c r="B150" s="85" t="s">
        <v>57</v>
      </c>
      <c r="C150" s="63" t="s">
        <v>26</v>
      </c>
      <c r="D150" s="75">
        <f>H147</f>
        <v>0.30000851199999995</v>
      </c>
      <c r="E150" s="67"/>
      <c r="F150" s="67">
        <f>D150*E150</f>
        <v>0</v>
      </c>
    </row>
    <row r="151" spans="1:10" ht="30" customHeight="1" x14ac:dyDescent="0.2"/>
    <row r="152" spans="1:10" s="5" customFormat="1" ht="12.95" customHeight="1" x14ac:dyDescent="0.2">
      <c r="A152" s="81"/>
      <c r="B152" s="105" t="s">
        <v>190</v>
      </c>
      <c r="C152" s="4"/>
      <c r="E152" s="8"/>
      <c r="F152" s="8"/>
      <c r="H152" s="9"/>
    </row>
    <row r="153" spans="1:10" s="5" customFormat="1" ht="12.95" customHeight="1" x14ac:dyDescent="0.2">
      <c r="A153" s="81"/>
      <c r="B153" s="81" t="str">
        <f>B157</f>
        <v>Stromy</v>
      </c>
      <c r="C153" s="4"/>
      <c r="D153" s="48"/>
      <c r="E153" s="8"/>
      <c r="F153" s="8">
        <f>F161</f>
        <v>0</v>
      </c>
      <c r="H153" s="9"/>
    </row>
    <row r="154" spans="1:10" s="5" customFormat="1" ht="12.95" customHeight="1" x14ac:dyDescent="0.2">
      <c r="A154" s="81"/>
      <c r="B154" s="81" t="s">
        <v>85</v>
      </c>
      <c r="C154" s="4"/>
      <c r="D154" s="48"/>
      <c r="E154" s="8"/>
      <c r="F154" s="8">
        <f>F187</f>
        <v>0</v>
      </c>
      <c r="H154" s="9"/>
    </row>
    <row r="155" spans="1:10" s="99" customFormat="1" ht="12.95" customHeight="1" x14ac:dyDescent="0.2">
      <c r="A155" s="97"/>
      <c r="B155" s="97" t="s">
        <v>191</v>
      </c>
      <c r="C155" s="98"/>
      <c r="D155" s="117"/>
      <c r="E155" s="100"/>
      <c r="F155" s="100">
        <f>SUM(F153:F154)</f>
        <v>0</v>
      </c>
      <c r="H155" s="118"/>
    </row>
    <row r="156" spans="1:10" s="77" customFormat="1" ht="4.5" customHeight="1" x14ac:dyDescent="0.25">
      <c r="A156" s="89"/>
      <c r="B156" s="89"/>
    </row>
    <row r="157" spans="1:10" s="16" customFormat="1" ht="11.1" customHeight="1" x14ac:dyDescent="0.2">
      <c r="A157" s="83"/>
      <c r="B157" s="93" t="s">
        <v>46</v>
      </c>
      <c r="C157" s="15"/>
      <c r="D157" s="19"/>
      <c r="E157" s="20"/>
      <c r="F157" s="23"/>
      <c r="G157" s="41"/>
      <c r="H157" s="21"/>
    </row>
    <row r="158" spans="1:10" s="16" customFormat="1" ht="11.1" customHeight="1" x14ac:dyDescent="0.2">
      <c r="A158" s="90"/>
      <c r="B158" s="90" t="s">
        <v>12</v>
      </c>
      <c r="C158" s="50"/>
      <c r="D158" s="51"/>
      <c r="E158" s="52"/>
      <c r="F158" s="52">
        <f>F172</f>
        <v>0</v>
      </c>
      <c r="G158" s="49"/>
      <c r="H158" s="49"/>
    </row>
    <row r="159" spans="1:10" s="16" customFormat="1" ht="11.1" customHeight="1" x14ac:dyDescent="0.2">
      <c r="A159" s="90"/>
      <c r="B159" s="90" t="s">
        <v>13</v>
      </c>
      <c r="C159" s="50"/>
      <c r="D159" s="51"/>
      <c r="E159" s="52"/>
      <c r="F159" s="52">
        <f>F178</f>
        <v>0</v>
      </c>
      <c r="G159" s="49"/>
      <c r="H159" s="49"/>
    </row>
    <row r="160" spans="1:10" s="16" customFormat="1" ht="11.1" customHeight="1" x14ac:dyDescent="0.2">
      <c r="A160" s="90"/>
      <c r="B160" s="90" t="s">
        <v>29</v>
      </c>
      <c r="C160" s="50"/>
      <c r="D160" s="51"/>
      <c r="E160" s="52"/>
      <c r="F160" s="52">
        <f>F181</f>
        <v>0</v>
      </c>
      <c r="G160" s="49"/>
      <c r="H160" s="49"/>
    </row>
    <row r="161" spans="1:9" s="16" customFormat="1" ht="11.1" customHeight="1" x14ac:dyDescent="0.2">
      <c r="A161" s="91"/>
      <c r="B161" s="91" t="s">
        <v>67</v>
      </c>
      <c r="C161" s="54"/>
      <c r="D161" s="51"/>
      <c r="E161" s="55"/>
      <c r="F161" s="55">
        <f>SUM(F158:F160)</f>
        <v>0</v>
      </c>
      <c r="G161" s="53"/>
      <c r="H161" s="53"/>
    </row>
    <row r="162" spans="1:9" s="16" customFormat="1" ht="4.5" customHeight="1" x14ac:dyDescent="0.2">
      <c r="A162" s="90"/>
      <c r="B162" s="90"/>
      <c r="C162" s="50"/>
      <c r="D162" s="51"/>
      <c r="E162" s="52"/>
      <c r="F162" s="52"/>
      <c r="G162" s="49"/>
      <c r="H162" s="49"/>
    </row>
    <row r="163" spans="1:9" s="64" customFormat="1" ht="11.1" customHeight="1" x14ac:dyDescent="0.2">
      <c r="A163" s="85" t="s">
        <v>15</v>
      </c>
      <c r="B163" s="85"/>
      <c r="C163" s="63"/>
      <c r="D163" s="63"/>
      <c r="E163" s="66"/>
    </row>
    <row r="164" spans="1:9" s="64" customFormat="1" ht="11.1" customHeight="1" x14ac:dyDescent="0.2">
      <c r="A164" s="85" t="s">
        <v>68</v>
      </c>
      <c r="B164" s="85" t="s">
        <v>103</v>
      </c>
      <c r="C164" s="63" t="s">
        <v>19</v>
      </c>
      <c r="D164" s="68">
        <f>9*2</f>
        <v>18</v>
      </c>
      <c r="E164" s="66"/>
      <c r="F164" s="66">
        <f>D164*E164</f>
        <v>0</v>
      </c>
    </row>
    <row r="165" spans="1:9" s="64" customFormat="1" ht="11.1" customHeight="1" x14ac:dyDescent="0.2">
      <c r="A165" s="85" t="s">
        <v>39</v>
      </c>
      <c r="B165" s="85" t="s">
        <v>138</v>
      </c>
      <c r="C165" s="63" t="s">
        <v>26</v>
      </c>
      <c r="D165" s="78">
        <v>1E-3</v>
      </c>
      <c r="E165" s="66"/>
      <c r="F165" s="66">
        <f t="shared" ref="F165:F171" si="8">D165*E165</f>
        <v>0</v>
      </c>
    </row>
    <row r="166" spans="1:9" s="64" customFormat="1" ht="11.1" customHeight="1" x14ac:dyDescent="0.2">
      <c r="A166" s="85" t="s">
        <v>40</v>
      </c>
      <c r="B166" s="85" t="s">
        <v>139</v>
      </c>
      <c r="C166" s="63" t="s">
        <v>21</v>
      </c>
      <c r="D166" s="68">
        <f>D170</f>
        <v>9</v>
      </c>
      <c r="E166" s="66"/>
      <c r="F166" s="66">
        <f t="shared" si="8"/>
        <v>0</v>
      </c>
    </row>
    <row r="167" spans="1:9" s="64" customFormat="1" ht="11.1" customHeight="1" x14ac:dyDescent="0.2">
      <c r="A167" s="85" t="s">
        <v>41</v>
      </c>
      <c r="B167" s="85" t="s">
        <v>42</v>
      </c>
      <c r="C167" s="63" t="s">
        <v>21</v>
      </c>
      <c r="D167" s="68">
        <f>D166*4</f>
        <v>36</v>
      </c>
      <c r="E167" s="66"/>
      <c r="F167" s="66">
        <f t="shared" si="8"/>
        <v>0</v>
      </c>
    </row>
    <row r="168" spans="1:9" s="64" customFormat="1" ht="11.1" customHeight="1" x14ac:dyDescent="0.2">
      <c r="A168" s="85" t="s">
        <v>69</v>
      </c>
      <c r="B168" s="85" t="s">
        <v>104</v>
      </c>
      <c r="C168" s="63" t="s">
        <v>19</v>
      </c>
      <c r="D168" s="68">
        <v>18</v>
      </c>
      <c r="E168" s="67"/>
      <c r="F168" s="66">
        <f t="shared" si="8"/>
        <v>0</v>
      </c>
    </row>
    <row r="169" spans="1:9" s="64" customFormat="1" ht="11.1" customHeight="1" x14ac:dyDescent="0.2">
      <c r="A169" s="85" t="s">
        <v>70</v>
      </c>
      <c r="B169" s="85" t="s">
        <v>177</v>
      </c>
      <c r="C169" s="63" t="s">
        <v>19</v>
      </c>
      <c r="D169" s="68">
        <v>18</v>
      </c>
      <c r="E169" s="67"/>
      <c r="F169" s="66">
        <f t="shared" si="8"/>
        <v>0</v>
      </c>
    </row>
    <row r="170" spans="1:9" s="64" customFormat="1" ht="11.1" customHeight="1" x14ac:dyDescent="0.2">
      <c r="A170" s="85" t="s">
        <v>43</v>
      </c>
      <c r="B170" s="85" t="s">
        <v>178</v>
      </c>
      <c r="C170" s="63" t="s">
        <v>21</v>
      </c>
      <c r="D170" s="68">
        <f>9*10*100/1000</f>
        <v>9</v>
      </c>
      <c r="E170" s="67"/>
      <c r="F170" s="66">
        <f t="shared" si="8"/>
        <v>0</v>
      </c>
    </row>
    <row r="171" spans="1:9" s="64" customFormat="1" ht="11.1" customHeight="1" x14ac:dyDescent="0.2">
      <c r="A171" s="85" t="s">
        <v>71</v>
      </c>
      <c r="B171" s="85" t="s">
        <v>179</v>
      </c>
      <c r="C171" s="63" t="s">
        <v>16</v>
      </c>
      <c r="D171" s="68">
        <v>18</v>
      </c>
      <c r="E171" s="67"/>
      <c r="F171" s="66">
        <f t="shared" si="8"/>
        <v>0</v>
      </c>
    </row>
    <row r="172" spans="1:9" s="16" customFormat="1" ht="11.1" customHeight="1" x14ac:dyDescent="0.2">
      <c r="A172" s="84"/>
      <c r="B172" s="84" t="s">
        <v>27</v>
      </c>
      <c r="C172" s="15"/>
      <c r="D172" s="43"/>
      <c r="E172" s="56"/>
      <c r="F172" s="56">
        <f>SUM(F164:F171)</f>
        <v>0</v>
      </c>
      <c r="G172" s="36"/>
      <c r="H172" s="57"/>
      <c r="I172" s="15"/>
    </row>
    <row r="173" spans="1:9" s="16" customFormat="1" ht="4.5" customHeight="1" x14ac:dyDescent="0.2">
      <c r="A173" s="84"/>
      <c r="B173" s="84"/>
      <c r="C173" s="15"/>
      <c r="D173" s="43"/>
      <c r="E173" s="56"/>
      <c r="F173" s="56"/>
      <c r="G173" s="36"/>
      <c r="H173" s="36"/>
    </row>
    <row r="174" spans="1:9" s="16" customFormat="1" ht="11.1" customHeight="1" x14ac:dyDescent="0.2">
      <c r="A174" s="84"/>
      <c r="B174" s="80" t="s">
        <v>13</v>
      </c>
      <c r="C174" s="15"/>
      <c r="D174" s="43"/>
      <c r="E174" s="56"/>
      <c r="F174" s="56"/>
      <c r="G174" s="36"/>
      <c r="H174" s="36"/>
    </row>
    <row r="175" spans="1:9" s="16" customFormat="1" ht="11.1" customHeight="1" x14ac:dyDescent="0.2">
      <c r="A175" s="84"/>
      <c r="B175" s="84" t="s">
        <v>180</v>
      </c>
      <c r="C175" s="15" t="s">
        <v>66</v>
      </c>
      <c r="D175" s="43">
        <v>0.01</v>
      </c>
      <c r="E175" s="56"/>
      <c r="F175" s="56">
        <f>D175*E175</f>
        <v>0</v>
      </c>
      <c r="G175" s="57">
        <v>0.1</v>
      </c>
      <c r="H175" s="57">
        <f>D175*G175</f>
        <v>1E-3</v>
      </c>
    </row>
    <row r="176" spans="1:9" s="16" customFormat="1" ht="11.1" customHeight="1" x14ac:dyDescent="0.2">
      <c r="A176" s="84"/>
      <c r="B176" s="84" t="s">
        <v>48</v>
      </c>
      <c r="C176" s="15"/>
      <c r="D176" s="43"/>
      <c r="E176" s="56"/>
      <c r="F176" s="56">
        <f>F175*1.03</f>
        <v>0</v>
      </c>
      <c r="G176" s="36"/>
      <c r="H176" s="57">
        <f>H175*1.03</f>
        <v>1.0300000000000001E-3</v>
      </c>
    </row>
    <row r="177" spans="1:8" s="16" customFormat="1" ht="4.5" customHeight="1" x14ac:dyDescent="0.2">
      <c r="A177" s="84"/>
      <c r="B177" s="84"/>
      <c r="C177" s="15"/>
      <c r="D177" s="43"/>
      <c r="E177" s="56"/>
      <c r="F177" s="56"/>
      <c r="G177" s="36"/>
      <c r="H177" s="36"/>
    </row>
    <row r="178" spans="1:8" s="16" customFormat="1" ht="11.1" customHeight="1" x14ac:dyDescent="0.2">
      <c r="A178" s="84"/>
      <c r="B178" s="84" t="s">
        <v>28</v>
      </c>
      <c r="C178" s="15"/>
      <c r="D178" s="43"/>
      <c r="E178" s="56"/>
      <c r="F178" s="56">
        <f>F176</f>
        <v>0</v>
      </c>
      <c r="G178" s="36"/>
      <c r="H178" s="57">
        <f>H176</f>
        <v>1.0300000000000001E-3</v>
      </c>
    </row>
    <row r="179" spans="1:8" s="16" customFormat="1" ht="4.5" customHeight="1" x14ac:dyDescent="0.2">
      <c r="A179" s="84"/>
      <c r="B179" s="84"/>
      <c r="C179" s="15"/>
      <c r="D179" s="43"/>
      <c r="E179" s="56"/>
      <c r="F179" s="56"/>
      <c r="G179" s="36"/>
      <c r="H179" s="36"/>
    </row>
    <row r="180" spans="1:8" s="64" customFormat="1" ht="11.1" customHeight="1" x14ac:dyDescent="0.2">
      <c r="A180" s="85" t="s">
        <v>15</v>
      </c>
      <c r="B180" s="85" t="s">
        <v>55</v>
      </c>
      <c r="C180" s="63"/>
      <c r="D180" s="65"/>
      <c r="E180" s="67"/>
    </row>
    <row r="181" spans="1:8" s="64" customFormat="1" ht="11.1" customHeight="1" x14ac:dyDescent="0.2">
      <c r="A181" s="85" t="s">
        <v>56</v>
      </c>
      <c r="B181" s="85" t="s">
        <v>57</v>
      </c>
      <c r="C181" s="63" t="s">
        <v>26</v>
      </c>
      <c r="D181" s="75">
        <f>H178</f>
        <v>1.0300000000000001E-3</v>
      </c>
      <c r="E181" s="67"/>
      <c r="F181" s="67">
        <f>D181*E181</f>
        <v>0</v>
      </c>
    </row>
    <row r="182" spans="1:8" s="64" customFormat="1" ht="4.5" customHeight="1" x14ac:dyDescent="0.2">
      <c r="A182" s="85"/>
      <c r="B182" s="85"/>
      <c r="C182" s="63"/>
      <c r="D182" s="65"/>
      <c r="E182" s="67"/>
      <c r="F182" s="67"/>
    </row>
    <row r="183" spans="1:8" s="16" customFormat="1" ht="11.1" customHeight="1" x14ac:dyDescent="0.2">
      <c r="A183" s="83"/>
      <c r="B183" s="93" t="s">
        <v>85</v>
      </c>
      <c r="C183" s="15"/>
      <c r="D183" s="19"/>
      <c r="E183" s="20"/>
      <c r="F183" s="23"/>
      <c r="G183" s="41"/>
      <c r="H183" s="21"/>
    </row>
    <row r="184" spans="1:8" s="16" customFormat="1" ht="11.1" customHeight="1" x14ac:dyDescent="0.2">
      <c r="A184" s="90"/>
      <c r="B184" s="90" t="s">
        <v>12</v>
      </c>
      <c r="C184" s="50"/>
      <c r="D184" s="51"/>
      <c r="E184" s="52"/>
      <c r="F184" s="52">
        <f>F196</f>
        <v>0</v>
      </c>
      <c r="G184" s="49"/>
      <c r="H184" s="49"/>
    </row>
    <row r="185" spans="1:8" s="16" customFormat="1" ht="11.1" customHeight="1" x14ac:dyDescent="0.2">
      <c r="A185" s="90"/>
      <c r="B185" s="90" t="s">
        <v>13</v>
      </c>
      <c r="C185" s="50"/>
      <c r="D185" s="51"/>
      <c r="E185" s="52"/>
      <c r="F185" s="52">
        <f>F202</f>
        <v>0</v>
      </c>
      <c r="G185" s="49"/>
      <c r="H185" s="49"/>
    </row>
    <row r="186" spans="1:8" s="16" customFormat="1" ht="11.1" customHeight="1" x14ac:dyDescent="0.2">
      <c r="A186" s="90"/>
      <c r="B186" s="90" t="s">
        <v>29</v>
      </c>
      <c r="C186" s="50"/>
      <c r="D186" s="51"/>
      <c r="E186" s="52"/>
      <c r="F186" s="52">
        <f>F205</f>
        <v>0</v>
      </c>
      <c r="G186" s="49"/>
      <c r="H186" s="49"/>
    </row>
    <row r="187" spans="1:8" s="16" customFormat="1" ht="11.1" customHeight="1" x14ac:dyDescent="0.2">
      <c r="A187" s="91"/>
      <c r="B187" s="91" t="s">
        <v>67</v>
      </c>
      <c r="C187" s="54"/>
      <c r="D187" s="51"/>
      <c r="E187" s="55"/>
      <c r="F187" s="55">
        <f>SUM(F184:F186)</f>
        <v>0</v>
      </c>
      <c r="G187" s="53"/>
      <c r="H187" s="53"/>
    </row>
    <row r="188" spans="1:8" s="16" customFormat="1" ht="4.5" customHeight="1" x14ac:dyDescent="0.2">
      <c r="A188" s="90"/>
      <c r="B188" s="90"/>
      <c r="C188" s="50"/>
      <c r="D188" s="51"/>
      <c r="E188" s="52"/>
      <c r="F188" s="52"/>
      <c r="G188" s="49"/>
      <c r="H188" s="49"/>
    </row>
    <row r="189" spans="1:8" s="64" customFormat="1" ht="11.1" customHeight="1" x14ac:dyDescent="0.2">
      <c r="A189" s="85" t="s">
        <v>15</v>
      </c>
      <c r="B189" s="85"/>
      <c r="C189" s="63"/>
      <c r="D189" s="63"/>
      <c r="E189" s="66"/>
    </row>
    <row r="190" spans="1:8" s="64" customFormat="1" ht="11.1" customHeight="1" x14ac:dyDescent="0.2">
      <c r="A190" s="85" t="s">
        <v>39</v>
      </c>
      <c r="B190" s="85" t="s">
        <v>138</v>
      </c>
      <c r="C190" s="63" t="s">
        <v>26</v>
      </c>
      <c r="D190" s="68">
        <v>2E-3</v>
      </c>
      <c r="E190" s="66"/>
      <c r="F190" s="66">
        <f>D190*E190</f>
        <v>0</v>
      </c>
    </row>
    <row r="191" spans="1:8" s="64" customFormat="1" ht="11.25" x14ac:dyDescent="0.2">
      <c r="A191" s="85" t="s">
        <v>75</v>
      </c>
      <c r="B191" s="85" t="s">
        <v>105</v>
      </c>
      <c r="C191" s="63" t="s">
        <v>16</v>
      </c>
      <c r="D191" s="64">
        <f>75*3</f>
        <v>225</v>
      </c>
      <c r="E191" s="66"/>
      <c r="F191" s="66">
        <f t="shared" ref="F191:F195" si="9">D191*E191</f>
        <v>0</v>
      </c>
    </row>
    <row r="192" spans="1:8" s="64" customFormat="1" ht="11.1" customHeight="1" x14ac:dyDescent="0.2">
      <c r="A192" s="85" t="s">
        <v>40</v>
      </c>
      <c r="B192" s="85" t="s">
        <v>139</v>
      </c>
      <c r="C192" s="63" t="s">
        <v>21</v>
      </c>
      <c r="D192" s="68">
        <f>D194</f>
        <v>7.5</v>
      </c>
      <c r="E192" s="66"/>
      <c r="F192" s="66">
        <f t="shared" si="9"/>
        <v>0</v>
      </c>
    </row>
    <row r="193" spans="1:9" s="64" customFormat="1" ht="11.1" customHeight="1" x14ac:dyDescent="0.2">
      <c r="A193" s="85" t="s">
        <v>41</v>
      </c>
      <c r="B193" s="85" t="s">
        <v>42</v>
      </c>
      <c r="C193" s="63" t="s">
        <v>21</v>
      </c>
      <c r="D193" s="68">
        <f>D192*4</f>
        <v>30</v>
      </c>
      <c r="E193" s="66"/>
      <c r="F193" s="66">
        <f t="shared" si="9"/>
        <v>0</v>
      </c>
    </row>
    <row r="194" spans="1:9" s="64" customFormat="1" ht="11.25" x14ac:dyDescent="0.2">
      <c r="A194" s="85" t="s">
        <v>44</v>
      </c>
      <c r="B194" s="85" t="s">
        <v>110</v>
      </c>
      <c r="C194" s="63" t="s">
        <v>21</v>
      </c>
      <c r="D194" s="64">
        <f>75*5*20/1000</f>
        <v>7.5</v>
      </c>
      <c r="E194" s="67"/>
      <c r="F194" s="66">
        <f t="shared" si="9"/>
        <v>0</v>
      </c>
    </row>
    <row r="195" spans="1:9" s="64" customFormat="1" ht="11.25" x14ac:dyDescent="0.2">
      <c r="A195" s="85" t="s">
        <v>90</v>
      </c>
      <c r="B195" s="85" t="s">
        <v>109</v>
      </c>
      <c r="C195" s="63" t="s">
        <v>16</v>
      </c>
      <c r="D195" s="64">
        <f>D191</f>
        <v>225</v>
      </c>
      <c r="E195" s="67"/>
      <c r="F195" s="66">
        <f t="shared" si="9"/>
        <v>0</v>
      </c>
    </row>
    <row r="196" spans="1:9" s="16" customFormat="1" ht="11.1" customHeight="1" x14ac:dyDescent="0.2">
      <c r="A196" s="84"/>
      <c r="B196" s="84" t="s">
        <v>27</v>
      </c>
      <c r="C196" s="15"/>
      <c r="E196" s="43"/>
      <c r="F196" s="56">
        <f>SUM(F190:F195)</f>
        <v>0</v>
      </c>
      <c r="G196" s="36"/>
      <c r="H196" s="57"/>
      <c r="I196" s="15"/>
    </row>
    <row r="197" spans="1:9" s="16" customFormat="1" ht="4.5" customHeight="1" x14ac:dyDescent="0.2">
      <c r="A197" s="84"/>
      <c r="B197" s="84"/>
      <c r="C197" s="15"/>
      <c r="D197" s="43"/>
      <c r="E197" s="56"/>
      <c r="F197" s="56"/>
      <c r="G197" s="36"/>
      <c r="H197" s="36"/>
    </row>
    <row r="198" spans="1:9" s="16" customFormat="1" ht="11.1" customHeight="1" x14ac:dyDescent="0.2">
      <c r="A198" s="84"/>
      <c r="B198" s="80" t="s">
        <v>13</v>
      </c>
      <c r="C198" s="15"/>
      <c r="D198" s="43"/>
      <c r="E198" s="56"/>
      <c r="F198" s="56"/>
      <c r="G198" s="36"/>
      <c r="H198" s="36"/>
    </row>
    <row r="199" spans="1:9" s="16" customFormat="1" ht="11.1" customHeight="1" x14ac:dyDescent="0.2">
      <c r="A199" s="84"/>
      <c r="B199" s="84" t="s">
        <v>181</v>
      </c>
      <c r="C199" s="15" t="s">
        <v>66</v>
      </c>
      <c r="D199" s="43">
        <v>2.3E-2</v>
      </c>
      <c r="E199" s="56"/>
      <c r="F199" s="56">
        <f>D199*E199</f>
        <v>0</v>
      </c>
      <c r="G199" s="57">
        <v>0.1</v>
      </c>
      <c r="H199" s="57">
        <f>D199*G199</f>
        <v>2.3E-3</v>
      </c>
    </row>
    <row r="200" spans="1:9" s="16" customFormat="1" ht="11.1" customHeight="1" x14ac:dyDescent="0.2">
      <c r="A200" s="84"/>
      <c r="B200" s="84" t="s">
        <v>48</v>
      </c>
      <c r="C200" s="15"/>
      <c r="D200" s="43"/>
      <c r="E200" s="56"/>
      <c r="F200" s="56">
        <f>F199*1.03</f>
        <v>0</v>
      </c>
      <c r="G200" s="36"/>
      <c r="H200" s="57">
        <f>H199*1.03</f>
        <v>2.369E-3</v>
      </c>
    </row>
    <row r="201" spans="1:9" s="16" customFormat="1" ht="4.5" customHeight="1" x14ac:dyDescent="0.2">
      <c r="A201" s="84"/>
      <c r="B201" s="84"/>
      <c r="C201" s="15"/>
      <c r="D201" s="43"/>
      <c r="E201" s="56"/>
      <c r="F201" s="56"/>
      <c r="G201" s="36"/>
      <c r="H201" s="36"/>
    </row>
    <row r="202" spans="1:9" s="16" customFormat="1" ht="11.1" customHeight="1" x14ac:dyDescent="0.2">
      <c r="A202" s="84"/>
      <c r="B202" s="84" t="s">
        <v>28</v>
      </c>
      <c r="C202" s="15"/>
      <c r="D202" s="43"/>
      <c r="E202" s="56"/>
      <c r="F202" s="56">
        <f>F200</f>
        <v>0</v>
      </c>
      <c r="G202" s="36"/>
      <c r="H202" s="57">
        <f>H200</f>
        <v>2.369E-3</v>
      </c>
    </row>
    <row r="203" spans="1:9" s="16" customFormat="1" ht="4.5" customHeight="1" x14ac:dyDescent="0.2">
      <c r="A203" s="84"/>
      <c r="B203" s="84"/>
      <c r="C203" s="15"/>
      <c r="D203" s="43"/>
      <c r="E203" s="56"/>
      <c r="F203" s="56"/>
      <c r="G203" s="36"/>
      <c r="H203" s="36"/>
    </row>
    <row r="204" spans="1:9" s="64" customFormat="1" ht="11.1" customHeight="1" x14ac:dyDescent="0.2">
      <c r="A204" s="85" t="s">
        <v>15</v>
      </c>
      <c r="B204" s="85" t="s">
        <v>55</v>
      </c>
      <c r="C204" s="63"/>
      <c r="D204" s="68"/>
      <c r="E204" s="67"/>
    </row>
    <row r="205" spans="1:9" s="64" customFormat="1" ht="11.1" customHeight="1" x14ac:dyDescent="0.2">
      <c r="A205" s="85" t="s">
        <v>56</v>
      </c>
      <c r="B205" s="85" t="s">
        <v>57</v>
      </c>
      <c r="C205" s="63" t="s">
        <v>26</v>
      </c>
      <c r="D205" s="79">
        <f>H202</f>
        <v>2.369E-3</v>
      </c>
      <c r="E205" s="67"/>
      <c r="F205" s="67">
        <f>D205*E205</f>
        <v>0</v>
      </c>
    </row>
    <row r="206" spans="1:9" s="64" customFormat="1" ht="20.25" customHeight="1" x14ac:dyDescent="0.2">
      <c r="A206" s="85"/>
      <c r="B206" s="85"/>
      <c r="C206" s="63"/>
      <c r="D206" s="68"/>
      <c r="E206" s="67"/>
      <c r="F206" s="67"/>
    </row>
    <row r="207" spans="1:9" s="5" customFormat="1" ht="11.1" customHeight="1" x14ac:dyDescent="0.2">
      <c r="A207" s="97"/>
      <c r="B207" s="105" t="s">
        <v>99</v>
      </c>
      <c r="C207" s="4"/>
      <c r="D207" s="106"/>
      <c r="E207" s="8"/>
      <c r="F207" s="100"/>
      <c r="G207" s="107"/>
      <c r="H207" s="9"/>
    </row>
    <row r="208" spans="1:9" s="5" customFormat="1" ht="11.1" customHeight="1" x14ac:dyDescent="0.2">
      <c r="A208" s="108"/>
      <c r="B208" s="108" t="s">
        <v>12</v>
      </c>
      <c r="C208" s="109"/>
      <c r="D208" s="110"/>
      <c r="E208" s="111"/>
      <c r="F208" s="111">
        <f>F219</f>
        <v>0</v>
      </c>
      <c r="G208" s="112"/>
      <c r="H208" s="112"/>
    </row>
    <row r="209" spans="1:10" s="5" customFormat="1" ht="11.1" customHeight="1" x14ac:dyDescent="0.2">
      <c r="A209" s="108"/>
      <c r="B209" s="108" t="s">
        <v>13</v>
      </c>
      <c r="C209" s="109"/>
      <c r="D209" s="110"/>
      <c r="E209" s="111"/>
      <c r="F209" s="111">
        <f>F232</f>
        <v>0</v>
      </c>
      <c r="G209" s="112"/>
      <c r="H209" s="112"/>
    </row>
    <row r="210" spans="1:10" s="5" customFormat="1" ht="11.1" customHeight="1" x14ac:dyDescent="0.2">
      <c r="A210" s="108"/>
      <c r="B210" s="108" t="s">
        <v>29</v>
      </c>
      <c r="C210" s="109"/>
      <c r="D210" s="110"/>
      <c r="E210" s="111"/>
      <c r="F210" s="111">
        <f>F235</f>
        <v>0</v>
      </c>
      <c r="G210" s="112"/>
      <c r="H210" s="112"/>
    </row>
    <row r="211" spans="1:10" s="5" customFormat="1" ht="11.1" customHeight="1" x14ac:dyDescent="0.2">
      <c r="A211" s="113"/>
      <c r="B211" s="113" t="s">
        <v>67</v>
      </c>
      <c r="C211" s="114"/>
      <c r="D211" s="110"/>
      <c r="E211" s="115"/>
      <c r="F211" s="115">
        <f>SUM(F208:F210)</f>
        <v>0</v>
      </c>
      <c r="G211" s="116"/>
      <c r="H211" s="116"/>
    </row>
    <row r="212" spans="1:10" s="16" customFormat="1" ht="4.5" customHeight="1" x14ac:dyDescent="0.2">
      <c r="A212" s="90"/>
      <c r="B212" s="90"/>
      <c r="C212" s="50"/>
      <c r="D212" s="51"/>
      <c r="E212" s="52"/>
      <c r="F212" s="52"/>
      <c r="G212" s="49"/>
      <c r="H212" s="49"/>
    </row>
    <row r="213" spans="1:10" s="64" customFormat="1" ht="11.1" customHeight="1" x14ac:dyDescent="0.2">
      <c r="A213" s="85" t="s">
        <v>15</v>
      </c>
      <c r="B213" s="85"/>
      <c r="C213" s="63"/>
      <c r="D213" s="68"/>
      <c r="E213" s="67"/>
    </row>
    <row r="214" spans="1:10" s="64" customFormat="1" ht="11.1" customHeight="1" x14ac:dyDescent="0.2">
      <c r="A214" s="85" t="s">
        <v>72</v>
      </c>
      <c r="B214" s="85" t="s">
        <v>107</v>
      </c>
      <c r="C214" s="63" t="s">
        <v>16</v>
      </c>
      <c r="D214" s="68">
        <f>D118*2</f>
        <v>9626</v>
      </c>
      <c r="E214" s="66"/>
      <c r="F214" s="66">
        <f>D214*E214</f>
        <v>0</v>
      </c>
    </row>
    <row r="215" spans="1:10" s="64" customFormat="1" ht="11.1" customHeight="1" x14ac:dyDescent="0.2">
      <c r="A215" s="85" t="s">
        <v>64</v>
      </c>
      <c r="B215" s="85" t="s">
        <v>182</v>
      </c>
      <c r="C215" s="63" t="s">
        <v>26</v>
      </c>
      <c r="D215" s="68">
        <f>D216*0.025/1000</f>
        <v>0.120325</v>
      </c>
      <c r="E215" s="66"/>
      <c r="F215" s="66">
        <f t="shared" ref="F215:F218" si="10">D215*E215</f>
        <v>0</v>
      </c>
    </row>
    <row r="216" spans="1:10" s="64" customFormat="1" ht="11.1" customHeight="1" x14ac:dyDescent="0.2">
      <c r="A216" s="85" t="s">
        <v>73</v>
      </c>
      <c r="B216" s="85" t="s">
        <v>183</v>
      </c>
      <c r="C216" s="63" t="s">
        <v>16</v>
      </c>
      <c r="D216" s="68">
        <v>4813</v>
      </c>
      <c r="E216" s="66"/>
      <c r="F216" s="66">
        <f t="shared" si="10"/>
        <v>0</v>
      </c>
    </row>
    <row r="217" spans="1:10" s="64" customFormat="1" ht="11.25" x14ac:dyDescent="0.2">
      <c r="A217" s="85" t="s">
        <v>97</v>
      </c>
      <c r="B217" s="85" t="s">
        <v>106</v>
      </c>
      <c r="C217" s="63" t="s">
        <v>16</v>
      </c>
      <c r="D217" s="64">
        <f>D118*10</f>
        <v>48130</v>
      </c>
      <c r="E217" s="67"/>
      <c r="F217" s="66">
        <f t="shared" si="10"/>
        <v>0</v>
      </c>
    </row>
    <row r="218" spans="1:10" s="64" customFormat="1" ht="11.1" customHeight="1" x14ac:dyDescent="0.2">
      <c r="A218" s="85" t="s">
        <v>74</v>
      </c>
      <c r="B218" s="85" t="s">
        <v>184</v>
      </c>
      <c r="C218" s="63" t="s">
        <v>16</v>
      </c>
      <c r="D218" s="68">
        <v>4813</v>
      </c>
      <c r="E218" s="67"/>
      <c r="F218" s="66">
        <f t="shared" si="10"/>
        <v>0</v>
      </c>
    </row>
    <row r="219" spans="1:10" s="42" customFormat="1" ht="11.1" customHeight="1" x14ac:dyDescent="0.2">
      <c r="A219" s="84"/>
      <c r="B219" s="84" t="s">
        <v>27</v>
      </c>
      <c r="C219" s="15"/>
      <c r="D219" s="43"/>
      <c r="E219" s="20"/>
      <c r="F219" s="20">
        <f>SUM(F214:F218)</f>
        <v>0</v>
      </c>
      <c r="G219" s="16"/>
      <c r="H219" s="21"/>
      <c r="I219" s="16"/>
      <c r="J219" s="15"/>
    </row>
    <row r="220" spans="1:10" s="42" customFormat="1" ht="4.5" customHeight="1" x14ac:dyDescent="0.2">
      <c r="A220" s="84"/>
      <c r="B220" s="84"/>
      <c r="C220" s="15"/>
      <c r="D220" s="43"/>
      <c r="E220" s="20"/>
      <c r="F220" s="20"/>
      <c r="G220" s="16"/>
      <c r="H220" s="21"/>
      <c r="I220" s="16"/>
      <c r="J220" s="15"/>
    </row>
    <row r="221" spans="1:10" s="42" customFormat="1" ht="11.1" customHeight="1" x14ac:dyDescent="0.2">
      <c r="A221" s="84"/>
      <c r="B221" s="80" t="s">
        <v>13</v>
      </c>
      <c r="C221" s="15"/>
      <c r="D221" s="43"/>
      <c r="E221" s="20"/>
      <c r="F221" s="20"/>
      <c r="G221" s="16"/>
      <c r="H221" s="21"/>
      <c r="I221" s="16"/>
      <c r="J221" s="16"/>
    </row>
    <row r="222" spans="1:10" s="42" customFormat="1" ht="4.5" customHeight="1" x14ac:dyDescent="0.2">
      <c r="A222" s="84"/>
      <c r="B222" s="84"/>
      <c r="C222" s="15"/>
      <c r="D222" s="43"/>
      <c r="E222" s="20"/>
      <c r="F222" s="20"/>
      <c r="G222" s="16"/>
      <c r="H222" s="21"/>
      <c r="I222" s="16"/>
      <c r="J222" s="16"/>
    </row>
    <row r="223" spans="1:10" s="16" customFormat="1" ht="11.1" customHeight="1" x14ac:dyDescent="0.2">
      <c r="A223" s="84"/>
      <c r="B223" s="84" t="s">
        <v>185</v>
      </c>
      <c r="C223" s="15" t="s">
        <v>65</v>
      </c>
      <c r="D223" s="43">
        <f>D214*1/10000</f>
        <v>0.96260000000000001</v>
      </c>
      <c r="E223" s="20"/>
      <c r="F223" s="20">
        <f>D223*E223</f>
        <v>0</v>
      </c>
      <c r="G223" s="16">
        <v>1E-3</v>
      </c>
      <c r="H223" s="21">
        <f>D223*G223</f>
        <v>9.6259999999999998E-4</v>
      </c>
    </row>
    <row r="224" spans="1:10" s="42" customFormat="1" ht="11.1" customHeight="1" x14ac:dyDescent="0.2">
      <c r="A224" s="84"/>
      <c r="B224" s="84" t="s">
        <v>48</v>
      </c>
      <c r="C224" s="15"/>
      <c r="D224" s="43"/>
      <c r="E224" s="20"/>
      <c r="F224" s="20">
        <f>F223*1.03</f>
        <v>0</v>
      </c>
      <c r="G224" s="16"/>
      <c r="H224" s="21">
        <f>H223*1.03</f>
        <v>9.9147800000000006E-4</v>
      </c>
      <c r="I224" s="16"/>
      <c r="J224" s="16"/>
    </row>
    <row r="225" spans="1:10" s="42" customFormat="1" ht="4.5" customHeight="1" x14ac:dyDescent="0.2">
      <c r="A225" s="84"/>
      <c r="B225" s="84"/>
      <c r="C225" s="15"/>
      <c r="D225" s="43"/>
      <c r="E225" s="20"/>
      <c r="F225" s="20"/>
      <c r="G225" s="16"/>
      <c r="H225" s="21"/>
      <c r="I225" s="16"/>
      <c r="J225" s="16"/>
    </row>
    <row r="226" spans="1:10" s="16" customFormat="1" ht="11.1" customHeight="1" x14ac:dyDescent="0.2">
      <c r="A226" s="84"/>
      <c r="B226" s="84" t="s">
        <v>186</v>
      </c>
      <c r="C226" s="15" t="s">
        <v>65</v>
      </c>
      <c r="D226" s="43">
        <f>D223</f>
        <v>0.96260000000000001</v>
      </c>
      <c r="E226" s="20"/>
      <c r="F226" s="20">
        <f>D226*E226</f>
        <v>0</v>
      </c>
      <c r="G226" s="16">
        <v>1E-3</v>
      </c>
      <c r="H226" s="21">
        <f>D226*G226</f>
        <v>9.6259999999999998E-4</v>
      </c>
    </row>
    <row r="227" spans="1:10" s="42" customFormat="1" ht="11.1" customHeight="1" x14ac:dyDescent="0.2">
      <c r="A227" s="84"/>
      <c r="B227" s="84" t="s">
        <v>48</v>
      </c>
      <c r="C227" s="15"/>
      <c r="D227" s="43"/>
      <c r="E227" s="20"/>
      <c r="F227" s="20">
        <f>F226*1.03</f>
        <v>0</v>
      </c>
      <c r="G227" s="16"/>
      <c r="H227" s="21">
        <f>H226*1.03</f>
        <v>9.9147800000000006E-4</v>
      </c>
      <c r="I227" s="16"/>
      <c r="J227" s="16"/>
    </row>
    <row r="228" spans="1:10" s="42" customFormat="1" ht="4.5" customHeight="1" x14ac:dyDescent="0.2">
      <c r="A228" s="84"/>
      <c r="B228" s="84"/>
      <c r="C228" s="15"/>
      <c r="D228" s="43"/>
      <c r="E228" s="20"/>
      <c r="F228" s="20"/>
      <c r="G228" s="16"/>
      <c r="H228" s="21"/>
      <c r="I228" s="16"/>
      <c r="J228" s="16"/>
    </row>
    <row r="229" spans="1:10" s="42" customFormat="1" ht="11.1" customHeight="1" x14ac:dyDescent="0.2">
      <c r="A229" s="84"/>
      <c r="B229" s="84" t="s">
        <v>187</v>
      </c>
      <c r="C229" s="15" t="s">
        <v>66</v>
      </c>
      <c r="D229" s="43">
        <f>D216*0.025/100</f>
        <v>1.2032499999999999</v>
      </c>
      <c r="E229" s="20"/>
      <c r="F229" s="20">
        <f>D229*E229</f>
        <v>0</v>
      </c>
      <c r="G229" s="16">
        <v>0.1</v>
      </c>
      <c r="H229" s="21">
        <f>D229*G229</f>
        <v>0.120325</v>
      </c>
      <c r="I229" s="16"/>
      <c r="J229" s="16"/>
    </row>
    <row r="230" spans="1:10" s="42" customFormat="1" ht="11.1" customHeight="1" x14ac:dyDescent="0.2">
      <c r="A230" s="84"/>
      <c r="B230" s="84" t="s">
        <v>48</v>
      </c>
      <c r="C230" s="15"/>
      <c r="D230" s="43"/>
      <c r="E230" s="20"/>
      <c r="F230" s="20">
        <f>F229*1.03</f>
        <v>0</v>
      </c>
      <c r="G230" s="16"/>
      <c r="H230" s="21">
        <f>H229*1.03</f>
        <v>0.12393475000000001</v>
      </c>
      <c r="I230" s="16"/>
      <c r="J230" s="16"/>
    </row>
    <row r="231" spans="1:10" s="42" customFormat="1" ht="4.5" customHeight="1" x14ac:dyDescent="0.2">
      <c r="A231" s="84"/>
      <c r="B231" s="84"/>
      <c r="C231" s="15"/>
      <c r="D231" s="58"/>
      <c r="E231" s="20"/>
      <c r="F231" s="20"/>
      <c r="G231" s="21"/>
      <c r="H231" s="21"/>
      <c r="I231" s="16"/>
      <c r="J231" s="16"/>
    </row>
    <row r="232" spans="1:10" s="42" customFormat="1" ht="11.1" customHeight="1" x14ac:dyDescent="0.2">
      <c r="A232" s="84"/>
      <c r="B232" s="84" t="s">
        <v>28</v>
      </c>
      <c r="C232" s="15"/>
      <c r="D232" s="43"/>
      <c r="E232" s="20"/>
      <c r="F232" s="20">
        <f>F230+F224+F227</f>
        <v>0</v>
      </c>
      <c r="G232" s="16"/>
      <c r="H232" s="37">
        <f>H230+H224+H227</f>
        <v>0.12591770600000002</v>
      </c>
      <c r="I232" s="16"/>
      <c r="J232" s="16"/>
    </row>
    <row r="233" spans="1:10" s="42" customFormat="1" ht="4.5" customHeight="1" x14ac:dyDescent="0.2">
      <c r="A233" s="84"/>
      <c r="B233" s="84"/>
      <c r="C233" s="15"/>
      <c r="D233" s="43"/>
      <c r="E233" s="20"/>
      <c r="F233" s="20"/>
      <c r="G233" s="16"/>
      <c r="H233" s="21"/>
      <c r="I233" s="16"/>
      <c r="J233" s="16"/>
    </row>
    <row r="234" spans="1:10" s="64" customFormat="1" ht="11.1" customHeight="1" x14ac:dyDescent="0.2">
      <c r="A234" s="85" t="s">
        <v>15</v>
      </c>
      <c r="B234" s="85" t="s">
        <v>55</v>
      </c>
      <c r="C234" s="63"/>
      <c r="D234" s="68"/>
      <c r="E234" s="67"/>
    </row>
    <row r="235" spans="1:10" s="64" customFormat="1" ht="11.1" customHeight="1" x14ac:dyDescent="0.2">
      <c r="A235" s="85" t="s">
        <v>56</v>
      </c>
      <c r="B235" s="85" t="s">
        <v>57</v>
      </c>
      <c r="C235" s="63" t="s">
        <v>26</v>
      </c>
      <c r="D235" s="79">
        <f>H232</f>
        <v>0.12591770600000002</v>
      </c>
      <c r="E235" s="67"/>
      <c r="F235" s="67">
        <f>D235*E235</f>
        <v>0</v>
      </c>
    </row>
    <row r="236" spans="1:10" s="16" customFormat="1" ht="11.1" customHeight="1" x14ac:dyDescent="0.2">
      <c r="A236" s="84"/>
      <c r="B236" s="84"/>
      <c r="C236" s="15"/>
      <c r="D236" s="43"/>
      <c r="E236" s="20"/>
      <c r="F236" s="20"/>
      <c r="H236" s="21"/>
    </row>
    <row r="237" spans="1:10" s="16" customFormat="1" ht="11.1" customHeight="1" x14ac:dyDescent="0.2">
      <c r="A237" s="84"/>
      <c r="B237" s="84"/>
      <c r="C237" s="15"/>
      <c r="D237" s="43"/>
      <c r="E237" s="20"/>
      <c r="F237" s="20"/>
      <c r="H237" s="21"/>
    </row>
    <row r="238" spans="1:10" s="16" customFormat="1" ht="11.1" customHeight="1" x14ac:dyDescent="0.2">
      <c r="A238" s="84"/>
      <c r="B238" s="84"/>
      <c r="C238" s="15"/>
      <c r="D238" s="43"/>
      <c r="E238" s="20"/>
      <c r="F238" s="20"/>
      <c r="H238" s="21"/>
    </row>
    <row r="239" spans="1:10" s="16" customFormat="1" ht="11.1" customHeight="1" x14ac:dyDescent="0.2">
      <c r="A239" s="84"/>
      <c r="B239" s="84"/>
      <c r="C239" s="15"/>
      <c r="D239" s="43"/>
      <c r="E239" s="20"/>
      <c r="F239" s="20"/>
      <c r="H239" s="21"/>
    </row>
    <row r="240" spans="1:10" s="16" customFormat="1" ht="11.1" customHeight="1" x14ac:dyDescent="0.2">
      <c r="A240" s="84"/>
      <c r="B240" s="84"/>
      <c r="C240" s="15"/>
      <c r="D240" s="43"/>
      <c r="E240" s="20"/>
      <c r="F240" s="20"/>
      <c r="H240" s="21"/>
    </row>
    <row r="241" spans="1:8" s="16" customFormat="1" ht="11.1" customHeight="1" x14ac:dyDescent="0.2">
      <c r="A241" s="84"/>
      <c r="B241" s="84"/>
      <c r="C241" s="15"/>
      <c r="D241" s="43"/>
      <c r="E241" s="20"/>
      <c r="F241" s="20"/>
      <c r="H241" s="21"/>
    </row>
    <row r="242" spans="1:8" s="16" customFormat="1" ht="11.1" customHeight="1" x14ac:dyDescent="0.2">
      <c r="A242" s="84"/>
      <c r="B242" s="84"/>
      <c r="C242" s="15"/>
      <c r="E242" s="20"/>
      <c r="F242" s="20"/>
      <c r="H242" s="21"/>
    </row>
    <row r="243" spans="1:8" s="16" customFormat="1" ht="11.1" customHeight="1" x14ac:dyDescent="0.2">
      <c r="A243" s="84"/>
      <c r="B243" s="84"/>
      <c r="C243" s="15"/>
      <c r="E243" s="20"/>
      <c r="F243" s="20"/>
      <c r="H243" s="21"/>
    </row>
    <row r="244" spans="1:8" s="16" customFormat="1" ht="11.1" customHeight="1" x14ac:dyDescent="0.2">
      <c r="A244" s="84"/>
      <c r="B244" s="84"/>
      <c r="C244" s="15"/>
      <c r="E244" s="20"/>
      <c r="F244" s="20"/>
      <c r="H244" s="21"/>
    </row>
  </sheetData>
  <printOptions gridLines="1"/>
  <pageMargins left="0.67" right="0.35433070866141736" top="0.59055118110236227" bottom="0.23622047244094491" header="0.31496062992125984" footer="0.11811023622047245"/>
  <pageSetup paperSize="9" scale="88" orientation="landscape" horizontalDpi="4294967294" r:id="rId1"/>
  <rowBreaks count="1" manualBreakCount="1">
    <brk id="1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výměr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Engelsmannová</dc:creator>
  <cp:lastModifiedBy>Alena</cp:lastModifiedBy>
  <cp:lastPrinted>2016-09-12T08:56:47Z</cp:lastPrinted>
  <dcterms:created xsi:type="dcterms:W3CDTF">2015-04-09T07:44:13Z</dcterms:created>
  <dcterms:modified xsi:type="dcterms:W3CDTF">2016-09-12T09:32:09Z</dcterms:modified>
</cp:coreProperties>
</file>