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0" windowHeight="1170" activeTab="0"/>
  </bookViews>
  <sheets>
    <sheet name="Rekapitulace stavby" sheetId="1" r:id="rId1"/>
    <sheet name="SO 000 - Vedlejší a ostat..." sheetId="2" r:id="rId2"/>
    <sheet name="0 - Demolice" sheetId="3" r:id="rId3"/>
    <sheet name="1 - Výstavba" sheetId="4" r:id="rId4"/>
    <sheet name="2 - Stranová přeložka sdě..." sheetId="5" r:id="rId5"/>
    <sheet name="3 - Stranová přeložka sdě..." sheetId="6" r:id="rId6"/>
    <sheet name="4 - Chráničky kabelového ..." sheetId="7" r:id="rId7"/>
    <sheet name="5 - Úpravy sloupů VO" sheetId="8" r:id="rId8"/>
  </sheets>
  <definedNames>
    <definedName name="_xlnm.Print_Titles" localSheetId="2">'0 - Demolice'!$120:$120</definedName>
    <definedName name="_xlnm.Print_Titles" localSheetId="3">'1 - Výstavba'!$121:$121</definedName>
    <definedName name="_xlnm.Print_Titles" localSheetId="4">'2 - Stranová přeložka sdě...'!$121:$121</definedName>
    <definedName name="_xlnm.Print_Titles" localSheetId="5">'3 - Stranová přeložka sdě...'!$121:$121</definedName>
    <definedName name="_xlnm.Print_Titles" localSheetId="6">'4 - Chráničky kabelového ...'!$120:$120</definedName>
    <definedName name="_xlnm.Print_Titles" localSheetId="7">'5 - Úpravy sloupů VO'!$118:$118</definedName>
    <definedName name="_xlnm.Print_Titles" localSheetId="0">'Rekapitulace stavby'!$85:$85</definedName>
    <definedName name="_xlnm.Print_Titles" localSheetId="1">'SO 000 - Vedlejší a ostat...'!$116:$116</definedName>
    <definedName name="_xlnm.Print_Area" localSheetId="2">'0 - Demolice'!$C$4:$Q$70,'0 - Demolice'!$C$76:$Q$103,'0 - Demolice'!$C$109:$Q$206</definedName>
    <definedName name="_xlnm.Print_Area" localSheetId="3">'1 - Výstavba'!$C$4:$Q$70,'1 - Výstavba'!$C$76:$Q$104,'1 - Výstavba'!$C$110:$Q$202</definedName>
    <definedName name="_xlnm.Print_Area" localSheetId="4">'2 - Stranová přeložka sdě...'!$C$4:$Q$70,'2 - Stranová přeložka sdě...'!$C$76:$Q$104,'2 - Stranová přeložka sdě...'!$C$110:$Q$148</definedName>
    <definedName name="_xlnm.Print_Area" localSheetId="5">'3 - Stranová přeložka sdě...'!$C$4:$Q$70,'3 - Stranová přeložka sdě...'!$C$76:$Q$104,'3 - Stranová přeložka sdě...'!$C$110:$Q$148</definedName>
    <definedName name="_xlnm.Print_Area" localSheetId="6">'4 - Chráničky kabelového ...'!$C$4:$Q$70,'4 - Chráničky kabelového ...'!$C$76:$Q$103,'4 - Chráničky kabelového ...'!$C$109:$Q$139</definedName>
    <definedName name="_xlnm.Print_Area" localSheetId="7">'5 - Úpravy sloupů VO'!$C$4:$Q$70,'5 - Úpravy sloupů VO'!$C$76:$Q$101,'5 - Úpravy sloupů VO'!$C$107:$Q$124</definedName>
    <definedName name="_xlnm.Print_Area" localSheetId="0">'Rekapitulace stavby'!$C$4:$AP$70,'Rekapitulace stavby'!$C$76:$AP$103</definedName>
    <definedName name="_xlnm.Print_Area" localSheetId="1">'SO 000 - Vedlejší a ostat...'!$C$4:$Q$70,'SO 000 - Vedlejší a ostat...'!$C$76:$Q$100,'SO 000 - Vedlejší a ostat...'!$C$106:$Q$138</definedName>
  </definedNames>
  <calcPr fullCalcOnLoad="1"/>
</workbook>
</file>

<file path=xl/sharedStrings.xml><?xml version="1.0" encoding="utf-8"?>
<sst xmlns="http://schemas.openxmlformats.org/spreadsheetml/2006/main" count="3823" uniqueCount="579">
  <si>
    <t>2012</t>
  </si>
  <si>
    <t>List obsahuje:</t>
  </si>
  <si>
    <t>2.0</t>
  </si>
  <si>
    <t>ZAMOK</t>
  </si>
  <si>
    <t>False</t>
  </si>
  <si>
    <t>optimalizováno pro tisk sestav ve formátu A4 - na výšku</t>
  </si>
  <si>
    <t>&gt;&gt;  skryté sloupce  &lt;&lt;</t>
  </si>
  <si>
    <t>0,01</t>
  </si>
  <si>
    <t>21</t>
  </si>
  <si>
    <t>15</t>
  </si>
  <si>
    <t>SOUHRNNÝ LIST STAVBY</t>
  </si>
  <si>
    <t>v ---  níže se nacházejí doplnkové a pomocné údaje k sestavám  --- v</t>
  </si>
  <si>
    <t>Návod na vyplnění</t>
  </si>
  <si>
    <t>0,001</t>
  </si>
  <si>
    <t>Kód:</t>
  </si>
  <si>
    <t>5103</t>
  </si>
  <si>
    <t>Měnit lze pouze buňky se žlutým podbarvením!
1) na prvním listu Rekapitulace stavby vyplňte v sestavě
    a) Souhrnný list
       - údaje o Zhotoviteli
         (přenesou se do ostatních sestav i v jiných listech)
    b) Rekapitulace objektů
       - potřebné Ostatní náklady
2) na vybraných listech vyplňte v sestavě
    a) Krycí list
       - údaje o Zhotoviteli, pokud se liší od údajů o Zhotoviteli na Souhrnném listu
         (údaje se přenesou do ostatních sestav v daném listu)
    b) Rekapitulace rozpočtu
       - potřebné Ostatní náklady
    c) Celkové náklady za stavbu
       - ceny u položek
       - množství, pokud má žluté podbarvení
       - a v případe potřeby poznámku (ta je v skrytém sloupci)</t>
  </si>
  <si>
    <t>Stavba:</t>
  </si>
  <si>
    <t>Chodník ul. Bohumínská, úsek DPS Kamenec - čerpací stanice</t>
  </si>
  <si>
    <t>0,1</t>
  </si>
  <si>
    <t>JKSO:</t>
  </si>
  <si>
    <t/>
  </si>
  <si>
    <t>CC-CZ:</t>
  </si>
  <si>
    <t>1</t>
  </si>
  <si>
    <t>Místo:</t>
  </si>
  <si>
    <t>Ostrava</t>
  </si>
  <si>
    <t>Datum:</t>
  </si>
  <si>
    <t>2. 6. 2016</t>
  </si>
  <si>
    <t>10</t>
  </si>
  <si>
    <t>100</t>
  </si>
  <si>
    <t>Objednatel:</t>
  </si>
  <si>
    <t>IČ:</t>
  </si>
  <si>
    <t>00845451</t>
  </si>
  <si>
    <t>SMO, Městský obvod Slezská Ostrava</t>
  </si>
  <si>
    <t>DIČ:</t>
  </si>
  <si>
    <t>CZ00845451</t>
  </si>
  <si>
    <t>Zhotovitel:</t>
  </si>
  <si>
    <t>Vyplň údaj</t>
  </si>
  <si>
    <t>Projektant:</t>
  </si>
  <si>
    <t>28568800</t>
  </si>
  <si>
    <t>MH Stavební partner s.r.o.</t>
  </si>
  <si>
    <t>CZ28568800</t>
  </si>
  <si>
    <t>True</t>
  </si>
  <si>
    <t>Zpracovatel:</t>
  </si>
  <si>
    <t xml:space="preserve"> </t>
  </si>
  <si>
    <t>Poznámka:</t>
  </si>
  <si>
    <t>Náklady z rozpočtů</t>
  </si>
  <si>
    <t>Ostatní náklady ze souhrnného listu</t>
  </si>
  <si>
    <t>Cena bez DPH</t>
  </si>
  <si>
    <t>DPH</t>
  </si>
  <si>
    <t>základní</t>
  </si>
  <si>
    <t>ze</t>
  </si>
  <si>
    <t>snížená</t>
  </si>
  <si>
    <t>zákl. přenesená</t>
  </si>
  <si>
    <t>sníž. přenesená</t>
  </si>
  <si>
    <t>nulová</t>
  </si>
  <si>
    <t>Cena s DPH</t>
  </si>
  <si>
    <t>v</t>
  </si>
  <si>
    <t>CZK</t>
  </si>
  <si>
    <t>Projektant</t>
  </si>
  <si>
    <t>Zpracovatel</t>
  </si>
  <si>
    <t>Datum a podpis:</t>
  </si>
  <si>
    <t>Razítko</t>
  </si>
  <si>
    <t>Objednavatel</t>
  </si>
  <si>
    <t>Zhotovitel</t>
  </si>
  <si>
    <t>REKAPITULACE OBJEKTŮ STAVBY</t>
  </si>
  <si>
    <t>Informatívní údaje z listů zakázek</t>
  </si>
  <si>
    <t>Kód</t>
  </si>
  <si>
    <t>Objekt</t>
  </si>
  <si>
    <t>Cena bez DPH [CZK]</t>
  </si>
  <si>
    <t>Cena s DPH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</si>
  <si>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</si>
  <si>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</si>
  <si>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</si>
  <si>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</si>
  <si>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</si>
  <si>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</si>
  <si>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</si>
  <si>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</si>
  <si>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</si>
  <si>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</si>
  <si>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</si>
  <si>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</si>
  <si>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1) Náklady z rozpočtů</t>
  </si>
  <si>
    <t>D</t>
  </si>
  <si>
    <t>0</t>
  </si>
  <si>
    <t>###NOIMPORT###</t>
  </si>
  <si>
    <t>IMPORT</t>
  </si>
  <si>
    <t>{06f330f3-aa94-4037-90ef-387b3d8a0da7}</t>
  </si>
  <si>
    <t>{00000000-0000-0000-0000-000000000000}</t>
  </si>
  <si>
    <t>SO 000</t>
  </si>
  <si>
    <t>Vedlejší a ostatní náklady</t>
  </si>
  <si>
    <t>{c9bf9b6a-c349-466b-aa1f-f311c55448dd}</t>
  </si>
  <si>
    <t>SO 111</t>
  </si>
  <si>
    <t>Chodník ul. Bohumínská</t>
  </si>
  <si>
    <t>{79c1619b-9a02-44bf-8e66-23be29d75fb6}</t>
  </si>
  <si>
    <t>Demolice</t>
  </si>
  <si>
    <t>2</t>
  </si>
  <si>
    <t>{bfe370a5-ac48-4ee6-84d7-5ac0b2709ac9}</t>
  </si>
  <si>
    <t>Výstavba</t>
  </si>
  <si>
    <t>{fd6ee86b-6fdb-4997-b420-684c12438456}</t>
  </si>
  <si>
    <t>Stranová přeložka sdělovacího kabelu CETIN</t>
  </si>
  <si>
    <t>{d71d68b2-5f34-41b8-b885-ebe65f95edd9}</t>
  </si>
  <si>
    <t>3</t>
  </si>
  <si>
    <t>Stranová přeložka sdělovacího kabelu DIAL Telecom</t>
  </si>
  <si>
    <t>{b9e57be8-95fa-46a5-87e8-387b1ca8d60a}</t>
  </si>
  <si>
    <t>4</t>
  </si>
  <si>
    <t>Chráničky kabelového vedení VO</t>
  </si>
  <si>
    <t>{a934a08a-ca28-4352-8c5e-401aebe09d2e}</t>
  </si>
  <si>
    <t>5</t>
  </si>
  <si>
    <t>Úpravy sloupů VO</t>
  </si>
  <si>
    <t>{bb953af6-db71-41ac-a41e-509073bada80}</t>
  </si>
  <si>
    <t>2) Ostatní náklady ze souhrnného listu</t>
  </si>
  <si>
    <t>Procent. zadání
[% nákladů rozpočtu]</t>
  </si>
  <si>
    <t>Zařazení nákladů</t>
  </si>
  <si>
    <t>Ostatní náklady</t>
  </si>
  <si>
    <t>stavební čast</t>
  </si>
  <si>
    <t>OSTATNENAKLADY</t>
  </si>
  <si>
    <t>Vyplň vlastní</t>
  </si>
  <si>
    <t>OSTATNENAKLADYVLASTNE</t>
  </si>
  <si>
    <t>Celkové náklady za stavbu 1) + 2)</t>
  </si>
  <si>
    <t>Zpět na list:</t>
  </si>
  <si>
    <t>KRYCÍ LIST ROZPOČTU</t>
  </si>
  <si>
    <t>Objekt:</t>
  </si>
  <si>
    <t>SO 000 - Vedlejší a ostatní náklady</t>
  </si>
  <si>
    <t>Náklady z rozpočtu</t>
  </si>
  <si>
    <t>REKAPITULACE ROZPOČTU</t>
  </si>
  <si>
    <t>Kód - Popis</t>
  </si>
  <si>
    <t>Cena celkem [CZK]</t>
  </si>
  <si>
    <t>1) Náklady z rozpočtu</t>
  </si>
  <si>
    <t>-1</t>
  </si>
  <si>
    <t>OST - Ostatní</t>
  </si>
  <si>
    <t>VRN - Vedlejší rozpočtové náklady</t>
  </si>
  <si>
    <t>2) Ostatní náklady</t>
  </si>
  <si>
    <t>Zařízení staveniště</t>
  </si>
  <si>
    <t>VRN</t>
  </si>
  <si>
    <t>Projektové práce</t>
  </si>
  <si>
    <t>Územní vlivy</t>
  </si>
  <si>
    <t>Provozní vlivy</t>
  </si>
  <si>
    <t>Jiné VRN</t>
  </si>
  <si>
    <t>Kompletační činnost</t>
  </si>
  <si>
    <t>KOMPLETACNA</t>
  </si>
  <si>
    <t>ROZPOČET</t>
  </si>
  <si>
    <t>PČ</t>
  </si>
  <si>
    <t>Typ</t>
  </si>
  <si>
    <t>Popis</t>
  </si>
  <si>
    <t>MJ</t>
  </si>
  <si>
    <t>Množství</t>
  </si>
  <si>
    <t>J.cena [CZK]</t>
  </si>
  <si>
    <t>Poznámka</t>
  </si>
  <si>
    <t>J. Nh [h]</t>
  </si>
  <si>
    <t>Nh celkem [h]</t>
  </si>
  <si>
    <t>J. hmotnost
[t]</t>
  </si>
  <si>
    <t>Hmotnost
celkem [t]</t>
  </si>
  <si>
    <t>J. suť [t]</t>
  </si>
  <si>
    <t>Suť Celkem [t]</t>
  </si>
  <si>
    <t>ROZPOCET</t>
  </si>
  <si>
    <t>K</t>
  </si>
  <si>
    <t>012103000</t>
  </si>
  <si>
    <t>Geodetické práce před výstavbou</t>
  </si>
  <si>
    <t>kč</t>
  </si>
  <si>
    <t>1024</t>
  </si>
  <si>
    <t>-721372544</t>
  </si>
  <si>
    <t>vytyčení stávajících inženýrských sítí  a výškových úrovní pro umístění objektů stavby</t>
  </si>
  <si>
    <t>P</t>
  </si>
  <si>
    <t>012303000</t>
  </si>
  <si>
    <t>Geodetické práce po výstavbě</t>
  </si>
  <si>
    <t>-1019572887</t>
  </si>
  <si>
    <t>zaměření skutečného provedení stavby na podkladě KN</t>
  </si>
  <si>
    <t>013254000</t>
  </si>
  <si>
    <t>Dokumentace skutečného provedení stavby</t>
  </si>
  <si>
    <t>-1859331709</t>
  </si>
  <si>
    <t>Dokumentace pro kolaudaci a závěrečná zpráva</t>
  </si>
  <si>
    <t>013203000</t>
  </si>
  <si>
    <t>Dokumentace stavby bez rozlišení - dokumentace kvality</t>
  </si>
  <si>
    <t>Kč</t>
  </si>
  <si>
    <t>1034086974</t>
  </si>
  <si>
    <t>Vypracování a kompletace dodavatelské dokumentace ( dokumentace pro prokazování požadovaných vlastností použitých materiálů, program řízení jakosti realizace stavby apod…)
1x v tištěné formě a 1x v elektronické formě na CD/DVD ve formátu .pdf</t>
  </si>
  <si>
    <t>041103000</t>
  </si>
  <si>
    <t>Autorský dozor projektanta</t>
  </si>
  <si>
    <t>400890410</t>
  </si>
  <si>
    <t>6</t>
  </si>
  <si>
    <t>049103000</t>
  </si>
  <si>
    <t>Náklady vzniklé v souvislosti s realizací stavby</t>
  </si>
  <si>
    <t>-1275047249</t>
  </si>
  <si>
    <t>Odborné vedení provádění stavby stavbyvedoucím s příslušnou autorizací</t>
  </si>
  <si>
    <t>7</t>
  </si>
  <si>
    <t>051002000</t>
  </si>
  <si>
    <t>Pojištění  díla – transportní, stavebně-montážní pojištění, pojištění odpovědnosti za škodu</t>
  </si>
  <si>
    <t>-1202375076</t>
  </si>
  <si>
    <t>8</t>
  </si>
  <si>
    <t>R</t>
  </si>
  <si>
    <t>Provizorní dopravní značení a opatření pro pohyb chodců</t>
  </si>
  <si>
    <t>-561199463</t>
  </si>
  <si>
    <t>9</t>
  </si>
  <si>
    <t>032103000</t>
  </si>
  <si>
    <t>Náklady na stavební buňky</t>
  </si>
  <si>
    <t>-660176281</t>
  </si>
  <si>
    <t>032203000</t>
  </si>
  <si>
    <t>Pronájem ploch staveniště</t>
  </si>
  <si>
    <t>1882324373</t>
  </si>
  <si>
    <t>11</t>
  </si>
  <si>
    <t>032903000</t>
  </si>
  <si>
    <t>Náklady na provoz a údržbu vybavení staveniště</t>
  </si>
  <si>
    <t>50876853</t>
  </si>
  <si>
    <t>12</t>
  </si>
  <si>
    <t>034103000</t>
  </si>
  <si>
    <t>Energie pro zařízení staveniště</t>
  </si>
  <si>
    <t>-1848710566</t>
  </si>
  <si>
    <t>13</t>
  </si>
  <si>
    <t>039103000</t>
  </si>
  <si>
    <t>Rozebrání, bourání a odvoz zařízení staveniště</t>
  </si>
  <si>
    <t>2091937672</t>
  </si>
  <si>
    <t>VP - Vícepráce</t>
  </si>
  <si>
    <t>PN</t>
  </si>
  <si>
    <t>SO 111 - Chodník ul. Bohumínská</t>
  </si>
  <si>
    <t>Část:</t>
  </si>
  <si>
    <t>0 - Demolice</t>
  </si>
  <si>
    <t>HSV - Práce a dodávky HSV</t>
  </si>
  <si>
    <t xml:space="preserve">    1 - Zemní práce</t>
  </si>
  <si>
    <t xml:space="preserve">    9 - Ostatní konstrukce a práce, bourání</t>
  </si>
  <si>
    <t xml:space="preserve">    997 - Přesun sutě</t>
  </si>
  <si>
    <t>113106123</t>
  </si>
  <si>
    <t>Rozebrání dlažeb komunikací pro pěší ze zámkových dlaždic</t>
  </si>
  <si>
    <t>m2</t>
  </si>
  <si>
    <t>618535988</t>
  </si>
  <si>
    <t>"rozebraná dlažba bude očištěna a uložena na palety =" 36,72</t>
  </si>
  <si>
    <t>VV</t>
  </si>
  <si>
    <t>113106241</t>
  </si>
  <si>
    <t>Rozebrání vozovek ze silničních dílců</t>
  </si>
  <si>
    <t>-690253674</t>
  </si>
  <si>
    <t>113107122</t>
  </si>
  <si>
    <t>Odstranění podkladu pl do 50 m2 z kameniva drceného tl 200 mm</t>
  </si>
  <si>
    <t>-569971343</t>
  </si>
  <si>
    <t>"podklad pod zámkovou dlažbou =" 36,72</t>
  </si>
  <si>
    <t>113107146</t>
  </si>
  <si>
    <t>Odstranění podkladu pl do 50 m2 živičných tl 300 mm</t>
  </si>
  <si>
    <t>-1469840605</t>
  </si>
  <si>
    <t>"vybourání asfaltového betonu včetně podkladních vrstev z kameniva zpevněných asfaltem =" 3,06</t>
  </si>
  <si>
    <t>113107162</t>
  </si>
  <si>
    <t>Odstranění podkladu pl přes 50 do 200 m2 z kameniva drceného tl 200 mm</t>
  </si>
  <si>
    <t>-1060628528</t>
  </si>
  <si>
    <t>"podklad pod silniční panely =" 91,80</t>
  </si>
  <si>
    <t>113107222</t>
  </si>
  <si>
    <t>Odstranění podkladu pl přes 200 m2 z kameniva drceného tl 200 mm</t>
  </si>
  <si>
    <t>69934595</t>
  </si>
  <si>
    <t>"podklad - chodník z LA =" 806,82</t>
  </si>
  <si>
    <t>113107232</t>
  </si>
  <si>
    <t>Odstranění podkladu pl přes 200 m2 z betonu prostého tl 300 mm</t>
  </si>
  <si>
    <t>1958538306</t>
  </si>
  <si>
    <t>"podkladní beton pod litý asfalt =" 806,82</t>
  </si>
  <si>
    <t>113107241</t>
  </si>
  <si>
    <t>Odstranění podkladu pl přes 200 m2 živičných tl 50 mm</t>
  </si>
  <si>
    <t>329265681</t>
  </si>
  <si>
    <t>"vybourání litého asfaltu v tl. 40 mm =" 806,82</t>
  </si>
  <si>
    <t>113202111</t>
  </si>
  <si>
    <t>Vytrhání obrub krajníků obrubníků stojatých</t>
  </si>
  <si>
    <t>m</t>
  </si>
  <si>
    <t>1904454626</t>
  </si>
  <si>
    <t>"Vybourání betonových obrubníků =" 160,14</t>
  </si>
  <si>
    <t>"vybourání kamenných obrubníků - po očištění budou osazeny zpět =" 16,0</t>
  </si>
  <si>
    <t>Součet</t>
  </si>
  <si>
    <t>113203111</t>
  </si>
  <si>
    <t>Vytrhání obrub z dlažebních kostek</t>
  </si>
  <si>
    <t>-865914488</t>
  </si>
  <si>
    <t>"vybourání dvouřádku v délce 16,0 m (kostky po očištění budou osazeny zpět) = " 2 * 16,0</t>
  </si>
  <si>
    <t>121101101</t>
  </si>
  <si>
    <t>Sejmutí ornice s přemístěním na vzdálenost do 50 m</t>
  </si>
  <si>
    <t>m3</t>
  </si>
  <si>
    <t>-1625557130</t>
  </si>
  <si>
    <t>"výpočet =" 0,15 * 150,96</t>
  </si>
  <si>
    <t>162501102</t>
  </si>
  <si>
    <t>Vodorovné přemístění do 3000 m výkopku/sypaniny z horniny tř. 1 až 4</t>
  </si>
  <si>
    <t>600745264</t>
  </si>
  <si>
    <t>"odvoz sejmuté ornice na mezideponii =" 22,644</t>
  </si>
  <si>
    <t>919735116</t>
  </si>
  <si>
    <t>Řezání stávajícího živičného krytu hl do 300 mm</t>
  </si>
  <si>
    <t>-295680008</t>
  </si>
  <si>
    <t>"zaříznutí styčné spáry pro osazení betonových obrubníků a dvouřádku =" 17,34</t>
  </si>
  <si>
    <t>"proříznutí živičného krytu a betonového podkladu na hranici pozemku =" 14,28</t>
  </si>
  <si>
    <t>14</t>
  </si>
  <si>
    <t>979054451</t>
  </si>
  <si>
    <t>Očištění vybouraných zámkových dlaždic s původním spárováním z kameniva těženého</t>
  </si>
  <si>
    <t>252959602</t>
  </si>
  <si>
    <t>997221551</t>
  </si>
  <si>
    <t>Vodorovná doprava suti ze sypkých materiálů do 1 km</t>
  </si>
  <si>
    <t>t</t>
  </si>
  <si>
    <t>-1123786061</t>
  </si>
  <si>
    <t>"podklad - chodník z LA =" 0,235 * 806,82</t>
  </si>
  <si>
    <t>"podklad pod silniční panely =" 0,235 * 91,8</t>
  </si>
  <si>
    <t>"podklad pod zámkovou dlažbu =" 0,235 * 36,72</t>
  </si>
  <si>
    <t>16</t>
  </si>
  <si>
    <t>997221559</t>
  </si>
  <si>
    <t>Příplatek ZKD 1 km u vodorovné dopravy suti ze sypkých materiálů</t>
  </si>
  <si>
    <t>-193187195</t>
  </si>
  <si>
    <t>uvažovaná vzdálenost 10 km</t>
  </si>
  <si>
    <t>"podklad - chodník z LA =" (10-1) * 189,603</t>
  </si>
  <si>
    <t>"podklad pod silniční panely =" (10-1) * 21,573</t>
  </si>
  <si>
    <t>"podklad pod zámkovou dlažbu =" (10-1) * 8,629</t>
  </si>
  <si>
    <t>17</t>
  </si>
  <si>
    <t>997221561</t>
  </si>
  <si>
    <t>Vodorovná doprava suti z kusových materiálů do 1 km</t>
  </si>
  <si>
    <t>-1631125919</t>
  </si>
  <si>
    <t>"vybouraný litý asfalt =" 0,098 * 806,82</t>
  </si>
  <si>
    <t>"vybouraný asfaltový beton =" 0,709 * 3,06</t>
  </si>
  <si>
    <t>18</t>
  </si>
  <si>
    <t>997221569</t>
  </si>
  <si>
    <t>Příplatek ZKD 1 km u vodorovné dopravy suti z kusových materiálů</t>
  </si>
  <si>
    <t>-1340195873</t>
  </si>
  <si>
    <t>"vybouraný litý asfalt =" (10-1) * 79,068</t>
  </si>
  <si>
    <t>"vybouraný asfaltový beton =" (10-1) * 2,170</t>
  </si>
  <si>
    <t>19</t>
  </si>
  <si>
    <t>997221571</t>
  </si>
  <si>
    <t>Vodorovná doprava vybouraných hmot do 1 km</t>
  </si>
  <si>
    <t>670090906</t>
  </si>
  <si>
    <t>"podkladní beton =" 0,5 * 806,82</t>
  </si>
  <si>
    <t>"rozebrané silniční panely (odvoz dle dispozic objednatele) =" 0,408 * 91,8</t>
  </si>
  <si>
    <t>"vybourané betonové obruby =" 0,205 * 160,14</t>
  </si>
  <si>
    <t>"lože z vybouraných kamenných obrub =" 0,120 * 16,0</t>
  </si>
  <si>
    <t>"lože z vybouraného dvouřádku =" 0,080 * 2 * 16,0</t>
  </si>
  <si>
    <t>20</t>
  </si>
  <si>
    <t>997221579</t>
  </si>
  <si>
    <t>Příplatek ZKD 1 km u vodorovné dopravy vybouraných hmot</t>
  </si>
  <si>
    <t>1413158933</t>
  </si>
  <si>
    <t>uvaovaná vzdálenost 10 km</t>
  </si>
  <si>
    <t>"podkladní beton pod litý asfalt =" (10-1) * 403,410</t>
  </si>
  <si>
    <t>"rozebrané silniční panely =" (10-1) * 37,454</t>
  </si>
  <si>
    <t>"vybourané betonové obrubníky =" (10-1) * 39,829</t>
  </si>
  <si>
    <t>"betonové lože z kamenných obrub=" (10-1) * 1,920</t>
  </si>
  <si>
    <t>"betonové lože z dvouřádku =" (10-1) * 2,560</t>
  </si>
  <si>
    <t>997221815</t>
  </si>
  <si>
    <t>Poplatek za uložení betonového odpadu na skládce (skládkovné)</t>
  </si>
  <si>
    <t>924091443</t>
  </si>
  <si>
    <t>"podkladní beton pod litý asfalt =" 403,410</t>
  </si>
  <si>
    <t>"vybourané betonové obrubníky =" 39,829</t>
  </si>
  <si>
    <t>"betonové lože z kamenných obrubníků =" 1,920</t>
  </si>
  <si>
    <t>"betonové lože z dvouřádku =" 2,560</t>
  </si>
  <si>
    <t>22</t>
  </si>
  <si>
    <t>997221845</t>
  </si>
  <si>
    <t>Poplatek za uložení odpadu z asfaltových povrchů na skládce (skládkovné)</t>
  </si>
  <si>
    <t>-343195310</t>
  </si>
  <si>
    <t>"vybouraný litý asfalt =" 79,068</t>
  </si>
  <si>
    <t>"vybouraný asfaltový beton =" 2,170</t>
  </si>
  <si>
    <t>23</t>
  </si>
  <si>
    <t>997221855</t>
  </si>
  <si>
    <t>Poplatek za uložení odpadu z kameniva na skládce (skládkovné)</t>
  </si>
  <si>
    <t>160400597</t>
  </si>
  <si>
    <t>"podklad - chodník z LA =" 189,603</t>
  </si>
  <si>
    <t>"podklad pod silniční panely =" 21,573</t>
  </si>
  <si>
    <t>"podklad pod zámkovou dlažbu =" 8,629</t>
  </si>
  <si>
    <t>1 - Výstavba</t>
  </si>
  <si>
    <t xml:space="preserve">    5 - Komunikace pozemní</t>
  </si>
  <si>
    <t xml:space="preserve">    998 - Přesun hmot</t>
  </si>
  <si>
    <t>122302201</t>
  </si>
  <si>
    <t>Odkopávky a prokopávky nezapažené pro silnice objemu do 100 m3 v hornině tř. 4</t>
  </si>
  <si>
    <t>-570226074</t>
  </si>
  <si>
    <t>594335680</t>
  </si>
  <si>
    <t>"dovoz ornice z mezideponie k opětovnému rozprostření =" 22,644</t>
  </si>
  <si>
    <t>162701105</t>
  </si>
  <si>
    <t>Vodorovné přemístění do 10000 m výkopku/sypaniny z horniny tř. 1 až 4</t>
  </si>
  <si>
    <t>31229041</t>
  </si>
  <si>
    <t>167101101</t>
  </si>
  <si>
    <t>Nakládání výkopku z hornin tř. 1 až 4 do 100 m3</t>
  </si>
  <si>
    <t>-897190351</t>
  </si>
  <si>
    <t>"naložení ornice na mezideponii (sejmutá ornice) =" 22,644</t>
  </si>
  <si>
    <t>171101141</t>
  </si>
  <si>
    <t>Uložení sypaniny do 0,75 m3 násypu na 1 m silnice nebo železnice</t>
  </si>
  <si>
    <t>-1207144958</t>
  </si>
  <si>
    <t>"včetně nákupu a dovozu vhodného materiálu =" 193,0</t>
  </si>
  <si>
    <t>171201211</t>
  </si>
  <si>
    <t>Poplatek za uložení odpadu ze sypaniny na skládce (skládkovné)</t>
  </si>
  <si>
    <t>-6585506</t>
  </si>
  <si>
    <t>"výpočet =" 1,65 * 22,0</t>
  </si>
  <si>
    <t>181301102</t>
  </si>
  <si>
    <t>Rozprostření ornice tl vrstvy do 150 mm pl do 500 m2 v rovině nebo ve svahu do 1:5</t>
  </si>
  <si>
    <t>464827564</t>
  </si>
  <si>
    <t>M</t>
  </si>
  <si>
    <t>181R1</t>
  </si>
  <si>
    <t xml:space="preserve">Nákup a dovoz chybějící ornice </t>
  </si>
  <si>
    <t>-788365515</t>
  </si>
  <si>
    <t>"celková potřeba ornice k ohumusování =" 0,15 * 622,2</t>
  </si>
  <si>
    <t>"odpočet sejmuté ornice k opětovnému použití =" -22,644</t>
  </si>
  <si>
    <t>181411121</t>
  </si>
  <si>
    <t>Založení lučního trávníku výsevem plochy do 1000 m2 v rovině a ve svahu do 1:5</t>
  </si>
  <si>
    <t>-2025288909</t>
  </si>
  <si>
    <t>005724720</t>
  </si>
  <si>
    <t>osivo směs travní krajinná - rovinná</t>
  </si>
  <si>
    <t>kg</t>
  </si>
  <si>
    <t>-1347229250</t>
  </si>
  <si>
    <t>"výpočet =" 0,035 * 622,2</t>
  </si>
  <si>
    <t>181951102</t>
  </si>
  <si>
    <t>Úprava pláně v hornině tř. 1 až 4 se zhutněním</t>
  </si>
  <si>
    <t>1954989779</t>
  </si>
  <si>
    <t>"plocha ŠD 150 =" 349,86</t>
  </si>
  <si>
    <t>"plocha ŠD 250 mm =" 107,22</t>
  </si>
  <si>
    <t>183403111</t>
  </si>
  <si>
    <t>Obdělání půdy nakopáním na hloubku do 0,1 m v rovině a svahu do 1:5</t>
  </si>
  <si>
    <t>1962850599</t>
  </si>
  <si>
    <t>183403153</t>
  </si>
  <si>
    <t>Obdělání půdy hrabáním v rovině a svahu do 1:5</t>
  </si>
  <si>
    <t>1545167031</t>
  </si>
  <si>
    <t>184802611</t>
  </si>
  <si>
    <t>Chemické odplevelení po založení kultury postřikem na široko v rovině a svahu do 1:5</t>
  </si>
  <si>
    <t>-1216878042</t>
  </si>
  <si>
    <t>564851111</t>
  </si>
  <si>
    <t>Podklad ze štěrkodrtě ŠD tl 150 mm</t>
  </si>
  <si>
    <t>316980561</t>
  </si>
  <si>
    <t>ŠD B 0/32</t>
  </si>
  <si>
    <t>"podklad pod dlažbu tl. 60 =" 349,86</t>
  </si>
  <si>
    <t>564871111</t>
  </si>
  <si>
    <t>Podklad ze štěrkodrtě ŠD tl 250 mm</t>
  </si>
  <si>
    <t>1741561268</t>
  </si>
  <si>
    <t>"podklad pod dlažbu tl. 80 mm =" 11,22</t>
  </si>
  <si>
    <t>"podklad pod zesílenou část zatravnění =" 96,0</t>
  </si>
  <si>
    <t>564871111.1</t>
  </si>
  <si>
    <t>-159999025</t>
  </si>
  <si>
    <t>ŠD B 16/32</t>
  </si>
  <si>
    <t>593531212</t>
  </si>
  <si>
    <t>Kladení dlažby z plastových vegetačních tvárnic pro pěší bez zámku tl do 60 mm plochy do 100 m2</t>
  </si>
  <si>
    <t>1664865100</t>
  </si>
  <si>
    <t>"plocha ze zarávňovacích tvárnic Recyfix Green super =" 96,0</t>
  </si>
  <si>
    <t>286100</t>
  </si>
  <si>
    <t>PANEL zatravňovací RECYFIX GREEN SUPER černý 600 x 400 / 75 mm</t>
  </si>
  <si>
    <t>kus</t>
  </si>
  <si>
    <t>-315308894</t>
  </si>
  <si>
    <t>596211113</t>
  </si>
  <si>
    <t>Kladení zámkové dlažby komunikací pro pěší tl 60 mm skupiny A pl přes 300 m2</t>
  </si>
  <si>
    <t>-1556774621</t>
  </si>
  <si>
    <t>"dlažba šedá 200x100 =" 347,82</t>
  </si>
  <si>
    <t>"dlažba slepecká červená 200x100 ="2,04</t>
  </si>
  <si>
    <t>592453130</t>
  </si>
  <si>
    <t>dlažba 20x20x6 cm přírodní</t>
  </si>
  <si>
    <t>-828435155</t>
  </si>
  <si>
    <t>"plocha x ztratné =" 1,01 * 347,82</t>
  </si>
  <si>
    <t>592452670</t>
  </si>
  <si>
    <t>dlažba pro nevidomé 20 x 10 x 6 cm barevná</t>
  </si>
  <si>
    <t>-1131897492</t>
  </si>
  <si>
    <t>"plocha x ztratné =" 1,03 * 2,04</t>
  </si>
  <si>
    <t>596211114</t>
  </si>
  <si>
    <t>Příplatek za kombinaci dvou barev u kladení betonových dlažeb komunikací pro pěší tl 60 mm skupiny A</t>
  </si>
  <si>
    <t>-2080694721</t>
  </si>
  <si>
    <t>24</t>
  </si>
  <si>
    <t>596211210</t>
  </si>
  <si>
    <t>Kladení zámkové dlažby komunikací pro pěší tl 80 mm skupiny A pl do 50 m2</t>
  </si>
  <si>
    <t>1982588482</t>
  </si>
  <si>
    <t>"dlažba 200x100 antracit =" 11,22</t>
  </si>
  <si>
    <t>25</t>
  </si>
  <si>
    <t>592452660</t>
  </si>
  <si>
    <t>dlažba 20 x 10 x 8 cm barevná, antracit</t>
  </si>
  <si>
    <t>1352726540</t>
  </si>
  <si>
    <t>"plocha x ztratné =" 1,3 * 11,22</t>
  </si>
  <si>
    <t>26</t>
  </si>
  <si>
    <t>916111122.1</t>
  </si>
  <si>
    <t>Osazení obruby z drobných kostek bez boční opěry do lože z betonu prostého C16/20</t>
  </si>
  <si>
    <t>-1679441758</t>
  </si>
  <si>
    <t>"zřízení první řady dvouřádku (bez dodávky) =" 16,0</t>
  </si>
  <si>
    <t>27</t>
  </si>
  <si>
    <t>916111123.1</t>
  </si>
  <si>
    <t>Osazení obruby z drobných kostek s boční opěrou do lože z betonu prostého C16/20</t>
  </si>
  <si>
    <t>416093004</t>
  </si>
  <si>
    <t>"zřízení druhé řady dvouřádku (bez dodávky kostek) =" 16,0</t>
  </si>
  <si>
    <t>28</t>
  </si>
  <si>
    <t>916131213.1</t>
  </si>
  <si>
    <t>Osazení silničního obrubníku betonového stojatého s boční opěrou do lože z betonu prostého C16/20</t>
  </si>
  <si>
    <t>2029154263</t>
  </si>
  <si>
    <t>"obrubník 15/25 =" 10,0</t>
  </si>
  <si>
    <t>"obrubník 15/15 nájezdový =" 3,0</t>
  </si>
  <si>
    <t>"obrubník přechodový - levý =" 1,0</t>
  </si>
  <si>
    <t>"obrubník přechodový - pravý =" 1,0</t>
  </si>
  <si>
    <t>29</t>
  </si>
  <si>
    <t>592174650</t>
  </si>
  <si>
    <t>obrubník betonový silniční Standard 100x15x25 cm</t>
  </si>
  <si>
    <t>582233206</t>
  </si>
  <si>
    <t>30</t>
  </si>
  <si>
    <t>592174690</t>
  </si>
  <si>
    <t>obrubník betonový silniční přechodový L + P Standard 100x15x15-25 cm</t>
  </si>
  <si>
    <t>-1320157433</t>
  </si>
  <si>
    <t>31</t>
  </si>
  <si>
    <t>592175100</t>
  </si>
  <si>
    <t>obrubník betonový silniční nájezdový 100x15x15 cm</t>
  </si>
  <si>
    <t>-977366024</t>
  </si>
  <si>
    <t>32</t>
  </si>
  <si>
    <t>916231213.1</t>
  </si>
  <si>
    <t>Osazení chodníkového obrubníku betonového stojatého s boční opěrou do lože z betonu prostého C16/20</t>
  </si>
  <si>
    <t>-1234041315</t>
  </si>
  <si>
    <t>33</t>
  </si>
  <si>
    <t>592174160</t>
  </si>
  <si>
    <t>obrubník betonový chodníkový 100x10x25 cm</t>
  </si>
  <si>
    <t>-2133087731</t>
  </si>
  <si>
    <t>"výpočet =" 1,01 * 265,0</t>
  </si>
  <si>
    <t>34</t>
  </si>
  <si>
    <t>916241213.1</t>
  </si>
  <si>
    <t>Osazení obrubníku kamenného stojatého s boční opěrou do lože z betonu prostého C16/20</t>
  </si>
  <si>
    <t>304414003</t>
  </si>
  <si>
    <t>"osazení obrubníku OP3 - bez dodávky =" 16,0</t>
  </si>
  <si>
    <t>35</t>
  </si>
  <si>
    <t>979024443</t>
  </si>
  <si>
    <t>Očištění vybouraných obrubníků a krajníků silničních</t>
  </si>
  <si>
    <t>-1100783252</t>
  </si>
  <si>
    <t>36</t>
  </si>
  <si>
    <t>979071122</t>
  </si>
  <si>
    <t>Očištění dlažebních kostek drobných s původním spárováním živičnou směsí nebo MC</t>
  </si>
  <si>
    <t>-1998595731</t>
  </si>
  <si>
    <t>"z vybouraného materiálu =" (2 * 16,0) * 0,1</t>
  </si>
  <si>
    <t>37</t>
  </si>
  <si>
    <t>998223011</t>
  </si>
  <si>
    <t>Přesun hmot pro pozemní komunikace s krytem dlážděným</t>
  </si>
  <si>
    <t>712773699</t>
  </si>
  <si>
    <t>2 - Stranová přeložka sdělovacího kabelu CETIN</t>
  </si>
  <si>
    <t xml:space="preserve">    4 - Vodorovné konstrukce</t>
  </si>
  <si>
    <t xml:space="preserve">    8 - Trubní vedení</t>
  </si>
  <si>
    <t>130001101</t>
  </si>
  <si>
    <t>Příplatek za ztížení vykopávky v blízkosti podzemního vedení</t>
  </si>
  <si>
    <t>309103866</t>
  </si>
  <si>
    <t>"ztížená vykopávka v původní trase =" 25,5</t>
  </si>
  <si>
    <t>132201101</t>
  </si>
  <si>
    <t>Hloubení rýh š do 600 mm v hornině tř. 3 objemu do 100 m3</t>
  </si>
  <si>
    <t>1424194057</t>
  </si>
  <si>
    <t>"odkopání stávající trsásy kabelu =" 0,5 * 0,6 * 85,0</t>
  </si>
  <si>
    <t>"výkop nové trasy =" 0,5 * 0,6 * 85,0</t>
  </si>
  <si>
    <t>1819016652</t>
  </si>
  <si>
    <t>"vytlačená kubatura =" 8,50</t>
  </si>
  <si>
    <t>-609271528</t>
  </si>
  <si>
    <t>"výpočet =" 1,65 * 8,50</t>
  </si>
  <si>
    <t>174101101</t>
  </si>
  <si>
    <t>Zásyp jam, šachet rýh nebo kolem objektů sypaninou se zhutněním</t>
  </si>
  <si>
    <t>525564879</t>
  </si>
  <si>
    <t>"zásyp výkopkem původní trasa =" 25,5</t>
  </si>
  <si>
    <t>"zásyp nová trasa =" 25,5 - 8,5</t>
  </si>
  <si>
    <t>451572111</t>
  </si>
  <si>
    <t>Lože pod potrubí otevřený výkop z kameniva drobného těženého</t>
  </si>
  <si>
    <t>-625580369</t>
  </si>
  <si>
    <t>"lože a obsyp kabelu =" 0,5 * 0,2 * 85,0</t>
  </si>
  <si>
    <t>899722113</t>
  </si>
  <si>
    <t>Krytí potrubí z plastů výstražnou fólií z PVC 34cm</t>
  </si>
  <si>
    <t>671333611</t>
  </si>
  <si>
    <t>990-102R1</t>
  </si>
  <si>
    <t>D + M půlená chránička DN 110</t>
  </si>
  <si>
    <t>259195314</t>
  </si>
  <si>
    <t>991R1</t>
  </si>
  <si>
    <t>Stranová přeložka kabelu</t>
  </si>
  <si>
    <t>-644191687</t>
  </si>
  <si>
    <t>991R2</t>
  </si>
  <si>
    <t>Měření kabelu po stranové přeložce</t>
  </si>
  <si>
    <t>888060755</t>
  </si>
  <si>
    <t>3 - Stranová přeložka sdělovacího kabelu DIAL Telecom</t>
  </si>
  <si>
    <t>"ztížená vykopávka v původní trase =" 7,80</t>
  </si>
  <si>
    <t>"odkopání stávající trsásy kabelu =" 0,5 * 0,6 * 26,0</t>
  </si>
  <si>
    <t>"výkop nové trasy =" 0,5 * 0,6 * 26,0</t>
  </si>
  <si>
    <t>"vytlačená kubatura =" 2,60</t>
  </si>
  <si>
    <t>"výpočet =" 1,65 * 2,60</t>
  </si>
  <si>
    <t>"zásyp výkopkem původní trasa =" 7,80</t>
  </si>
  <si>
    <t>"zásyp nová trasa =" 7,80 - 2,60</t>
  </si>
  <si>
    <t>"lože a obsyp kabelu =" 0,5 * 0,2 * 26,0</t>
  </si>
  <si>
    <t>-1185130353</t>
  </si>
  <si>
    <t>4 - Chráničky kabelového vedení VO</t>
  </si>
  <si>
    <t>"ztížená vykopávka v původní trase =" 9,0</t>
  </si>
  <si>
    <t>"odkopání stávající trsásy kabelu =" 0,6 * 0,6 * 25,0</t>
  </si>
  <si>
    <t>1773587150</t>
  </si>
  <si>
    <t>"vytlačená kubatura =" 0,055 * 0,055 * 3,14 * 25 * 2</t>
  </si>
  <si>
    <t>501081696</t>
  </si>
  <si>
    <t>"výpočet =" 1,65 * 0,475</t>
  </si>
  <si>
    <t>"zásyp výkopkem původní trasa =" 9,0 - 0,475</t>
  </si>
  <si>
    <t>D+ M půlená chránička DN 110</t>
  </si>
  <si>
    <t>990-102R2</t>
  </si>
  <si>
    <t>D + M rezervní chránička DN 110</t>
  </si>
  <si>
    <t>914003539</t>
  </si>
  <si>
    <t>5 - Úpravy sloupů VO</t>
  </si>
  <si>
    <t>991R3</t>
  </si>
  <si>
    <t>Úprava patek a dříků stávajícíh stožárů VO</t>
  </si>
  <si>
    <t>-1082668411</t>
  </si>
  <si>
    <t>Oprava nebo úplná obnova kruhové betonové patky (hlavice). Nová betonová patka musí být spojena se základem (stožárovým pouzdrem), stožárové pouzdro musí být před provedením betonáže patky bez nečistot. Betonová patka zhotovená z potěrového betonu musí být v nadzemní části ošetřena penetrací zajišťující odolnost proti vodě a vlhkosti. Betonová patka musí mít min. výšku 100 mm nad úrovní okolního volného nezpevněného terénu a musí být dodržen spád betonové plochy od dříku stožáru min. 5°. Průměr betonové patky musí být min. o 300 mm větší než je průměr stožáru, v žádném místě nesmí být tloušťka prstence (vzdálenost od dříku k okraji patky) menší než 150 mm. V chodníku se betonová část základu zakončuje na úrovni podkladového betonu (štěrku) pod následně osazenou vrstvu definitivního povrchu.</t>
  </si>
  <si>
    <t>1) Souhrnný list stavby</t>
  </si>
  <si>
    <t>2) Rekapitulace objektů</t>
  </si>
  <si>
    <t>/</t>
  </si>
  <si>
    <t>1) Krycí list rozpočtu</t>
  </si>
  <si>
    <t>2) Rekapitulace rozpočtu</t>
  </si>
  <si>
    <t>3) Rozpočet</t>
  </si>
  <si>
    <t>Rekapitulace stavby</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</si>
</sst>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0_);\(\$#,##0\)"/>
    <numFmt numFmtId="165" formatCode="_(\$#,##0_);[Red]\(\$#,##0\)"/>
    <numFmt numFmtId="166" formatCode="_(\$#,##0.00_);\(\$#,##0.00\)"/>
    <numFmt numFmtId="167" formatCode="_(\$#,##0.00_);[Red]\(\$#,##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0%"/>
    <numFmt numFmtId="173" formatCode="dd\.mm\.yyyy"/>
    <numFmt numFmtId="174" formatCode="#,##0.00000"/>
    <numFmt numFmtId="175" formatCode="#,##0.000"/>
  </numFmts>
  <fonts count="109">
    <font>
      <sz val="11"/>
      <name val="Calibri"/>
      <family val="2"/>
    </font>
    <font>
      <b/>
      <sz val="11"/>
      <name val="Calibri"/>
      <family val="2"/>
    </font>
    <font>
      <i/>
      <sz val="11"/>
      <name val="Calibri"/>
      <family val="2"/>
    </font>
    <font>
      <b/>
      <i/>
      <sz val="11"/>
      <name val="Calibri"/>
      <family val="2"/>
    </font>
    <font>
      <sz val="8"/>
      <name val="Trebuchet MS"/>
      <family val="2"/>
    </font>
    <font>
      <sz val="9"/>
      <name val="Trebuchet MS"/>
      <family val="2"/>
    </font>
    <font>
      <b/>
      <sz val="12"/>
      <name val="Trebuchet MS"/>
      <family val="2"/>
    </font>
    <font>
      <sz val="11"/>
      <name val="Trebuchet MS"/>
      <family val="2"/>
    </font>
    <font>
      <sz val="10"/>
      <name val="Trebuchet MS"/>
      <family val="2"/>
    </font>
    <font>
      <b/>
      <sz val="16"/>
      <name val="Trebuchet MS"/>
      <family val="2"/>
    </font>
    <font>
      <b/>
      <sz val="10"/>
      <name val="Trebuchet MS"/>
      <family val="2"/>
    </font>
    <font>
      <b/>
      <sz val="9"/>
      <name val="Trebuchet MS"/>
      <family val="2"/>
    </font>
    <font>
      <sz val="12"/>
      <name val="Trebuchet MS"/>
      <family val="2"/>
    </font>
    <font>
      <b/>
      <sz val="8"/>
      <name val="Trebuchet MS"/>
      <family val="2"/>
    </font>
    <font>
      <sz val="11"/>
      <color indexed="8"/>
      <name val="Calibri"/>
      <family val="2"/>
    </font>
    <font>
      <u val="single"/>
      <sz val="11"/>
      <color indexed="12"/>
      <name val="Calibri"/>
      <family val="2"/>
    </font>
    <font>
      <u val="single"/>
      <sz val="11"/>
      <color indexed="20"/>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i/>
      <sz val="11"/>
      <color indexed="23"/>
      <name val="Calibri"/>
      <family val="2"/>
    </font>
    <font>
      <sz val="8"/>
      <color indexed="55"/>
      <name val="Trebuchet MS"/>
      <family val="2"/>
    </font>
    <font>
      <sz val="12"/>
      <color indexed="56"/>
      <name val="Trebuchet MS"/>
      <family val="2"/>
    </font>
    <font>
      <sz val="8"/>
      <color indexed="56"/>
      <name val="Trebuchet MS"/>
      <family val="2"/>
    </font>
    <font>
      <sz val="10"/>
      <color indexed="56"/>
      <name val="Trebuchet MS"/>
      <family val="2"/>
    </font>
    <font>
      <sz val="8"/>
      <color indexed="63"/>
      <name val="Trebuchet MS"/>
      <family val="2"/>
    </font>
    <font>
      <sz val="8"/>
      <color indexed="10"/>
      <name val="Trebuchet MS"/>
      <family val="2"/>
    </font>
    <font>
      <sz val="8"/>
      <color indexed="20"/>
      <name val="Trebuchet MS"/>
      <family val="2"/>
    </font>
    <font>
      <sz val="8"/>
      <color indexed="43"/>
      <name val="Trebuchet MS"/>
      <family val="2"/>
    </font>
    <font>
      <sz val="8"/>
      <color indexed="48"/>
      <name val="Trebuchet MS"/>
      <family val="2"/>
    </font>
    <font>
      <b/>
      <sz val="12"/>
      <color indexed="55"/>
      <name val="Trebuchet MS"/>
      <family val="2"/>
    </font>
    <font>
      <sz val="9"/>
      <color indexed="55"/>
      <name val="Trebuchet MS"/>
      <family val="2"/>
    </font>
    <font>
      <sz val="10"/>
      <color indexed="63"/>
      <name val="Trebuchet MS"/>
      <family val="2"/>
    </font>
    <font>
      <b/>
      <sz val="10"/>
      <color indexed="63"/>
      <name val="Trebuchet MS"/>
      <family val="2"/>
    </font>
    <font>
      <sz val="10"/>
      <color indexed="55"/>
      <name val="Trebuchet MS"/>
      <family val="2"/>
    </font>
    <font>
      <b/>
      <sz val="12"/>
      <color indexed="16"/>
      <name val="Trebuchet MS"/>
      <family val="2"/>
    </font>
    <font>
      <sz val="12"/>
      <color indexed="55"/>
      <name val="Trebuchet MS"/>
      <family val="2"/>
    </font>
    <font>
      <b/>
      <sz val="11"/>
      <color indexed="56"/>
      <name val="Trebuchet MS"/>
      <family val="2"/>
    </font>
    <font>
      <sz val="11"/>
      <color indexed="56"/>
      <name val="Trebuchet MS"/>
      <family val="2"/>
    </font>
    <font>
      <sz val="11"/>
      <color indexed="55"/>
      <name val="Trebuchet MS"/>
      <family val="2"/>
    </font>
    <font>
      <sz val="8"/>
      <color indexed="16"/>
      <name val="Trebuchet MS"/>
      <family val="2"/>
    </font>
    <font>
      <i/>
      <sz val="8"/>
      <color indexed="12"/>
      <name val="Trebuchet MS"/>
      <family val="2"/>
    </font>
    <font>
      <b/>
      <sz val="8"/>
      <color indexed="55"/>
      <name val="Trebuchet MS"/>
      <family val="2"/>
    </font>
    <font>
      <b/>
      <sz val="10"/>
      <color indexed="56"/>
      <name val="Trebuchet MS"/>
      <family val="2"/>
    </font>
    <font>
      <sz val="9"/>
      <color indexed="8"/>
      <name val="Trebuchet MS"/>
      <family val="2"/>
    </font>
    <font>
      <i/>
      <sz val="7"/>
      <color indexed="55"/>
      <name val="Trebuchet MS"/>
      <family val="2"/>
    </font>
    <font>
      <sz val="18"/>
      <color indexed="12"/>
      <name val="Wingdings 2"/>
      <family val="1"/>
    </font>
    <font>
      <sz val="10"/>
      <color indexed="16"/>
      <name val="Trebuchet MS"/>
      <family val="2"/>
    </font>
    <font>
      <u val="single"/>
      <sz val="10"/>
      <color indexed="12"/>
      <name val="Trebuchet MS"/>
      <family val="2"/>
    </font>
    <font>
      <sz val="11"/>
      <color theme="1"/>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rgb="FF969696"/>
      <name val="Trebuchet MS"/>
      <family val="2"/>
    </font>
    <font>
      <sz val="12"/>
      <color rgb="FF003366"/>
      <name val="Trebuchet MS"/>
      <family val="2"/>
    </font>
    <font>
      <sz val="8"/>
      <color rgb="FF003366"/>
      <name val="Trebuchet MS"/>
      <family val="2"/>
    </font>
    <font>
      <sz val="10"/>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8"/>
      <color rgb="FF3366FF"/>
      <name val="Trebuchet MS"/>
      <family val="2"/>
    </font>
    <font>
      <b/>
      <sz val="12"/>
      <color rgb="FF969696"/>
      <name val="Trebuchet MS"/>
      <family val="2"/>
    </font>
    <font>
      <sz val="9"/>
      <color rgb="FF969696"/>
      <name val="Trebuchet MS"/>
      <family val="2"/>
    </font>
    <font>
      <sz val="10"/>
      <color rgb="FF464646"/>
      <name val="Trebuchet MS"/>
      <family val="2"/>
    </font>
    <font>
      <b/>
      <sz val="10"/>
      <color rgb="FF464646"/>
      <name val="Trebuchet MS"/>
      <family val="2"/>
    </font>
    <font>
      <sz val="10"/>
      <color rgb="FF969696"/>
      <name val="Trebuchet MS"/>
      <family val="2"/>
    </font>
    <font>
      <b/>
      <sz val="12"/>
      <color rgb="FF960000"/>
      <name val="Trebuchet MS"/>
      <family val="2"/>
    </font>
    <font>
      <sz val="12"/>
      <color rgb="FF969696"/>
      <name val="Trebuchet MS"/>
      <family val="2"/>
    </font>
    <font>
      <b/>
      <sz val="11"/>
      <color rgb="FF003366"/>
      <name val="Trebuchet MS"/>
      <family val="2"/>
    </font>
    <font>
      <sz val="11"/>
      <color rgb="FF003366"/>
      <name val="Trebuchet MS"/>
      <family val="2"/>
    </font>
    <font>
      <sz val="11"/>
      <color rgb="FF969696"/>
      <name val="Trebuchet MS"/>
      <family val="2"/>
    </font>
    <font>
      <b/>
      <sz val="12"/>
      <color rgb="FF800000"/>
      <name val="Trebuchet MS"/>
      <family val="2"/>
    </font>
    <font>
      <sz val="8"/>
      <color rgb="FF960000"/>
      <name val="Trebuchet MS"/>
      <family val="2"/>
    </font>
    <font>
      <i/>
      <sz val="8"/>
      <color rgb="FF0000FF"/>
      <name val="Trebuchet MS"/>
      <family val="2"/>
    </font>
    <font>
      <sz val="18"/>
      <color theme="10"/>
      <name val="Wingdings 2"/>
      <family val="1"/>
    </font>
    <font>
      <sz val="10"/>
      <color rgb="FF960000"/>
      <name val="Trebuchet MS"/>
      <family val="2"/>
    </font>
    <font>
      <u val="single"/>
      <sz val="10"/>
      <color theme="10"/>
      <name val="Trebuchet MS"/>
      <family val="2"/>
    </font>
    <font>
      <b/>
      <sz val="10"/>
      <color rgb="FF003366"/>
      <name val="Trebuchet MS"/>
      <family val="2"/>
    </font>
    <font>
      <b/>
      <sz val="8"/>
      <color rgb="FF969696"/>
      <name val="Trebuchet MS"/>
      <family val="2"/>
    </font>
    <font>
      <i/>
      <sz val="7"/>
      <color rgb="FF969696"/>
      <name val="Trebuchet MS"/>
      <family val="2"/>
    </font>
    <font>
      <sz val="9"/>
      <color rgb="FF000000"/>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E682"/>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5">
    <border>
      <left/>
      <right/>
      <top/>
      <bottom/>
      <diagonal/>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dotted">
        <color rgb="FF000000"/>
      </top>
      <bottom/>
    </border>
    <border>
      <left/>
      <right/>
      <top/>
      <bottom style="dotted">
        <color rgb="FF000000"/>
      </bottom>
    </border>
    <border>
      <left style="dotted">
        <color rgb="FF000000"/>
      </left>
      <right/>
      <top style="dotted">
        <color rgb="FF000000"/>
      </top>
      <bottom style="dotted">
        <color rgb="FF000000"/>
      </bottom>
    </border>
    <border>
      <left/>
      <right/>
      <top style="dotted">
        <color rgb="FF000000"/>
      </top>
      <bottom style="dotted">
        <color rgb="FF000000"/>
      </bottom>
    </border>
    <border>
      <left style="dotted">
        <color rgb="FF969696"/>
      </left>
      <right/>
      <top style="dotted">
        <color rgb="FF969696"/>
      </top>
      <bottom/>
    </border>
    <border>
      <left/>
      <right/>
      <top style="dotted">
        <color rgb="FF969696"/>
      </top>
      <bottom/>
    </border>
    <border>
      <left/>
      <right style="dotted">
        <color rgb="FF969696"/>
      </right>
      <top style="dotted">
        <color rgb="FF969696"/>
      </top>
      <bottom/>
    </border>
    <border>
      <left style="dotted">
        <color rgb="FF969696"/>
      </left>
      <right/>
      <top/>
      <bottom/>
    </border>
    <border>
      <left/>
      <right style="dotted">
        <color rgb="FF969696"/>
      </right>
      <top/>
      <bottom/>
    </border>
    <border>
      <left style="dotted">
        <color rgb="FF969696"/>
      </left>
      <right/>
      <top/>
      <bottom style="dotted">
        <color rgb="FF969696"/>
      </bottom>
    </border>
    <border>
      <left/>
      <right/>
      <top/>
      <bottom style="dotted">
        <color rgb="FF969696"/>
      </bottom>
    </border>
    <border>
      <left/>
      <right style="dotted">
        <color rgb="FF969696"/>
      </right>
      <top/>
      <bottom style="dotted">
        <color rgb="FF969696"/>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dotted">
        <color rgb="FF969696"/>
      </left>
      <right/>
      <top style="dotted">
        <color rgb="FF969696"/>
      </top>
      <bottom style="dotted">
        <color rgb="FF969696"/>
      </bottom>
    </border>
    <border>
      <left/>
      <right/>
      <top style="dotted">
        <color rgb="FF969696"/>
      </top>
      <bottom style="dotted">
        <color rgb="FF969696"/>
      </bottom>
    </border>
    <border>
      <left/>
      <right style="dotted">
        <color rgb="FF969696"/>
      </right>
      <top style="dotted">
        <color rgb="FF969696"/>
      </top>
      <bottom style="dotted">
        <color rgb="FF969696"/>
      </bottom>
    </border>
    <border>
      <left style="dotted">
        <color rgb="FF969696"/>
      </left>
      <right style="dotted">
        <color rgb="FF969696"/>
      </right>
      <top style="dotted">
        <color rgb="FF969696"/>
      </top>
      <bottom style="dotted">
        <color rgb="FF969696"/>
      </bottom>
    </border>
    <border>
      <left/>
      <right style="dotted">
        <color rgb="FF000000"/>
      </right>
      <top style="dotted">
        <color rgb="FF000000"/>
      </top>
      <bottom style="dotted">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0" borderId="1" applyNumberFormat="0" applyFill="0" applyAlignment="0" applyProtection="0"/>
    <xf numFmtId="170" fontId="61" fillId="0" borderId="0" applyFont="0" applyFill="0" applyBorder="0" applyAlignment="0" applyProtection="0"/>
    <xf numFmtId="168" fontId="61" fillId="0" borderId="0" applyFont="0" applyFill="0" applyBorder="0" applyAlignment="0" applyProtection="0"/>
    <xf numFmtId="0" fontId="64" fillId="0" borderId="0" applyNumberFormat="0" applyFill="0" applyBorder="0" applyAlignment="0" applyProtection="0"/>
    <xf numFmtId="0" fontId="65" fillId="20" borderId="0" applyNumberFormat="0" applyBorder="0" applyAlignment="0" applyProtection="0"/>
    <xf numFmtId="0" fontId="66" fillId="21" borderId="2" applyNumberFormat="0" applyAlignment="0" applyProtection="0"/>
    <xf numFmtId="171" fontId="61" fillId="0" borderId="0" applyFont="0" applyFill="0" applyBorder="0" applyAlignment="0" applyProtection="0"/>
    <xf numFmtId="169" fontId="61"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2" borderId="0" applyNumberFormat="0" applyBorder="0" applyAlignment="0" applyProtection="0"/>
    <xf numFmtId="0" fontId="72" fillId="0" borderId="0" applyNumberFormat="0" applyFill="0" applyBorder="0" applyAlignment="0" applyProtection="0"/>
    <xf numFmtId="0" fontId="61" fillId="23" borderId="6" applyNumberFormat="0" applyFont="0" applyAlignment="0" applyProtection="0"/>
    <xf numFmtId="9" fontId="61" fillId="0" borderId="0" applyFont="0" applyFill="0" applyBorder="0" applyAlignment="0" applyProtection="0"/>
    <xf numFmtId="0" fontId="73" fillId="0" borderId="7" applyNumberFormat="0" applyFill="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8" applyNumberFormat="0" applyAlignment="0" applyProtection="0"/>
    <xf numFmtId="0" fontId="77" fillId="26" borderId="8" applyNumberFormat="0" applyAlignment="0" applyProtection="0"/>
    <xf numFmtId="0" fontId="78" fillId="26" borderId="9" applyNumberFormat="0" applyAlignment="0" applyProtection="0"/>
    <xf numFmtId="0" fontId="79" fillId="0" borderId="0" applyNumberFormat="0" applyFill="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299">
    <xf numFmtId="0" fontId="4" fillId="0" borderId="0" xfId="0" applyFont="1" applyAlignment="1">
      <alignment/>
    </xf>
    <xf numFmtId="0" fontId="4" fillId="0" borderId="0" xfId="0" applyFont="1" applyAlignment="1">
      <alignment vertical="center"/>
    </xf>
    <xf numFmtId="0" fontId="80"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81" fillId="0" borderId="0" xfId="0" applyFont="1" applyAlignment="1">
      <alignment vertical="center"/>
    </xf>
    <xf numFmtId="0" fontId="4" fillId="0" borderId="0" xfId="0" applyFont="1" applyAlignment="1">
      <alignment horizontal="center" vertical="center" wrapText="1"/>
    </xf>
    <xf numFmtId="0" fontId="82" fillId="0" borderId="0" xfId="0" applyFont="1" applyAlignment="1">
      <alignment/>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vertical="center"/>
    </xf>
    <xf numFmtId="0" fontId="86" fillId="0" borderId="0" xfId="0" applyFont="1" applyAlignment="1">
      <alignment vertical="center"/>
    </xf>
    <xf numFmtId="0" fontId="87" fillId="33" borderId="0" xfId="0" applyFont="1" applyFill="1" applyAlignment="1">
      <alignment horizontal="left" vertical="center"/>
    </xf>
    <xf numFmtId="0" fontId="4" fillId="33" borderId="0" xfId="0" applyFont="1" applyFill="1" applyAlignment="1">
      <alignment/>
    </xf>
    <xf numFmtId="0" fontId="87" fillId="0" borderId="0" xfId="0" applyFont="1" applyAlignment="1">
      <alignment horizontal="left" vertical="center"/>
    </xf>
    <xf numFmtId="0" fontId="4" fillId="0" borderId="0" xfId="0" applyFont="1" applyAlignment="1">
      <alignment horizontal="lef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88" fillId="0" borderId="0" xfId="0" applyFont="1" applyAlignment="1">
      <alignment horizontal="left" vertical="center"/>
    </xf>
    <xf numFmtId="0" fontId="89" fillId="0" borderId="0" xfId="0" applyFont="1" applyAlignment="1">
      <alignment horizontal="left" vertical="center"/>
    </xf>
    <xf numFmtId="0" fontId="90" fillId="0" borderId="0" xfId="0" applyFont="1" applyBorder="1" applyAlignment="1">
      <alignment horizontal="left" vertical="top"/>
    </xf>
    <xf numFmtId="0" fontId="5" fillId="0" borderId="0" xfId="0" applyFont="1" applyBorder="1" applyAlignment="1">
      <alignment horizontal="left" vertical="center"/>
    </xf>
    <xf numFmtId="0" fontId="6" fillId="0" borderId="0" xfId="0" applyFont="1" applyBorder="1" applyAlignment="1">
      <alignment horizontal="left" vertical="top"/>
    </xf>
    <xf numFmtId="0" fontId="90" fillId="0" borderId="0" xfId="0" applyFont="1" applyBorder="1" applyAlignment="1">
      <alignment horizontal="left" vertical="center"/>
    </xf>
    <xf numFmtId="0" fontId="5" fillId="23" borderId="0" xfId="0" applyFont="1" applyFill="1" applyBorder="1" applyAlignment="1" applyProtection="1">
      <alignment horizontal="left" vertical="center"/>
      <protection locked="0"/>
    </xf>
    <xf numFmtId="49" fontId="5" fillId="23" borderId="0" xfId="0" applyNumberFormat="1" applyFont="1" applyFill="1" applyBorder="1" applyAlignment="1" applyProtection="1">
      <alignment horizontal="left" vertical="center"/>
      <protection locked="0"/>
    </xf>
    <xf numFmtId="0" fontId="4" fillId="0" borderId="15" xfId="0" applyFont="1" applyBorder="1" applyAlignment="1">
      <alignment/>
    </xf>
    <xf numFmtId="0" fontId="91" fillId="0" borderId="0" xfId="0" applyFont="1" applyBorder="1" applyAlignment="1">
      <alignment horizontal="lef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10" fillId="0" borderId="16" xfId="0" applyFont="1" applyBorder="1" applyAlignment="1">
      <alignment horizontal="left" vertical="center"/>
    </xf>
    <xf numFmtId="0" fontId="4" fillId="0" borderId="16" xfId="0" applyFont="1" applyBorder="1" applyAlignment="1">
      <alignment vertical="center"/>
    </xf>
    <xf numFmtId="0" fontId="80" fillId="0" borderId="13" xfId="0" applyFont="1" applyBorder="1" applyAlignment="1">
      <alignment vertical="center"/>
    </xf>
    <xf numFmtId="0" fontId="80" fillId="0" borderId="0" xfId="0" applyFont="1" applyBorder="1" applyAlignment="1">
      <alignment vertical="center"/>
    </xf>
    <xf numFmtId="0" fontId="80" fillId="0" borderId="0" xfId="0" applyFont="1" applyBorder="1" applyAlignment="1">
      <alignment horizontal="left" vertical="center"/>
    </xf>
    <xf numFmtId="172" fontId="80" fillId="0" borderId="0" xfId="0" applyNumberFormat="1" applyFont="1" applyBorder="1" applyAlignment="1">
      <alignment vertical="center"/>
    </xf>
    <xf numFmtId="0" fontId="80" fillId="0" borderId="0" xfId="0" applyFont="1" applyBorder="1" applyAlignment="1">
      <alignment horizontal="center" vertical="center"/>
    </xf>
    <xf numFmtId="0" fontId="80" fillId="0" borderId="14" xfId="0" applyFont="1" applyBorder="1" applyAlignment="1">
      <alignment vertical="center"/>
    </xf>
    <xf numFmtId="0" fontId="4" fillId="34" borderId="0" xfId="0" applyFont="1" applyFill="1" applyBorder="1" applyAlignment="1">
      <alignment vertical="center"/>
    </xf>
    <xf numFmtId="0" fontId="6" fillId="34" borderId="17" xfId="0" applyFont="1" applyFill="1" applyBorder="1" applyAlignment="1">
      <alignment horizontal="left" vertical="center"/>
    </xf>
    <xf numFmtId="0" fontId="4" fillId="34" borderId="18" xfId="0" applyFont="1" applyFill="1" applyBorder="1" applyAlignment="1">
      <alignment vertical="center"/>
    </xf>
    <xf numFmtId="0" fontId="6" fillId="34" borderId="18" xfId="0" applyFont="1" applyFill="1" applyBorder="1" applyAlignment="1">
      <alignment horizontal="center" vertical="center"/>
    </xf>
    <xf numFmtId="0" fontId="92" fillId="0" borderId="19" xfId="0" applyFont="1" applyBorder="1" applyAlignment="1">
      <alignment horizontal="lef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xf>
    <xf numFmtId="0" fontId="4" fillId="0" borderId="23" xfId="0" applyFont="1" applyBorder="1" applyAlignment="1">
      <alignment/>
    </xf>
    <xf numFmtId="0" fontId="93" fillId="0" borderId="24" xfId="0" applyFont="1" applyBorder="1" applyAlignment="1">
      <alignment horizontal="left" vertical="center"/>
    </xf>
    <xf numFmtId="0" fontId="4" fillId="0" borderId="25" xfId="0" applyFont="1" applyBorder="1" applyAlignment="1">
      <alignment vertical="center"/>
    </xf>
    <xf numFmtId="0" fontId="93" fillId="0" borderId="25" xfId="0" applyFont="1" applyBorder="1" applyAlignment="1">
      <alignment horizontal="lef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5" fillId="0" borderId="13" xfId="0" applyFont="1" applyBorder="1" applyAlignment="1">
      <alignment vertical="center"/>
    </xf>
    <xf numFmtId="0" fontId="5" fillId="0" borderId="0" xfId="0" applyFont="1" applyBorder="1" applyAlignment="1">
      <alignment vertical="center"/>
    </xf>
    <xf numFmtId="0" fontId="5" fillId="0" borderId="14" xfId="0" applyFont="1" applyBorder="1" applyAlignment="1">
      <alignment vertical="center"/>
    </xf>
    <xf numFmtId="0" fontId="6" fillId="0" borderId="13"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14" xfId="0" applyFont="1" applyBorder="1" applyAlignment="1">
      <alignment vertical="center"/>
    </xf>
    <xf numFmtId="0" fontId="11" fillId="0" borderId="0" xfId="0" applyFont="1" applyBorder="1" applyAlignment="1">
      <alignment vertical="center"/>
    </xf>
    <xf numFmtId="173" fontId="5" fillId="0" borderId="0" xfId="0" applyNumberFormat="1" applyFont="1" applyBorder="1" applyAlignment="1">
      <alignment horizontal="left" vertical="center"/>
    </xf>
    <xf numFmtId="0" fontId="4" fillId="0" borderId="22" xfId="0" applyFont="1" applyBorder="1" applyAlignment="1">
      <alignment vertical="center"/>
    </xf>
    <xf numFmtId="0" fontId="4" fillId="0" borderId="23" xfId="0" applyFont="1" applyBorder="1" applyAlignment="1">
      <alignment vertical="center"/>
    </xf>
    <xf numFmtId="0" fontId="4" fillId="35" borderId="18" xfId="0" applyFont="1" applyFill="1" applyBorder="1" applyAlignment="1">
      <alignment vertical="center"/>
    </xf>
    <xf numFmtId="0" fontId="90" fillId="0" borderId="30" xfId="0" applyFont="1" applyBorder="1" applyAlignment="1">
      <alignment horizontal="center" vertical="center" wrapText="1"/>
    </xf>
    <xf numFmtId="0" fontId="90" fillId="0" borderId="31" xfId="0" applyFont="1" applyBorder="1" applyAlignment="1">
      <alignment horizontal="center" vertical="center" wrapText="1"/>
    </xf>
    <xf numFmtId="0" fontId="90" fillId="0" borderId="32" xfId="0" applyFont="1" applyBorder="1" applyAlignment="1">
      <alignment horizontal="center" vertical="center" wrapText="1"/>
    </xf>
    <xf numFmtId="0" fontId="4" fillId="0" borderId="19" xfId="0" applyFont="1" applyBorder="1" applyAlignment="1">
      <alignment vertical="center"/>
    </xf>
    <xf numFmtId="0" fontId="94" fillId="0" borderId="0" xfId="0" applyFont="1" applyBorder="1" applyAlignment="1">
      <alignment horizontal="left" vertical="center"/>
    </xf>
    <xf numFmtId="0" fontId="94" fillId="0" borderId="0" xfId="0" applyFont="1" applyBorder="1" applyAlignment="1">
      <alignment vertical="center"/>
    </xf>
    <xf numFmtId="4" fontId="95" fillId="0" borderId="22" xfId="0" applyNumberFormat="1" applyFont="1" applyBorder="1" applyAlignment="1">
      <alignment vertical="center"/>
    </xf>
    <xf numFmtId="4" fontId="95" fillId="0" borderId="0" xfId="0" applyNumberFormat="1" applyFont="1" applyBorder="1" applyAlignment="1">
      <alignment vertical="center"/>
    </xf>
    <xf numFmtId="174" fontId="95" fillId="0" borderId="0" xfId="0" applyNumberFormat="1" applyFont="1" applyBorder="1" applyAlignment="1">
      <alignment vertical="center"/>
    </xf>
    <xf numFmtId="4" fontId="95" fillId="0" borderId="23" xfId="0" applyNumberFormat="1" applyFont="1" applyBorder="1" applyAlignment="1">
      <alignment vertical="center"/>
    </xf>
    <xf numFmtId="0" fontId="6" fillId="0" borderId="0" xfId="0" applyFont="1" applyAlignment="1">
      <alignment horizontal="left" vertical="center"/>
    </xf>
    <xf numFmtId="0" fontId="12" fillId="0" borderId="0" xfId="0" applyFont="1" applyAlignment="1">
      <alignment horizontal="left" vertical="center"/>
    </xf>
    <xf numFmtId="0" fontId="7" fillId="0" borderId="13" xfId="0" applyFont="1" applyBorder="1" applyAlignment="1">
      <alignment vertical="center"/>
    </xf>
    <xf numFmtId="0" fontId="96" fillId="0" borderId="0" xfId="0" applyFont="1" applyBorder="1" applyAlignment="1">
      <alignment vertical="center"/>
    </xf>
    <xf numFmtId="0" fontId="97" fillId="0" borderId="0" xfId="0" applyFont="1" applyBorder="1" applyAlignment="1">
      <alignment vertical="center"/>
    </xf>
    <xf numFmtId="0" fontId="7" fillId="0" borderId="14" xfId="0" applyFont="1" applyBorder="1" applyAlignment="1">
      <alignment vertical="center"/>
    </xf>
    <xf numFmtId="4" fontId="98" fillId="0" borderId="22" xfId="0" applyNumberFormat="1" applyFont="1" applyBorder="1" applyAlignment="1">
      <alignment vertical="center"/>
    </xf>
    <xf numFmtId="4" fontId="98" fillId="0" borderId="0" xfId="0" applyNumberFormat="1" applyFont="1" applyBorder="1" applyAlignment="1">
      <alignment vertical="center"/>
    </xf>
    <xf numFmtId="174" fontId="98" fillId="0" borderId="0" xfId="0" applyNumberFormat="1" applyFont="1" applyBorder="1" applyAlignment="1">
      <alignment vertical="center"/>
    </xf>
    <xf numFmtId="4" fontId="98" fillId="0" borderId="23" xfId="0" applyNumberFormat="1" applyFont="1" applyBorder="1" applyAlignment="1">
      <alignment vertical="center"/>
    </xf>
    <xf numFmtId="0" fontId="7" fillId="0" borderId="0" xfId="0" applyFont="1" applyAlignment="1">
      <alignment horizontal="left" vertical="center"/>
    </xf>
    <xf numFmtId="0" fontId="8" fillId="0" borderId="13" xfId="0" applyFont="1" applyBorder="1" applyAlignment="1">
      <alignment vertical="center"/>
    </xf>
    <xf numFmtId="0" fontId="83" fillId="0" borderId="0" xfId="0" applyFont="1" applyBorder="1" applyAlignment="1">
      <alignment vertical="center"/>
    </xf>
    <xf numFmtId="0" fontId="8" fillId="0" borderId="14" xfId="0" applyFont="1" applyBorder="1" applyAlignment="1">
      <alignment vertical="center"/>
    </xf>
    <xf numFmtId="4" fontId="93" fillId="0" borderId="22" xfId="0" applyNumberFormat="1" applyFont="1" applyBorder="1" applyAlignment="1">
      <alignment vertical="center"/>
    </xf>
    <xf numFmtId="4" fontId="93" fillId="0" borderId="0" xfId="0" applyNumberFormat="1" applyFont="1" applyBorder="1" applyAlignment="1">
      <alignment vertical="center"/>
    </xf>
    <xf numFmtId="174" fontId="93" fillId="0" borderId="0" xfId="0" applyNumberFormat="1" applyFont="1" applyBorder="1" applyAlignment="1">
      <alignment vertical="center"/>
    </xf>
    <xf numFmtId="4" fontId="93" fillId="0" borderId="23" xfId="0" applyNumberFormat="1" applyFont="1" applyBorder="1" applyAlignment="1">
      <alignment vertical="center"/>
    </xf>
    <xf numFmtId="0" fontId="8" fillId="0" borderId="0" xfId="0" applyFont="1" applyAlignment="1">
      <alignment horizontal="left" vertical="center"/>
    </xf>
    <xf numFmtId="4" fontId="93" fillId="0" borderId="24" xfId="0" applyNumberFormat="1" applyFont="1" applyBorder="1" applyAlignment="1">
      <alignment vertical="center"/>
    </xf>
    <xf numFmtId="4" fontId="93" fillId="0" borderId="25" xfId="0" applyNumberFormat="1" applyFont="1" applyBorder="1" applyAlignment="1">
      <alignment vertical="center"/>
    </xf>
    <xf numFmtId="174" fontId="93" fillId="0" borderId="25" xfId="0" applyNumberFormat="1" applyFont="1" applyBorder="1" applyAlignment="1">
      <alignment vertical="center"/>
    </xf>
    <xf numFmtId="4" fontId="93" fillId="0" borderId="26" xfId="0" applyNumberFormat="1" applyFont="1" applyBorder="1" applyAlignment="1">
      <alignment vertical="center"/>
    </xf>
    <xf numFmtId="0" fontId="83" fillId="0" borderId="0" xfId="0" applyFont="1" applyBorder="1" applyAlignment="1">
      <alignment horizontal="left" vertical="center"/>
    </xf>
    <xf numFmtId="172" fontId="93" fillId="23" borderId="19" xfId="0" applyNumberFormat="1" applyFont="1" applyFill="1" applyBorder="1" applyAlignment="1" applyProtection="1">
      <alignment horizontal="center" vertical="center"/>
      <protection locked="0"/>
    </xf>
    <xf numFmtId="0" fontId="93" fillId="23" borderId="20" xfId="0" applyFont="1" applyFill="1" applyBorder="1" applyAlignment="1" applyProtection="1">
      <alignment horizontal="center" vertical="center"/>
      <protection locked="0"/>
    </xf>
    <xf numFmtId="4" fontId="93" fillId="0" borderId="21" xfId="0" applyNumberFormat="1" applyFont="1" applyBorder="1" applyAlignment="1">
      <alignment vertical="center"/>
    </xf>
    <xf numFmtId="4" fontId="4" fillId="0" borderId="0" xfId="0" applyNumberFormat="1" applyFont="1" applyAlignment="1">
      <alignment vertical="center"/>
    </xf>
    <xf numFmtId="172" fontId="93" fillId="23" borderId="22" xfId="0" applyNumberFormat="1" applyFont="1" applyFill="1" applyBorder="1" applyAlignment="1" applyProtection="1">
      <alignment horizontal="center" vertical="center"/>
      <protection locked="0"/>
    </xf>
    <xf numFmtId="0" fontId="93" fillId="23" borderId="0" xfId="0" applyFont="1" applyFill="1" applyBorder="1" applyAlignment="1" applyProtection="1">
      <alignment horizontal="center" vertical="center"/>
      <protection locked="0"/>
    </xf>
    <xf numFmtId="172" fontId="93" fillId="23" borderId="24" xfId="0" applyNumberFormat="1" applyFont="1" applyFill="1" applyBorder="1" applyAlignment="1" applyProtection="1">
      <alignment horizontal="center" vertical="center"/>
      <protection locked="0"/>
    </xf>
    <xf numFmtId="0" fontId="93" fillId="23" borderId="25" xfId="0" applyFont="1" applyFill="1" applyBorder="1" applyAlignment="1" applyProtection="1">
      <alignment horizontal="center" vertical="center"/>
      <protection locked="0"/>
    </xf>
    <xf numFmtId="0" fontId="94" fillId="35" borderId="0" xfId="0" applyFont="1" applyFill="1" applyBorder="1" applyAlignment="1">
      <alignment horizontal="left" vertical="center"/>
    </xf>
    <xf numFmtId="0" fontId="4" fillId="35" borderId="0" xfId="0" applyFont="1" applyFill="1" applyBorder="1" applyAlignment="1">
      <alignment vertical="center"/>
    </xf>
    <xf numFmtId="0" fontId="8" fillId="0" borderId="0" xfId="0" applyFont="1" applyBorder="1" applyAlignment="1">
      <alignment horizontal="left" vertical="center"/>
    </xf>
    <xf numFmtId="0" fontId="10" fillId="0" borderId="0" xfId="0" applyFont="1" applyBorder="1" applyAlignment="1">
      <alignment horizontal="left" vertical="center"/>
    </xf>
    <xf numFmtId="0" fontId="80" fillId="0" borderId="0" xfId="0" applyFont="1" applyBorder="1" applyAlignment="1">
      <alignment horizontal="right" vertical="center"/>
    </xf>
    <xf numFmtId="0" fontId="6" fillId="35" borderId="17" xfId="0" applyFont="1" applyFill="1" applyBorder="1" applyAlignment="1">
      <alignment horizontal="left" vertical="center"/>
    </xf>
    <xf numFmtId="0" fontId="6" fillId="35" borderId="18" xfId="0" applyFont="1" applyFill="1" applyBorder="1" applyAlignment="1">
      <alignment horizontal="right" vertical="center"/>
    </xf>
    <xf numFmtId="0" fontId="6" fillId="35" borderId="18" xfId="0" applyFont="1" applyFill="1" applyBorder="1" applyAlignment="1">
      <alignment horizontal="center" vertical="center"/>
    </xf>
    <xf numFmtId="0" fontId="99" fillId="0" borderId="0" xfId="0" applyFont="1" applyBorder="1" applyAlignment="1">
      <alignment horizontal="left" vertical="center"/>
    </xf>
    <xf numFmtId="0" fontId="81" fillId="0" borderId="13" xfId="0" applyFont="1" applyBorder="1" applyAlignment="1">
      <alignment vertical="center"/>
    </xf>
    <xf numFmtId="0" fontId="81" fillId="0" borderId="0" xfId="0" applyFont="1" applyBorder="1" applyAlignment="1">
      <alignment vertical="center"/>
    </xf>
    <xf numFmtId="0" fontId="81" fillId="0" borderId="0" xfId="0" applyFont="1" applyBorder="1" applyAlignment="1">
      <alignment horizontal="left" vertical="center"/>
    </xf>
    <xf numFmtId="0" fontId="81" fillId="0" borderId="14" xfId="0" applyFont="1" applyBorder="1" applyAlignment="1">
      <alignment vertical="center"/>
    </xf>
    <xf numFmtId="0" fontId="4" fillId="0" borderId="33" xfId="0" applyFont="1" applyBorder="1" applyAlignment="1">
      <alignment vertical="center"/>
    </xf>
    <xf numFmtId="0" fontId="90" fillId="0" borderId="33" xfId="0" applyFont="1" applyBorder="1" applyAlignment="1">
      <alignment horizontal="center" vertical="center"/>
    </xf>
    <xf numFmtId="0" fontId="4" fillId="0" borderId="13"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0" xfId="0" applyFont="1" applyBorder="1" applyAlignment="1" applyProtection="1">
      <alignment vertical="center"/>
      <protection locked="0"/>
    </xf>
    <xf numFmtId="0" fontId="4" fillId="0" borderId="22" xfId="0" applyFont="1" applyBorder="1" applyAlignment="1" applyProtection="1">
      <alignment vertical="center"/>
      <protection/>
    </xf>
    <xf numFmtId="0" fontId="93" fillId="0" borderId="23" xfId="0" applyFont="1" applyBorder="1" applyAlignment="1" applyProtection="1">
      <alignment horizontal="center" vertical="center"/>
      <protection/>
    </xf>
    <xf numFmtId="0" fontId="4" fillId="0" borderId="0" xfId="0" applyFont="1" applyAlignment="1" applyProtection="1">
      <alignment vertical="center"/>
      <protection locked="0"/>
    </xf>
    <xf numFmtId="0" fontId="4" fillId="0" borderId="0" xfId="0" applyFont="1" applyAlignment="1" applyProtection="1">
      <alignment horizontal="left" vertical="center"/>
      <protection locked="0"/>
    </xf>
    <xf numFmtId="4" fontId="4" fillId="0" borderId="0" xfId="0" applyNumberFormat="1" applyFont="1" applyAlignment="1" applyProtection="1">
      <alignment vertical="center"/>
      <protection locked="0"/>
    </xf>
    <xf numFmtId="0" fontId="83" fillId="0" borderId="0" xfId="0" applyFont="1" applyBorder="1" applyAlignment="1" applyProtection="1">
      <alignment horizontal="left" vertical="center"/>
      <protection/>
    </xf>
    <xf numFmtId="0" fontId="4" fillId="0" borderId="24" xfId="0" applyFont="1" applyBorder="1" applyAlignment="1" applyProtection="1">
      <alignment vertical="center"/>
      <protection/>
    </xf>
    <xf numFmtId="0" fontId="93" fillId="0" borderId="26" xfId="0" applyFont="1" applyBorder="1" applyAlignment="1" applyProtection="1">
      <alignment horizontal="center" vertical="center"/>
      <protection/>
    </xf>
    <xf numFmtId="0" fontId="4" fillId="0" borderId="13" xfId="0" applyFont="1" applyBorder="1" applyAlignment="1">
      <alignment horizontal="center" vertical="center" wrapText="1"/>
    </xf>
    <xf numFmtId="0" fontId="5" fillId="35" borderId="30" xfId="0" applyFont="1" applyFill="1" applyBorder="1" applyAlignment="1">
      <alignment horizontal="center" vertical="center" wrapText="1"/>
    </xf>
    <xf numFmtId="0" fontId="5" fillId="35" borderId="31" xfId="0" applyFont="1" applyFill="1" applyBorder="1" applyAlignment="1">
      <alignment horizontal="center" vertical="center" wrapText="1"/>
    </xf>
    <xf numFmtId="0" fontId="4" fillId="0" borderId="14" xfId="0" applyFont="1" applyBorder="1" applyAlignment="1">
      <alignment horizontal="center" vertical="center" wrapText="1"/>
    </xf>
    <xf numFmtId="174" fontId="100" fillId="0" borderId="20" xfId="0" applyNumberFormat="1" applyFont="1" applyBorder="1" applyAlignment="1">
      <alignment/>
    </xf>
    <xf numFmtId="174" fontId="100" fillId="0" borderId="21" xfId="0" applyNumberFormat="1" applyFont="1" applyBorder="1" applyAlignment="1">
      <alignment/>
    </xf>
    <xf numFmtId="4" fontId="13" fillId="0" borderId="0" xfId="0" applyNumberFormat="1" applyFont="1" applyAlignment="1">
      <alignment vertical="center"/>
    </xf>
    <xf numFmtId="0" fontId="82" fillId="0" borderId="13" xfId="0" applyFont="1" applyBorder="1" applyAlignment="1">
      <alignment/>
    </xf>
    <xf numFmtId="0" fontId="82" fillId="0" borderId="0" xfId="0" applyFont="1" applyBorder="1" applyAlignment="1">
      <alignment/>
    </xf>
    <xf numFmtId="0" fontId="81" fillId="0" borderId="0" xfId="0" applyFont="1" applyBorder="1" applyAlignment="1">
      <alignment horizontal="left"/>
    </xf>
    <xf numFmtId="0" fontId="82" fillId="0" borderId="14" xfId="0" applyFont="1" applyBorder="1" applyAlignment="1">
      <alignment/>
    </xf>
    <xf numFmtId="0" fontId="82" fillId="0" borderId="22" xfId="0" applyFont="1" applyBorder="1" applyAlignment="1">
      <alignment/>
    </xf>
    <xf numFmtId="174" fontId="82" fillId="0" borderId="0" xfId="0" applyNumberFormat="1" applyFont="1" applyBorder="1" applyAlignment="1">
      <alignment/>
    </xf>
    <xf numFmtId="174" fontId="82" fillId="0" borderId="23" xfId="0" applyNumberFormat="1" applyFont="1" applyBorder="1" applyAlignment="1">
      <alignment/>
    </xf>
    <xf numFmtId="0" fontId="82" fillId="0" borderId="0" xfId="0" applyFont="1" applyAlignment="1">
      <alignment horizontal="left"/>
    </xf>
    <xf numFmtId="0" fontId="82" fillId="0" borderId="0" xfId="0" applyFont="1" applyAlignment="1">
      <alignment horizontal="center"/>
    </xf>
    <xf numFmtId="4" fontId="82" fillId="0" borderId="0" xfId="0" applyNumberFormat="1" applyFont="1" applyAlignment="1">
      <alignment vertical="center"/>
    </xf>
    <xf numFmtId="0" fontId="4" fillId="0" borderId="33" xfId="0" applyFont="1" applyBorder="1" applyAlignment="1" applyProtection="1">
      <alignment horizontal="center" vertical="center"/>
      <protection/>
    </xf>
    <xf numFmtId="49" fontId="4" fillId="0" borderId="33" xfId="0" applyNumberFormat="1" applyFont="1" applyBorder="1" applyAlignment="1" applyProtection="1">
      <alignment horizontal="left" vertical="center" wrapText="1"/>
      <protection/>
    </xf>
    <xf numFmtId="0" fontId="4" fillId="0" borderId="33" xfId="0" applyFont="1" applyBorder="1" applyAlignment="1" applyProtection="1">
      <alignment horizontal="center" vertical="center" wrapText="1"/>
      <protection/>
    </xf>
    <xf numFmtId="175" fontId="4" fillId="0" borderId="33" xfId="0" applyNumberFormat="1" applyFont="1" applyBorder="1" applyAlignment="1" applyProtection="1">
      <alignment vertical="center"/>
      <protection/>
    </xf>
    <xf numFmtId="0" fontId="80" fillId="23" borderId="33" xfId="0" applyFont="1" applyFill="1" applyBorder="1" applyAlignment="1" applyProtection="1">
      <alignment horizontal="left" vertical="center"/>
      <protection locked="0"/>
    </xf>
    <xf numFmtId="174" fontId="80" fillId="0" borderId="0" xfId="0" applyNumberFormat="1" applyFont="1" applyBorder="1" applyAlignment="1">
      <alignment vertical="center"/>
    </xf>
    <xf numFmtId="174" fontId="80" fillId="0" borderId="23" xfId="0" applyNumberFormat="1" applyFont="1" applyBorder="1" applyAlignment="1">
      <alignment vertical="center"/>
    </xf>
    <xf numFmtId="0" fontId="4" fillId="0" borderId="24" xfId="0" applyFont="1" applyBorder="1" applyAlignment="1">
      <alignment vertical="center"/>
    </xf>
    <xf numFmtId="0" fontId="83" fillId="0" borderId="13" xfId="0" applyFont="1" applyBorder="1" applyAlignment="1">
      <alignment vertical="center"/>
    </xf>
    <xf numFmtId="0" fontId="83" fillId="0" borderId="14" xfId="0" applyFont="1" applyBorder="1" applyAlignment="1">
      <alignment vertical="center"/>
    </xf>
    <xf numFmtId="0" fontId="83" fillId="0" borderId="0" xfId="0" applyFont="1" applyBorder="1" applyAlignment="1">
      <alignment horizontal="left"/>
    </xf>
    <xf numFmtId="0" fontId="84" fillId="0" borderId="13" xfId="0" applyFont="1" applyBorder="1" applyAlignment="1">
      <alignment vertical="center"/>
    </xf>
    <xf numFmtId="0" fontId="84" fillId="0" borderId="0" xfId="0" applyFont="1" applyBorder="1" applyAlignment="1">
      <alignment vertical="center"/>
    </xf>
    <xf numFmtId="0" fontId="84" fillId="0" borderId="0" xfId="0" applyFont="1" applyBorder="1" applyAlignment="1">
      <alignment horizontal="left" vertical="center"/>
    </xf>
    <xf numFmtId="175" fontId="84" fillId="0" borderId="0" xfId="0" applyNumberFormat="1" applyFont="1" applyBorder="1" applyAlignment="1">
      <alignment vertical="center"/>
    </xf>
    <xf numFmtId="0" fontId="84" fillId="0" borderId="14" xfId="0" applyFont="1" applyBorder="1" applyAlignment="1">
      <alignment vertical="center"/>
    </xf>
    <xf numFmtId="0" fontId="84" fillId="0" borderId="22" xfId="0" applyFont="1" applyBorder="1" applyAlignment="1">
      <alignment vertical="center"/>
    </xf>
    <xf numFmtId="0" fontId="84" fillId="0" borderId="23" xfId="0" applyFont="1" applyBorder="1" applyAlignment="1">
      <alignment vertical="center"/>
    </xf>
    <xf numFmtId="0" fontId="84" fillId="0" borderId="0" xfId="0" applyFont="1" applyAlignment="1">
      <alignment horizontal="left" vertical="center"/>
    </xf>
    <xf numFmtId="0" fontId="85" fillId="0" borderId="13" xfId="0" applyFont="1" applyBorder="1" applyAlignment="1">
      <alignment vertical="center"/>
    </xf>
    <xf numFmtId="0" fontId="85" fillId="0" borderId="0" xfId="0" applyFont="1" applyBorder="1" applyAlignment="1">
      <alignment vertical="center"/>
    </xf>
    <xf numFmtId="0" fontId="85" fillId="0" borderId="0" xfId="0" applyFont="1" applyBorder="1" applyAlignment="1">
      <alignment horizontal="left" vertical="center"/>
    </xf>
    <xf numFmtId="175" fontId="85" fillId="0" borderId="0" xfId="0" applyNumberFormat="1" applyFont="1" applyBorder="1" applyAlignment="1">
      <alignment vertical="center"/>
    </xf>
    <xf numFmtId="0" fontId="85" fillId="0" borderId="14" xfId="0" applyFont="1" applyBorder="1" applyAlignment="1">
      <alignment vertical="center"/>
    </xf>
    <xf numFmtId="0" fontId="85" fillId="0" borderId="22" xfId="0" applyFont="1" applyBorder="1" applyAlignment="1">
      <alignment vertical="center"/>
    </xf>
    <xf numFmtId="0" fontId="85" fillId="0" borderId="23" xfId="0" applyFont="1" applyBorder="1" applyAlignment="1">
      <alignment vertical="center"/>
    </xf>
    <xf numFmtId="0" fontId="85" fillId="0" borderId="0" xfId="0" applyFont="1" applyAlignment="1">
      <alignment horizontal="left" vertical="center"/>
    </xf>
    <xf numFmtId="0" fontId="86" fillId="0" borderId="13" xfId="0" applyFont="1" applyBorder="1" applyAlignment="1">
      <alignment vertical="center"/>
    </xf>
    <xf numFmtId="0" fontId="86" fillId="0" borderId="0" xfId="0" applyFont="1" applyBorder="1" applyAlignment="1">
      <alignment vertical="center"/>
    </xf>
    <xf numFmtId="0" fontId="86" fillId="0" borderId="0" xfId="0" applyFont="1" applyBorder="1" applyAlignment="1">
      <alignment horizontal="left" vertical="center"/>
    </xf>
    <xf numFmtId="0" fontId="86" fillId="0" borderId="0" xfId="0" applyFont="1" applyBorder="1" applyAlignment="1">
      <alignment horizontal="left" vertical="center"/>
    </xf>
    <xf numFmtId="0" fontId="86" fillId="0" borderId="14" xfId="0" applyFont="1" applyBorder="1" applyAlignment="1">
      <alignment vertical="center"/>
    </xf>
    <xf numFmtId="0" fontId="86" fillId="0" borderId="22" xfId="0" applyFont="1" applyBorder="1" applyAlignment="1">
      <alignment vertical="center"/>
    </xf>
    <xf numFmtId="0" fontId="86" fillId="0" borderId="23" xfId="0" applyFont="1" applyBorder="1" applyAlignment="1">
      <alignment vertical="center"/>
    </xf>
    <xf numFmtId="0" fontId="86" fillId="0" borderId="0" xfId="0" applyFont="1" applyAlignment="1">
      <alignment horizontal="left" vertical="center"/>
    </xf>
    <xf numFmtId="0" fontId="101" fillId="0" borderId="33" xfId="0" applyFont="1" applyBorder="1" applyAlignment="1" applyProtection="1">
      <alignment horizontal="center" vertical="center"/>
      <protection/>
    </xf>
    <xf numFmtId="49" fontId="101" fillId="0" borderId="33" xfId="0" applyNumberFormat="1" applyFont="1" applyBorder="1" applyAlignment="1" applyProtection="1">
      <alignment horizontal="left" vertical="center" wrapText="1"/>
      <protection/>
    </xf>
    <xf numFmtId="0" fontId="101" fillId="0" borderId="33" xfId="0" applyFont="1" applyBorder="1" applyAlignment="1" applyProtection="1">
      <alignment horizontal="center" vertical="center" wrapText="1"/>
      <protection/>
    </xf>
    <xf numFmtId="175" fontId="101" fillId="0" borderId="33" xfId="0" applyNumberFormat="1" applyFont="1" applyBorder="1" applyAlignment="1" applyProtection="1">
      <alignment vertical="center"/>
      <protection/>
    </xf>
    <xf numFmtId="0" fontId="102" fillId="0" borderId="0" xfId="36" applyFont="1" applyAlignment="1">
      <alignment horizontal="center" vertical="center"/>
    </xf>
    <xf numFmtId="0" fontId="87" fillId="33" borderId="0" xfId="0" applyFont="1" applyFill="1" applyAlignment="1" applyProtection="1">
      <alignment horizontal="left" vertical="center"/>
      <protection/>
    </xf>
    <xf numFmtId="0" fontId="8" fillId="33" borderId="0" xfId="0" applyFont="1" applyFill="1" applyAlignment="1" applyProtection="1">
      <alignment vertical="center"/>
      <protection/>
    </xf>
    <xf numFmtId="0" fontId="103" fillId="33" borderId="0" xfId="0" applyFont="1" applyFill="1" applyAlignment="1" applyProtection="1">
      <alignment horizontal="left" vertical="center"/>
      <protection/>
    </xf>
    <xf numFmtId="0" fontId="104" fillId="33" borderId="0" xfId="36" applyFont="1" applyFill="1" applyAlignment="1" applyProtection="1">
      <alignment vertical="center"/>
      <protection/>
    </xf>
    <xf numFmtId="0" fontId="4" fillId="33" borderId="0" xfId="0" applyFont="1" applyFill="1" applyAlignment="1" applyProtection="1">
      <alignment/>
      <protection/>
    </xf>
    <xf numFmtId="4" fontId="94" fillId="35" borderId="0" xfId="0" applyNumberFormat="1" applyFont="1" applyFill="1" applyBorder="1" applyAlignment="1">
      <alignment vertical="center"/>
    </xf>
    <xf numFmtId="0" fontId="88" fillId="36" borderId="0" xfId="0" applyFont="1" applyFill="1" applyAlignment="1">
      <alignment horizontal="center" vertical="center"/>
    </xf>
    <xf numFmtId="0" fontId="4" fillId="0" borderId="0" xfId="0" applyFont="1" applyAlignment="1">
      <alignment/>
    </xf>
    <xf numFmtId="0" fontId="83" fillId="23" borderId="0" xfId="0" applyFont="1" applyFill="1" applyBorder="1" applyAlignment="1" applyProtection="1">
      <alignment horizontal="left" vertical="center"/>
      <protection locked="0"/>
    </xf>
    <xf numFmtId="0" fontId="4" fillId="0" borderId="0" xfId="0" applyFont="1" applyBorder="1" applyAlignment="1">
      <alignment vertical="center"/>
    </xf>
    <xf numFmtId="4" fontId="83" fillId="23" borderId="0" xfId="0" applyNumberFormat="1" applyFont="1" applyFill="1" applyBorder="1" applyAlignment="1" applyProtection="1">
      <alignment vertical="center"/>
      <protection locked="0"/>
    </xf>
    <xf numFmtId="4" fontId="83" fillId="0" borderId="0" xfId="0" applyNumberFormat="1" applyFont="1" applyBorder="1" applyAlignment="1">
      <alignment vertical="center"/>
    </xf>
    <xf numFmtId="4" fontId="94" fillId="0" borderId="0" xfId="0" applyNumberFormat="1" applyFont="1" applyBorder="1" applyAlignment="1">
      <alignment horizontal="right" vertical="center"/>
    </xf>
    <xf numFmtId="4" fontId="94" fillId="0" borderId="0" xfId="0" applyNumberFormat="1" applyFont="1" applyBorder="1" applyAlignment="1">
      <alignment vertical="center"/>
    </xf>
    <xf numFmtId="0" fontId="83" fillId="0" borderId="0" xfId="0" applyFont="1" applyBorder="1" applyAlignment="1">
      <alignment vertical="center"/>
    </xf>
    <xf numFmtId="0" fontId="105" fillId="0" borderId="0" xfId="0" applyFont="1" applyBorder="1" applyAlignment="1">
      <alignment horizontal="left" vertical="center" wrapText="1"/>
    </xf>
    <xf numFmtId="4" fontId="97" fillId="0" borderId="0" xfId="0" applyNumberFormat="1" applyFont="1" applyBorder="1" applyAlignment="1">
      <alignment vertical="center"/>
    </xf>
    <xf numFmtId="0" fontId="97" fillId="0" borderId="0" xfId="0" applyFont="1" applyBorder="1" applyAlignment="1">
      <alignment vertical="center"/>
    </xf>
    <xf numFmtId="0" fontId="96" fillId="0" borderId="0" xfId="0" applyFont="1" applyBorder="1" applyAlignment="1">
      <alignment horizontal="left" vertical="center" wrapText="1"/>
    </xf>
    <xf numFmtId="4" fontId="97" fillId="0" borderId="0" xfId="0" applyNumberFormat="1" applyFont="1" applyBorder="1" applyAlignment="1">
      <alignment horizontal="right" vertical="center"/>
    </xf>
    <xf numFmtId="0" fontId="6" fillId="0" borderId="0" xfId="0" applyFont="1" applyBorder="1" applyAlignment="1">
      <alignment horizontal="left" vertical="center" wrapText="1"/>
    </xf>
    <xf numFmtId="0" fontId="6" fillId="0" borderId="0" xfId="0" applyFont="1" applyBorder="1" applyAlignment="1">
      <alignment vertical="center"/>
    </xf>
    <xf numFmtId="0" fontId="5" fillId="0" borderId="0" xfId="0" applyFont="1" applyBorder="1" applyAlignment="1">
      <alignment vertical="center"/>
    </xf>
    <xf numFmtId="0" fontId="95" fillId="0" borderId="19" xfId="0" applyFont="1" applyBorder="1" applyAlignment="1">
      <alignment horizontal="center" vertical="center"/>
    </xf>
    <xf numFmtId="0" fontId="4" fillId="0" borderId="20" xfId="0" applyFont="1" applyBorder="1" applyAlignment="1">
      <alignment vertical="center"/>
    </xf>
    <xf numFmtId="0" fontId="4" fillId="0" borderId="22" xfId="0" applyFont="1" applyBorder="1" applyAlignment="1">
      <alignment vertical="center"/>
    </xf>
    <xf numFmtId="0" fontId="5" fillId="35" borderId="17" xfId="0" applyFont="1" applyFill="1" applyBorder="1" applyAlignment="1">
      <alignment horizontal="center" vertical="center"/>
    </xf>
    <xf numFmtId="0" fontId="4" fillId="35" borderId="18" xfId="0" applyFont="1" applyFill="1" applyBorder="1" applyAlignment="1">
      <alignment vertical="center"/>
    </xf>
    <xf numFmtId="0" fontId="5" fillId="35" borderId="18" xfId="0" applyFont="1" applyFill="1" applyBorder="1" applyAlignment="1">
      <alignment horizontal="center" vertical="center"/>
    </xf>
    <xf numFmtId="0" fontId="4" fillId="35" borderId="34" xfId="0" applyFont="1" applyFill="1" applyBorder="1" applyAlignment="1">
      <alignment vertical="center"/>
    </xf>
    <xf numFmtId="172" fontId="80" fillId="0" borderId="0" xfId="0" applyNumberFormat="1" applyFont="1" applyBorder="1" applyAlignment="1">
      <alignment vertical="center"/>
    </xf>
    <xf numFmtId="0" fontId="80" fillId="0" borderId="0" xfId="0" applyFont="1" applyBorder="1" applyAlignment="1">
      <alignment vertical="center"/>
    </xf>
    <xf numFmtId="4" fontId="106" fillId="0" borderId="0" xfId="0" applyNumberFormat="1" applyFont="1" applyBorder="1" applyAlignment="1">
      <alignment vertical="center"/>
    </xf>
    <xf numFmtId="0" fontId="6" fillId="34" borderId="18" xfId="0" applyFont="1" applyFill="1" applyBorder="1" applyAlignment="1">
      <alignment horizontal="left" vertical="center"/>
    </xf>
    <xf numFmtId="0" fontId="4" fillId="34" borderId="18" xfId="0" applyFont="1" applyFill="1" applyBorder="1" applyAlignment="1">
      <alignment vertical="center"/>
    </xf>
    <xf numFmtId="4" fontId="6" fillId="34" borderId="18" xfId="0" applyNumberFormat="1" applyFont="1" applyFill="1" applyBorder="1" applyAlignment="1">
      <alignment vertical="center"/>
    </xf>
    <xf numFmtId="0" fontId="4" fillId="34" borderId="34" xfId="0" applyFont="1" applyFill="1" applyBorder="1" applyAlignment="1">
      <alignment vertical="center"/>
    </xf>
    <xf numFmtId="0" fontId="9" fillId="0" borderId="0" xfId="0" applyFont="1" applyBorder="1" applyAlignment="1">
      <alignment horizontal="center" vertical="center"/>
    </xf>
    <xf numFmtId="0" fontId="88" fillId="0" borderId="0" xfId="0" applyFont="1" applyBorder="1" applyAlignment="1">
      <alignment horizontal="center" vertical="center"/>
    </xf>
    <xf numFmtId="0" fontId="4" fillId="0" borderId="0" xfId="0" applyFont="1" applyBorder="1" applyAlignment="1">
      <alignment/>
    </xf>
    <xf numFmtId="0" fontId="106" fillId="0" borderId="0" xfId="0" applyFont="1" applyAlignment="1">
      <alignment horizontal="left" vertical="center" wrapText="1"/>
    </xf>
    <xf numFmtId="0" fontId="4" fillId="0" borderId="0" xfId="0" applyFont="1" applyAlignment="1">
      <alignment vertical="center"/>
    </xf>
    <xf numFmtId="0" fontId="80" fillId="0" borderId="0" xfId="0" applyFont="1" applyAlignment="1">
      <alignment vertical="center"/>
    </xf>
    <xf numFmtId="0" fontId="5" fillId="0" borderId="0" xfId="0" applyFont="1" applyBorder="1" applyAlignment="1">
      <alignment horizontal="left" vertical="center"/>
    </xf>
    <xf numFmtId="0" fontId="6" fillId="0" borderId="0" xfId="0" applyFont="1" applyBorder="1" applyAlignment="1">
      <alignment horizontal="left" vertical="top" wrapText="1"/>
    </xf>
    <xf numFmtId="49" fontId="5" fillId="23" borderId="0" xfId="0" applyNumberFormat="1" applyFont="1" applyFill="1" applyBorder="1" applyAlignment="1" applyProtection="1">
      <alignment horizontal="left" vertical="center"/>
      <protection locked="0"/>
    </xf>
    <xf numFmtId="0" fontId="5" fillId="0" borderId="0" xfId="0" applyFont="1" applyBorder="1" applyAlignment="1">
      <alignment horizontal="left" vertical="center" wrapText="1"/>
    </xf>
    <xf numFmtId="4" fontId="8" fillId="0" borderId="0" xfId="0" applyNumberFormat="1" applyFont="1" applyBorder="1" applyAlignment="1">
      <alignment vertical="center"/>
    </xf>
    <xf numFmtId="4" fontId="10" fillId="0" borderId="16" xfId="0" applyNumberFormat="1" applyFont="1" applyBorder="1" applyAlignment="1">
      <alignment vertical="center"/>
    </xf>
    <xf numFmtId="0" fontId="4" fillId="0" borderId="16" xfId="0" applyFont="1" applyBorder="1" applyAlignment="1">
      <alignment vertical="center"/>
    </xf>
    <xf numFmtId="4" fontId="81" fillId="0" borderId="20" xfId="0" applyNumberFormat="1" applyFont="1" applyBorder="1" applyAlignment="1">
      <alignment/>
    </xf>
    <xf numFmtId="4" fontId="81" fillId="0" borderId="20" xfId="0" applyNumberFormat="1" applyFont="1" applyBorder="1" applyAlignment="1">
      <alignment vertical="center"/>
    </xf>
    <xf numFmtId="0" fontId="104" fillId="33" borderId="0" xfId="36" applyFont="1" applyFill="1" applyAlignment="1" applyProtection="1">
      <alignment horizontal="center" vertical="center"/>
      <protection/>
    </xf>
    <xf numFmtId="0" fontId="4" fillId="0" borderId="33" xfId="0" applyFont="1" applyBorder="1" applyAlignment="1" applyProtection="1">
      <alignment horizontal="left" vertical="center" wrapText="1"/>
      <protection/>
    </xf>
    <xf numFmtId="0" fontId="4" fillId="0" borderId="33" xfId="0" applyFont="1" applyBorder="1" applyAlignment="1" applyProtection="1">
      <alignment vertical="center"/>
      <protection/>
    </xf>
    <xf numFmtId="4" fontId="4" fillId="23" borderId="33" xfId="0" applyNumberFormat="1" applyFont="1" applyFill="1" applyBorder="1" applyAlignment="1" applyProtection="1">
      <alignment vertical="center"/>
      <protection locked="0"/>
    </xf>
    <xf numFmtId="4" fontId="4" fillId="0" borderId="33" xfId="0" applyNumberFormat="1" applyFont="1" applyBorder="1" applyAlignment="1" applyProtection="1">
      <alignment vertical="center"/>
      <protection/>
    </xf>
    <xf numFmtId="4" fontId="94" fillId="0" borderId="20" xfId="0" applyNumberFormat="1" applyFont="1" applyBorder="1" applyAlignment="1">
      <alignment/>
    </xf>
    <xf numFmtId="4" fontId="6" fillId="0" borderId="20" xfId="0" applyNumberFormat="1" applyFont="1" applyBorder="1" applyAlignment="1">
      <alignment vertical="center"/>
    </xf>
    <xf numFmtId="4" fontId="81" fillId="0" borderId="25" xfId="0" applyNumberFormat="1" applyFont="1" applyBorder="1" applyAlignment="1">
      <alignment/>
    </xf>
    <xf numFmtId="4" fontId="81" fillId="0" borderId="25" xfId="0" applyNumberFormat="1" applyFont="1" applyBorder="1" applyAlignment="1">
      <alignment vertical="center"/>
    </xf>
    <xf numFmtId="4" fontId="81" fillId="0" borderId="31" xfId="0" applyNumberFormat="1" applyFont="1" applyBorder="1" applyAlignment="1">
      <alignment/>
    </xf>
    <xf numFmtId="4" fontId="81" fillId="0" borderId="31" xfId="0" applyNumberFormat="1" applyFont="1" applyBorder="1" applyAlignment="1">
      <alignment vertical="center"/>
    </xf>
    <xf numFmtId="0" fontId="107" fillId="0" borderId="20" xfId="0" applyFont="1" applyBorder="1" applyAlignment="1">
      <alignment vertical="center" wrapText="1"/>
    </xf>
    <xf numFmtId="173" fontId="5" fillId="0" borderId="0" xfId="0" applyNumberFormat="1" applyFont="1" applyBorder="1" applyAlignment="1">
      <alignment horizontal="left" vertical="center"/>
    </xf>
    <xf numFmtId="0" fontId="5" fillId="35" borderId="31" xfId="0" applyFont="1" applyFill="1" applyBorder="1" applyAlignment="1">
      <alignment horizontal="center" vertical="center" wrapText="1"/>
    </xf>
    <xf numFmtId="0" fontId="4" fillId="35" borderId="31" xfId="0" applyFont="1" applyFill="1" applyBorder="1" applyAlignment="1">
      <alignment horizontal="center" vertical="center" wrapText="1"/>
    </xf>
    <xf numFmtId="0" fontId="108" fillId="35" borderId="31" xfId="0" applyFont="1" applyFill="1" applyBorder="1" applyAlignment="1">
      <alignment horizontal="center" vertical="center" wrapText="1"/>
    </xf>
    <xf numFmtId="0" fontId="4" fillId="35" borderId="32" xfId="0" applyFont="1" applyFill="1" applyBorder="1" applyAlignment="1">
      <alignment horizontal="center" vertical="center" wrapText="1"/>
    </xf>
    <xf numFmtId="0" fontId="4" fillId="0" borderId="0" xfId="0" applyFont="1" applyBorder="1" applyAlignment="1" applyProtection="1">
      <alignment vertical="center"/>
      <protection/>
    </xf>
    <xf numFmtId="0" fontId="4" fillId="35" borderId="0" xfId="0" applyFont="1" applyFill="1" applyBorder="1" applyAlignment="1">
      <alignment vertical="center"/>
    </xf>
    <xf numFmtId="0" fontId="90" fillId="0" borderId="0" xfId="0" applyFont="1" applyBorder="1" applyAlignment="1">
      <alignment horizontal="left" vertical="center" wrapText="1"/>
    </xf>
    <xf numFmtId="4" fontId="81" fillId="0" borderId="0" xfId="0" applyNumberFormat="1" applyFont="1" applyBorder="1" applyAlignment="1">
      <alignment vertical="center"/>
    </xf>
    <xf numFmtId="0" fontId="81" fillId="0" borderId="0" xfId="0" applyFont="1" applyBorder="1" applyAlignment="1">
      <alignment vertical="center"/>
    </xf>
    <xf numFmtId="4" fontId="99" fillId="0" borderId="0" xfId="0" applyNumberFormat="1" applyFont="1" applyBorder="1" applyAlignment="1">
      <alignment vertical="center"/>
    </xf>
    <xf numFmtId="0" fontId="5" fillId="35" borderId="0" xfId="0" applyFont="1" applyFill="1" applyBorder="1" applyAlignment="1">
      <alignment horizontal="center" vertical="center"/>
    </xf>
    <xf numFmtId="4" fontId="80" fillId="0" borderId="0" xfId="0" applyNumberFormat="1" applyFont="1" applyBorder="1" applyAlignment="1">
      <alignment vertical="center"/>
    </xf>
    <xf numFmtId="4" fontId="6" fillId="35" borderId="18" xfId="0" applyNumberFormat="1" applyFont="1" applyFill="1" applyBorder="1" applyAlignment="1">
      <alignment vertical="center"/>
    </xf>
    <xf numFmtId="4" fontId="10" fillId="0" borderId="0" xfId="0" applyNumberFormat="1" applyFont="1" applyBorder="1" applyAlignment="1">
      <alignment vertical="center"/>
    </xf>
    <xf numFmtId="0" fontId="5" fillId="23" borderId="0" xfId="0" applyFont="1" applyFill="1" applyBorder="1" applyAlignment="1" applyProtection="1">
      <alignment horizontal="left" vertical="center"/>
      <protection locked="0"/>
    </xf>
    <xf numFmtId="173" fontId="5" fillId="23" borderId="0" xfId="0" applyNumberFormat="1" applyFont="1" applyFill="1" applyBorder="1" applyAlignment="1" applyProtection="1">
      <alignment horizontal="left" vertical="center"/>
      <protection locked="0"/>
    </xf>
    <xf numFmtId="4" fontId="81" fillId="0" borderId="0" xfId="0" applyNumberFormat="1" applyFont="1" applyBorder="1" applyAlignment="1">
      <alignment/>
    </xf>
    <xf numFmtId="0" fontId="84" fillId="0" borderId="0" xfId="0" applyFont="1" applyBorder="1" applyAlignment="1">
      <alignment horizontal="left" vertical="center" wrapText="1"/>
    </xf>
    <xf numFmtId="0" fontId="84" fillId="0" borderId="0" xfId="0" applyFont="1" applyBorder="1" applyAlignment="1">
      <alignment vertical="center"/>
    </xf>
    <xf numFmtId="0" fontId="85" fillId="0" borderId="0" xfId="0" applyFont="1" applyBorder="1" applyAlignment="1">
      <alignment horizontal="left" vertical="center" wrapText="1"/>
    </xf>
    <xf numFmtId="0" fontId="85" fillId="0" borderId="0" xfId="0" applyFont="1" applyBorder="1" applyAlignment="1">
      <alignment vertical="center"/>
    </xf>
    <xf numFmtId="4" fontId="83" fillId="0" borderId="25" xfId="0" applyNumberFormat="1" applyFont="1" applyBorder="1" applyAlignment="1">
      <alignment/>
    </xf>
    <xf numFmtId="4" fontId="83" fillId="0" borderId="25" xfId="0" applyNumberFormat="1" applyFont="1" applyBorder="1" applyAlignment="1">
      <alignment vertical="center"/>
    </xf>
    <xf numFmtId="4" fontId="83" fillId="0" borderId="31" xfId="0" applyNumberFormat="1" applyFont="1" applyBorder="1" applyAlignment="1">
      <alignment/>
    </xf>
    <xf numFmtId="4" fontId="83" fillId="0" borderId="31" xfId="0" applyNumberFormat="1" applyFont="1" applyBorder="1" applyAlignment="1">
      <alignment vertical="center"/>
    </xf>
    <xf numFmtId="0" fontId="84" fillId="0" borderId="20" xfId="0" applyFont="1" applyBorder="1" applyAlignment="1">
      <alignment horizontal="left" vertical="center" wrapText="1"/>
    </xf>
    <xf numFmtId="0" fontId="86" fillId="0" borderId="20" xfId="0" applyFont="1" applyBorder="1" applyAlignment="1">
      <alignment horizontal="left" vertical="center" wrapText="1"/>
    </xf>
    <xf numFmtId="0" fontId="86" fillId="0" borderId="0" xfId="0" applyFont="1" applyBorder="1" applyAlignment="1">
      <alignment vertical="center"/>
    </xf>
    <xf numFmtId="0" fontId="101" fillId="0" borderId="33" xfId="0" applyFont="1" applyBorder="1" applyAlignment="1" applyProtection="1">
      <alignment horizontal="left" vertical="center" wrapText="1"/>
      <protection/>
    </xf>
    <xf numFmtId="0" fontId="101" fillId="0" borderId="33" xfId="0" applyFont="1" applyBorder="1" applyAlignment="1" applyProtection="1">
      <alignment vertical="center"/>
      <protection/>
    </xf>
    <xf numFmtId="4" fontId="101" fillId="23" borderId="33" xfId="0" applyNumberFormat="1" applyFont="1" applyFill="1" applyBorder="1" applyAlignment="1" applyProtection="1">
      <alignment vertical="center"/>
      <protection locked="0"/>
    </xf>
    <xf numFmtId="4" fontId="101" fillId="0" borderId="33" xfId="0" applyNumberFormat="1" applyFont="1" applyBorder="1" applyAlignment="1" applyProtection="1">
      <alignment vertical="center"/>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KROSplusData\System\Temp\rad19B34.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file://C:\KROSplusData\System\Temp\rad7137C.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file://C:\KROSplusData\System\Temp\rad0DB92.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file://C:\KROSplusData\System\Temp\rad9D534.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file://C:\KROSplusData\System\Temp\radEFADA.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file://C:\KROSplusData\System\Temp\rad154AF.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file://C:\KROSplusData\System\Temp\radA74B6.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file://C:\KROSplusData\System\Temp\radF71F5.tmp" TargetMode="External"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257175</xdr:colOff>
      <xdr:row>1</xdr:row>
      <xdr:rowOff>0</xdr:rowOff>
    </xdr:to>
    <xdr:pic>
      <xdr:nvPicPr>
        <xdr:cNvPr id="1" name="Obrázek 1" descr="C:\KROSplusData\System\Temp\rad19B34.tmp">
          <a:hlinkClick r:id="rId3"/>
        </xdr:cNvPr>
        <xdr:cNvPicPr preferRelativeResize="1">
          <a:picLocks noChangeAspect="0"/>
        </xdr:cNvPicPr>
      </xdr:nvPicPr>
      <xdr:blipFill>
        <a:blip r:link="rId1"/>
        <a:stretch>
          <a:fillRect/>
        </a:stretch>
      </xdr:blipFill>
      <xdr:spPr>
        <a:xfrm>
          <a:off x="0" y="0"/>
          <a:ext cx="25717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7137C.tmp">
          <a:hlinkClick r:id="rId3"/>
        </xdr:cNvPr>
        <xdr:cNvPicPr preferRelativeResize="1">
          <a:picLocks noChangeAspect="0"/>
        </xdr:cNvPicPr>
      </xdr:nvPicPr>
      <xdr:blipFill>
        <a:blip r:link="rId1"/>
        <a:stretch>
          <a:fillRect/>
        </a:stretch>
      </xdr:blipFill>
      <xdr:spPr>
        <a:xfrm>
          <a:off x="0" y="0"/>
          <a:ext cx="266700" cy="276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0DB92.tmp">
          <a:hlinkClick r:id="rId3"/>
        </xdr:cNvPr>
        <xdr:cNvPicPr preferRelativeResize="1">
          <a:picLocks noChangeAspect="0"/>
        </xdr:cNvPicPr>
      </xdr:nvPicPr>
      <xdr:blipFill>
        <a:blip r:link="rId1"/>
        <a:stretch>
          <a:fillRect/>
        </a:stretch>
      </xdr:blipFill>
      <xdr:spPr>
        <a:xfrm>
          <a:off x="0" y="0"/>
          <a:ext cx="2667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9D534.tmp">
          <a:hlinkClick r:id="rId3"/>
        </xdr:cNvPr>
        <xdr:cNvPicPr preferRelativeResize="1">
          <a:picLocks noChangeAspect="0"/>
        </xdr:cNvPicPr>
      </xdr:nvPicPr>
      <xdr:blipFill>
        <a:blip r:link="rId1"/>
        <a:stretch>
          <a:fillRect/>
        </a:stretch>
      </xdr:blipFill>
      <xdr:spPr>
        <a:xfrm>
          <a:off x="0" y="0"/>
          <a:ext cx="266700" cy="276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EFADA.tmp">
          <a:hlinkClick r:id="rId3"/>
        </xdr:cNvPr>
        <xdr:cNvPicPr preferRelativeResize="1">
          <a:picLocks noChangeAspect="0"/>
        </xdr:cNvPicPr>
      </xdr:nvPicPr>
      <xdr:blipFill>
        <a:blip r:link="rId1"/>
        <a:stretch>
          <a:fillRect/>
        </a:stretch>
      </xdr:blipFill>
      <xdr:spPr>
        <a:xfrm>
          <a:off x="0" y="0"/>
          <a:ext cx="266700" cy="276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154AF.tmp">
          <a:hlinkClick r:id="rId3"/>
        </xdr:cNvPr>
        <xdr:cNvPicPr preferRelativeResize="1">
          <a:picLocks noChangeAspect="0"/>
        </xdr:cNvPicPr>
      </xdr:nvPicPr>
      <xdr:blipFill>
        <a:blip r:link="rId1"/>
        <a:stretch>
          <a:fillRect/>
        </a:stretch>
      </xdr:blipFill>
      <xdr:spPr>
        <a:xfrm>
          <a:off x="0" y="0"/>
          <a:ext cx="266700" cy="276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A74B6.tmp">
          <a:hlinkClick r:id="rId3"/>
        </xdr:cNvPr>
        <xdr:cNvPicPr preferRelativeResize="1">
          <a:picLocks noChangeAspect="0"/>
        </xdr:cNvPicPr>
      </xdr:nvPicPr>
      <xdr:blipFill>
        <a:blip r:link="rId1"/>
        <a:stretch>
          <a:fillRect/>
        </a:stretch>
      </xdr:blipFill>
      <xdr:spPr>
        <a:xfrm>
          <a:off x="0" y="0"/>
          <a:ext cx="266700" cy="276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1" name="Obrázek 1" descr="C:\KROSplusData\System\Temp\radF71F5.tmp">
          <a:hlinkClick r:id="rId3"/>
        </xdr:cNvPr>
        <xdr:cNvPicPr preferRelativeResize="1">
          <a:picLocks noChangeAspect="0"/>
        </xdr:cNvPicPr>
      </xdr:nvPicPr>
      <xdr:blipFill>
        <a:blip r:link="rId1"/>
        <a:stretch>
          <a:fillRect/>
        </a:stretch>
      </xdr:blipFill>
      <xdr:spPr>
        <a:xfrm>
          <a:off x="0" y="0"/>
          <a:ext cx="2667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K104"/>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3" width="4.28125" style="0" customWidth="1"/>
    <col min="4" max="33" width="2.421875" style="0" customWidth="1"/>
    <col min="34" max="34" width="3.28125" style="0" customWidth="1"/>
    <col min="35" max="37" width="2.421875" style="0" customWidth="1"/>
    <col min="38" max="38" width="8.28125" style="0" customWidth="1"/>
    <col min="39" max="39" width="3.28125" style="0" customWidth="1"/>
    <col min="40" max="40" width="13.28125" style="0" customWidth="1"/>
    <col min="41" max="41" width="7.421875" style="0" customWidth="1"/>
    <col min="42" max="42" width="4.28125" style="0" customWidth="1"/>
    <col min="43" max="43" width="1.7109375" style="0" customWidth="1"/>
    <col min="44" max="44" width="13.7109375" style="0" customWidth="1"/>
    <col min="45" max="46" width="25.7109375" style="0" hidden="1" customWidth="1"/>
    <col min="47" max="47" width="25.00390625" style="0" hidden="1" customWidth="1"/>
    <col min="48" max="52" width="21.7109375" style="0" hidden="1" customWidth="1"/>
    <col min="53" max="53" width="19.28125" style="0" hidden="1" customWidth="1"/>
    <col min="54" max="54" width="25.00390625" style="0" hidden="1" customWidth="1"/>
    <col min="55" max="56" width="19.28125" style="0" hidden="1" customWidth="1"/>
    <col min="57" max="57" width="66.421875" style="0" customWidth="1"/>
    <col min="58" max="70" width="9.28125" style="0" customWidth="1"/>
    <col min="71" max="89" width="0" style="0" hidden="1" customWidth="1"/>
  </cols>
  <sheetData>
    <row r="1" spans="1:73" ht="21" customHeight="1">
      <c r="A1" s="202" t="s">
        <v>0</v>
      </c>
      <c r="B1" s="203"/>
      <c r="C1" s="203"/>
      <c r="D1" s="204" t="s">
        <v>1</v>
      </c>
      <c r="E1" s="203"/>
      <c r="F1" s="203"/>
      <c r="G1" s="203"/>
      <c r="H1" s="203"/>
      <c r="I1" s="203"/>
      <c r="J1" s="203"/>
      <c r="K1" s="205" t="s">
        <v>572</v>
      </c>
      <c r="L1" s="205"/>
      <c r="M1" s="205"/>
      <c r="N1" s="205"/>
      <c r="O1" s="205"/>
      <c r="P1" s="205"/>
      <c r="Q1" s="205"/>
      <c r="R1" s="205"/>
      <c r="S1" s="205"/>
      <c r="T1" s="203"/>
      <c r="U1" s="203"/>
      <c r="V1" s="203"/>
      <c r="W1" s="205" t="s">
        <v>573</v>
      </c>
      <c r="X1" s="205"/>
      <c r="Y1" s="205"/>
      <c r="Z1" s="205"/>
      <c r="AA1" s="205"/>
      <c r="AB1" s="205"/>
      <c r="AC1" s="205"/>
      <c r="AD1" s="205"/>
      <c r="AE1" s="205"/>
      <c r="AF1" s="205"/>
      <c r="AG1" s="203"/>
      <c r="AH1" s="203"/>
      <c r="AI1" s="15"/>
      <c r="AJ1" s="15"/>
      <c r="AK1" s="15"/>
      <c r="AL1" s="15"/>
      <c r="AM1" s="15"/>
      <c r="AN1" s="15"/>
      <c r="AO1" s="15"/>
      <c r="AP1" s="15"/>
      <c r="AQ1" s="15"/>
      <c r="AR1" s="15"/>
      <c r="AS1" s="15"/>
      <c r="AT1" s="15"/>
      <c r="AU1" s="15"/>
      <c r="AV1" s="15"/>
      <c r="AW1" s="15"/>
      <c r="AX1" s="15"/>
      <c r="AY1" s="15"/>
      <c r="AZ1" s="15"/>
      <c r="BA1" s="14" t="s">
        <v>2</v>
      </c>
      <c r="BB1" s="14" t="s">
        <v>3</v>
      </c>
      <c r="BC1" s="15"/>
      <c r="BD1" s="15"/>
      <c r="BE1" s="15"/>
      <c r="BF1" s="15"/>
      <c r="BG1" s="15"/>
      <c r="BH1" s="15"/>
      <c r="BI1" s="15"/>
      <c r="BJ1" s="15"/>
      <c r="BK1" s="15"/>
      <c r="BL1" s="15"/>
      <c r="BM1" s="15"/>
      <c r="BN1" s="15"/>
      <c r="BO1" s="15"/>
      <c r="BP1" s="15"/>
      <c r="BQ1" s="15"/>
      <c r="BR1" s="15"/>
      <c r="BT1" s="16" t="s">
        <v>4</v>
      </c>
      <c r="BU1" s="16" t="s">
        <v>4</v>
      </c>
    </row>
    <row r="2" spans="3:72" ht="36.75" customHeight="1">
      <c r="C2" s="240" t="s">
        <v>5</v>
      </c>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R2" s="208" t="s">
        <v>6</v>
      </c>
      <c r="AS2" s="209"/>
      <c r="AT2" s="209"/>
      <c r="AU2" s="209"/>
      <c r="AV2" s="209"/>
      <c r="AW2" s="209"/>
      <c r="AX2" s="209"/>
      <c r="AY2" s="209"/>
      <c r="AZ2" s="209"/>
      <c r="BA2" s="209"/>
      <c r="BB2" s="209"/>
      <c r="BC2" s="209"/>
      <c r="BD2" s="209"/>
      <c r="BE2" s="209"/>
      <c r="BS2" s="17" t="s">
        <v>7</v>
      </c>
      <c r="BT2" s="17" t="s">
        <v>8</v>
      </c>
    </row>
    <row r="3" spans="2:72" ht="6.7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20"/>
      <c r="BS3" s="17" t="s">
        <v>7</v>
      </c>
      <c r="BT3" s="17" t="s">
        <v>9</v>
      </c>
    </row>
    <row r="4" spans="2:71" ht="36.75" customHeight="1">
      <c r="B4" s="21"/>
      <c r="C4" s="239" t="s">
        <v>10</v>
      </c>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3"/>
      <c r="AS4" s="24" t="s">
        <v>11</v>
      </c>
      <c r="BE4" s="25" t="s">
        <v>12</v>
      </c>
      <c r="BS4" s="17" t="s">
        <v>13</v>
      </c>
    </row>
    <row r="5" spans="2:71" ht="14.25" customHeight="1">
      <c r="B5" s="21"/>
      <c r="C5" s="22"/>
      <c r="D5" s="26" t="s">
        <v>14</v>
      </c>
      <c r="E5" s="22"/>
      <c r="F5" s="22"/>
      <c r="G5" s="22"/>
      <c r="H5" s="22"/>
      <c r="I5" s="22"/>
      <c r="J5" s="22"/>
      <c r="K5" s="245" t="s">
        <v>15</v>
      </c>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2"/>
      <c r="AQ5" s="23"/>
      <c r="BE5" s="242" t="s">
        <v>16</v>
      </c>
      <c r="BS5" s="17" t="s">
        <v>7</v>
      </c>
    </row>
    <row r="6" spans="2:71" ht="36.75" customHeight="1">
      <c r="B6" s="21"/>
      <c r="C6" s="22"/>
      <c r="D6" s="28" t="s">
        <v>17</v>
      </c>
      <c r="E6" s="22"/>
      <c r="F6" s="22"/>
      <c r="G6" s="22"/>
      <c r="H6" s="22"/>
      <c r="I6" s="22"/>
      <c r="J6" s="22"/>
      <c r="K6" s="246" t="s">
        <v>18</v>
      </c>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2"/>
      <c r="AQ6" s="23"/>
      <c r="BE6" s="209"/>
      <c r="BS6" s="17" t="s">
        <v>19</v>
      </c>
    </row>
    <row r="7" spans="2:71" ht="14.25" customHeight="1">
      <c r="B7" s="21"/>
      <c r="C7" s="22"/>
      <c r="D7" s="29" t="s">
        <v>20</v>
      </c>
      <c r="E7" s="22"/>
      <c r="F7" s="22"/>
      <c r="G7" s="22"/>
      <c r="H7" s="22"/>
      <c r="I7" s="22"/>
      <c r="J7" s="22"/>
      <c r="K7" s="27" t="s">
        <v>21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22</v>
      </c>
      <c r="AL7" s="22"/>
      <c r="AM7" s="22"/>
      <c r="AN7" s="27" t="s">
        <v>21</v>
      </c>
      <c r="AO7" s="22"/>
      <c r="AP7" s="22"/>
      <c r="AQ7" s="23"/>
      <c r="BE7" s="209"/>
      <c r="BS7" s="17" t="s">
        <v>23</v>
      </c>
    </row>
    <row r="8" spans="2:71" ht="14.25" customHeight="1">
      <c r="B8" s="21"/>
      <c r="C8" s="22"/>
      <c r="D8" s="29" t="s">
        <v>24</v>
      </c>
      <c r="E8" s="22"/>
      <c r="F8" s="22"/>
      <c r="G8" s="22"/>
      <c r="H8" s="22"/>
      <c r="I8" s="22"/>
      <c r="J8" s="22"/>
      <c r="K8" s="27" t="s">
        <v>25</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26</v>
      </c>
      <c r="AL8" s="22"/>
      <c r="AM8" s="22"/>
      <c r="AN8" s="30" t="s">
        <v>27</v>
      </c>
      <c r="AO8" s="22"/>
      <c r="AP8" s="22"/>
      <c r="AQ8" s="23"/>
      <c r="BE8" s="209"/>
      <c r="BS8" s="17" t="s">
        <v>28</v>
      </c>
    </row>
    <row r="9" spans="2:71" ht="14.2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3"/>
      <c r="BE9" s="209"/>
      <c r="BS9" s="17" t="s">
        <v>29</v>
      </c>
    </row>
    <row r="10" spans="2:71" ht="14.25" customHeight="1">
      <c r="B10" s="21"/>
      <c r="C10" s="22"/>
      <c r="D10" s="29" t="s">
        <v>30</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31</v>
      </c>
      <c r="AL10" s="22"/>
      <c r="AM10" s="22"/>
      <c r="AN10" s="27" t="s">
        <v>32</v>
      </c>
      <c r="AO10" s="22"/>
      <c r="AP10" s="22"/>
      <c r="AQ10" s="23"/>
      <c r="BE10" s="209"/>
      <c r="BS10" s="17" t="s">
        <v>19</v>
      </c>
    </row>
    <row r="11" spans="2:71" ht="18" customHeight="1">
      <c r="B11" s="21"/>
      <c r="C11" s="22"/>
      <c r="D11" s="22"/>
      <c r="E11" s="27" t="s">
        <v>33</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34</v>
      </c>
      <c r="AL11" s="22"/>
      <c r="AM11" s="22"/>
      <c r="AN11" s="27" t="s">
        <v>35</v>
      </c>
      <c r="AO11" s="22"/>
      <c r="AP11" s="22"/>
      <c r="AQ11" s="23"/>
      <c r="BE11" s="209"/>
      <c r="BS11" s="17" t="s">
        <v>19</v>
      </c>
    </row>
    <row r="12" spans="2:71" ht="6.7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3"/>
      <c r="BE12" s="209"/>
      <c r="BS12" s="17" t="s">
        <v>19</v>
      </c>
    </row>
    <row r="13" spans="2:71" ht="14.25" customHeight="1">
      <c r="B13" s="21"/>
      <c r="C13" s="22"/>
      <c r="D13" s="29" t="s">
        <v>36</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31</v>
      </c>
      <c r="AL13" s="22"/>
      <c r="AM13" s="22"/>
      <c r="AN13" s="31" t="s">
        <v>37</v>
      </c>
      <c r="AO13" s="22"/>
      <c r="AP13" s="22"/>
      <c r="AQ13" s="23"/>
      <c r="BE13" s="209"/>
      <c r="BS13" s="17" t="s">
        <v>19</v>
      </c>
    </row>
    <row r="14" spans="2:71" ht="15">
      <c r="B14" s="21"/>
      <c r="C14" s="22"/>
      <c r="D14" s="22"/>
      <c r="E14" s="247" t="s">
        <v>37</v>
      </c>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9" t="s">
        <v>34</v>
      </c>
      <c r="AL14" s="22"/>
      <c r="AM14" s="22"/>
      <c r="AN14" s="31" t="s">
        <v>37</v>
      </c>
      <c r="AO14" s="22"/>
      <c r="AP14" s="22"/>
      <c r="AQ14" s="23"/>
      <c r="BE14" s="209"/>
      <c r="BS14" s="17" t="s">
        <v>19</v>
      </c>
    </row>
    <row r="15" spans="2:71" ht="6.7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3"/>
      <c r="BE15" s="209"/>
      <c r="BS15" s="17" t="s">
        <v>4</v>
      </c>
    </row>
    <row r="16" spans="2:71" ht="14.25" customHeight="1">
      <c r="B16" s="21"/>
      <c r="C16" s="22"/>
      <c r="D16" s="29" t="s">
        <v>38</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31</v>
      </c>
      <c r="AL16" s="22"/>
      <c r="AM16" s="22"/>
      <c r="AN16" s="27" t="s">
        <v>39</v>
      </c>
      <c r="AO16" s="22"/>
      <c r="AP16" s="22"/>
      <c r="AQ16" s="23"/>
      <c r="BE16" s="209"/>
      <c r="BS16" s="17" t="s">
        <v>4</v>
      </c>
    </row>
    <row r="17" spans="2:71" ht="18" customHeight="1">
      <c r="B17" s="21"/>
      <c r="C17" s="22"/>
      <c r="D17" s="22"/>
      <c r="E17" s="27" t="s">
        <v>40</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34</v>
      </c>
      <c r="AL17" s="22"/>
      <c r="AM17" s="22"/>
      <c r="AN17" s="27" t="s">
        <v>41</v>
      </c>
      <c r="AO17" s="22"/>
      <c r="AP17" s="22"/>
      <c r="AQ17" s="23"/>
      <c r="BE17" s="209"/>
      <c r="BS17" s="17" t="s">
        <v>42</v>
      </c>
    </row>
    <row r="18" spans="2:71" ht="6.7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3"/>
      <c r="BE18" s="209"/>
      <c r="BS18" s="17" t="s">
        <v>7</v>
      </c>
    </row>
    <row r="19" spans="2:71" ht="14.25" customHeight="1">
      <c r="B19" s="21"/>
      <c r="C19" s="22"/>
      <c r="D19" s="29" t="s">
        <v>43</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31</v>
      </c>
      <c r="AL19" s="22"/>
      <c r="AM19" s="22"/>
      <c r="AN19" s="27" t="s">
        <v>21</v>
      </c>
      <c r="AO19" s="22"/>
      <c r="AP19" s="22"/>
      <c r="AQ19" s="23"/>
      <c r="BE19" s="209"/>
      <c r="BS19" s="17" t="s">
        <v>7</v>
      </c>
    </row>
    <row r="20" spans="2:57" ht="18" customHeight="1">
      <c r="B20" s="21"/>
      <c r="C20" s="22"/>
      <c r="D20" s="22"/>
      <c r="E20" s="27" t="s">
        <v>44</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34</v>
      </c>
      <c r="AL20" s="22"/>
      <c r="AM20" s="22"/>
      <c r="AN20" s="27" t="s">
        <v>21</v>
      </c>
      <c r="AO20" s="22"/>
      <c r="AP20" s="22"/>
      <c r="AQ20" s="23"/>
      <c r="BE20" s="209"/>
    </row>
    <row r="21" spans="2:57" ht="6.7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3"/>
      <c r="BE21" s="209"/>
    </row>
    <row r="22" spans="2:57" ht="15">
      <c r="B22" s="21"/>
      <c r="C22" s="22"/>
      <c r="D22" s="29" t="s">
        <v>45</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3"/>
      <c r="BE22" s="209"/>
    </row>
    <row r="23" spans="2:57" ht="22.5" customHeight="1">
      <c r="B23" s="21"/>
      <c r="C23" s="22"/>
      <c r="D23" s="22"/>
      <c r="E23" s="248" t="s">
        <v>21</v>
      </c>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2"/>
      <c r="AP23" s="22"/>
      <c r="AQ23" s="23"/>
      <c r="BE23" s="209"/>
    </row>
    <row r="24" spans="2:57" ht="6.7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3"/>
      <c r="BE24" s="209"/>
    </row>
    <row r="25" spans="2:57" ht="6.75" customHeight="1">
      <c r="B25" s="21"/>
      <c r="C25" s="2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2"/>
      <c r="AQ25" s="23"/>
      <c r="BE25" s="209"/>
    </row>
    <row r="26" spans="2:57" ht="14.25" customHeight="1">
      <c r="B26" s="21"/>
      <c r="C26" s="22"/>
      <c r="D26" s="33" t="s">
        <v>46</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49">
        <f>ROUND(AG87,2)</f>
        <v>0</v>
      </c>
      <c r="AL26" s="241"/>
      <c r="AM26" s="241"/>
      <c r="AN26" s="241"/>
      <c r="AO26" s="241"/>
      <c r="AP26" s="22"/>
      <c r="AQ26" s="23"/>
      <c r="BE26" s="209"/>
    </row>
    <row r="27" spans="2:57" ht="14.25" customHeight="1">
      <c r="B27" s="21"/>
      <c r="C27" s="22"/>
      <c r="D27" s="33" t="s">
        <v>47</v>
      </c>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49">
        <f>ROUND(AG97,2)</f>
        <v>0</v>
      </c>
      <c r="AL27" s="241"/>
      <c r="AM27" s="241"/>
      <c r="AN27" s="241"/>
      <c r="AO27" s="241"/>
      <c r="AP27" s="22"/>
      <c r="AQ27" s="23"/>
      <c r="BE27" s="209"/>
    </row>
    <row r="28" spans="2:57" s="1" customFormat="1" ht="6.75" customHeight="1">
      <c r="B28" s="34"/>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6"/>
      <c r="BE28" s="243"/>
    </row>
    <row r="29" spans="2:57" s="1" customFormat="1" ht="25.5" customHeight="1">
      <c r="B29" s="34"/>
      <c r="C29" s="35"/>
      <c r="D29" s="37" t="s">
        <v>48</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250">
        <f>ROUND(AK26+AK27,2)</f>
        <v>0</v>
      </c>
      <c r="AL29" s="251"/>
      <c r="AM29" s="251"/>
      <c r="AN29" s="251"/>
      <c r="AO29" s="251"/>
      <c r="AP29" s="35"/>
      <c r="AQ29" s="36"/>
      <c r="BE29" s="243"/>
    </row>
    <row r="30" spans="2:57" s="1" customFormat="1" ht="6.75" customHeight="1">
      <c r="B30" s="34"/>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6"/>
      <c r="BE30" s="243"/>
    </row>
    <row r="31" spans="2:57" s="2" customFormat="1" ht="14.25" customHeight="1">
      <c r="B31" s="39"/>
      <c r="C31" s="40"/>
      <c r="D31" s="41" t="s">
        <v>49</v>
      </c>
      <c r="E31" s="40"/>
      <c r="F31" s="41" t="s">
        <v>50</v>
      </c>
      <c r="G31" s="40"/>
      <c r="H31" s="40"/>
      <c r="I31" s="40"/>
      <c r="J31" s="40"/>
      <c r="K31" s="40"/>
      <c r="L31" s="232">
        <v>0.21</v>
      </c>
      <c r="M31" s="233"/>
      <c r="N31" s="233"/>
      <c r="O31" s="233"/>
      <c r="P31" s="40"/>
      <c r="Q31" s="40"/>
      <c r="R31" s="40"/>
      <c r="S31" s="40"/>
      <c r="T31" s="43" t="s">
        <v>51</v>
      </c>
      <c r="U31" s="40"/>
      <c r="V31" s="40"/>
      <c r="W31" s="234">
        <f>ROUND(AZ87+SUM(CD98:CD102),2)</f>
        <v>0</v>
      </c>
      <c r="X31" s="233"/>
      <c r="Y31" s="233"/>
      <c r="Z31" s="233"/>
      <c r="AA31" s="233"/>
      <c r="AB31" s="233"/>
      <c r="AC31" s="233"/>
      <c r="AD31" s="233"/>
      <c r="AE31" s="233"/>
      <c r="AF31" s="40"/>
      <c r="AG31" s="40"/>
      <c r="AH31" s="40"/>
      <c r="AI31" s="40"/>
      <c r="AJ31" s="40"/>
      <c r="AK31" s="234">
        <f>ROUND(AV87+SUM(BY98:BY102),2)</f>
        <v>0</v>
      </c>
      <c r="AL31" s="233"/>
      <c r="AM31" s="233"/>
      <c r="AN31" s="233"/>
      <c r="AO31" s="233"/>
      <c r="AP31" s="40"/>
      <c r="AQ31" s="44"/>
      <c r="BE31" s="244"/>
    </row>
    <row r="32" spans="2:57" s="2" customFormat="1" ht="14.25" customHeight="1">
      <c r="B32" s="39"/>
      <c r="C32" s="40"/>
      <c r="D32" s="40"/>
      <c r="E32" s="40"/>
      <c r="F32" s="41" t="s">
        <v>52</v>
      </c>
      <c r="G32" s="40"/>
      <c r="H32" s="40"/>
      <c r="I32" s="40"/>
      <c r="J32" s="40"/>
      <c r="K32" s="40"/>
      <c r="L32" s="232">
        <v>0.15</v>
      </c>
      <c r="M32" s="233"/>
      <c r="N32" s="233"/>
      <c r="O32" s="233"/>
      <c r="P32" s="40"/>
      <c r="Q32" s="40"/>
      <c r="R32" s="40"/>
      <c r="S32" s="40"/>
      <c r="T32" s="43" t="s">
        <v>51</v>
      </c>
      <c r="U32" s="40"/>
      <c r="V32" s="40"/>
      <c r="W32" s="234">
        <f>ROUND(BA87+SUM(CE98:CE102),2)</f>
        <v>0</v>
      </c>
      <c r="X32" s="233"/>
      <c r="Y32" s="233"/>
      <c r="Z32" s="233"/>
      <c r="AA32" s="233"/>
      <c r="AB32" s="233"/>
      <c r="AC32" s="233"/>
      <c r="AD32" s="233"/>
      <c r="AE32" s="233"/>
      <c r="AF32" s="40"/>
      <c r="AG32" s="40"/>
      <c r="AH32" s="40"/>
      <c r="AI32" s="40"/>
      <c r="AJ32" s="40"/>
      <c r="AK32" s="234">
        <f>ROUND(AW87+SUM(BZ98:BZ102),2)</f>
        <v>0</v>
      </c>
      <c r="AL32" s="233"/>
      <c r="AM32" s="233"/>
      <c r="AN32" s="233"/>
      <c r="AO32" s="233"/>
      <c r="AP32" s="40"/>
      <c r="AQ32" s="44"/>
      <c r="BE32" s="244"/>
    </row>
    <row r="33" spans="2:57" s="2" customFormat="1" ht="14.25" customHeight="1" hidden="1">
      <c r="B33" s="39"/>
      <c r="C33" s="40"/>
      <c r="D33" s="40"/>
      <c r="E33" s="40"/>
      <c r="F33" s="41" t="s">
        <v>53</v>
      </c>
      <c r="G33" s="40"/>
      <c r="H33" s="40"/>
      <c r="I33" s="40"/>
      <c r="J33" s="40"/>
      <c r="K33" s="40"/>
      <c r="L33" s="232">
        <v>0.21</v>
      </c>
      <c r="M33" s="233"/>
      <c r="N33" s="233"/>
      <c r="O33" s="233"/>
      <c r="P33" s="40"/>
      <c r="Q33" s="40"/>
      <c r="R33" s="40"/>
      <c r="S33" s="40"/>
      <c r="T33" s="43" t="s">
        <v>51</v>
      </c>
      <c r="U33" s="40"/>
      <c r="V33" s="40"/>
      <c r="W33" s="234">
        <f>ROUND(BB87+SUM(CF98:CF102),2)</f>
        <v>0</v>
      </c>
      <c r="X33" s="233"/>
      <c r="Y33" s="233"/>
      <c r="Z33" s="233"/>
      <c r="AA33" s="233"/>
      <c r="AB33" s="233"/>
      <c r="AC33" s="233"/>
      <c r="AD33" s="233"/>
      <c r="AE33" s="233"/>
      <c r="AF33" s="40"/>
      <c r="AG33" s="40"/>
      <c r="AH33" s="40"/>
      <c r="AI33" s="40"/>
      <c r="AJ33" s="40"/>
      <c r="AK33" s="234">
        <v>0</v>
      </c>
      <c r="AL33" s="233"/>
      <c r="AM33" s="233"/>
      <c r="AN33" s="233"/>
      <c r="AO33" s="233"/>
      <c r="AP33" s="40"/>
      <c r="AQ33" s="44"/>
      <c r="BE33" s="244"/>
    </row>
    <row r="34" spans="2:57" s="2" customFormat="1" ht="14.25" customHeight="1" hidden="1">
      <c r="B34" s="39"/>
      <c r="C34" s="40"/>
      <c r="D34" s="40"/>
      <c r="E34" s="40"/>
      <c r="F34" s="41" t="s">
        <v>54</v>
      </c>
      <c r="G34" s="40"/>
      <c r="H34" s="40"/>
      <c r="I34" s="40"/>
      <c r="J34" s="40"/>
      <c r="K34" s="40"/>
      <c r="L34" s="232">
        <v>0.15</v>
      </c>
      <c r="M34" s="233"/>
      <c r="N34" s="233"/>
      <c r="O34" s="233"/>
      <c r="P34" s="40"/>
      <c r="Q34" s="40"/>
      <c r="R34" s="40"/>
      <c r="S34" s="40"/>
      <c r="T34" s="43" t="s">
        <v>51</v>
      </c>
      <c r="U34" s="40"/>
      <c r="V34" s="40"/>
      <c r="W34" s="234">
        <f>ROUND(BC87+SUM(CG98:CG102),2)</f>
        <v>0</v>
      </c>
      <c r="X34" s="233"/>
      <c r="Y34" s="233"/>
      <c r="Z34" s="233"/>
      <c r="AA34" s="233"/>
      <c r="AB34" s="233"/>
      <c r="AC34" s="233"/>
      <c r="AD34" s="233"/>
      <c r="AE34" s="233"/>
      <c r="AF34" s="40"/>
      <c r="AG34" s="40"/>
      <c r="AH34" s="40"/>
      <c r="AI34" s="40"/>
      <c r="AJ34" s="40"/>
      <c r="AK34" s="234">
        <v>0</v>
      </c>
      <c r="AL34" s="233"/>
      <c r="AM34" s="233"/>
      <c r="AN34" s="233"/>
      <c r="AO34" s="233"/>
      <c r="AP34" s="40"/>
      <c r="AQ34" s="44"/>
      <c r="BE34" s="244"/>
    </row>
    <row r="35" spans="2:43" s="2" customFormat="1" ht="14.25" customHeight="1" hidden="1">
      <c r="B35" s="39"/>
      <c r="C35" s="40"/>
      <c r="D35" s="40"/>
      <c r="E35" s="40"/>
      <c r="F35" s="41" t="s">
        <v>55</v>
      </c>
      <c r="G35" s="40"/>
      <c r="H35" s="40"/>
      <c r="I35" s="40"/>
      <c r="J35" s="40"/>
      <c r="K35" s="40"/>
      <c r="L35" s="232">
        <v>0</v>
      </c>
      <c r="M35" s="233"/>
      <c r="N35" s="233"/>
      <c r="O35" s="233"/>
      <c r="P35" s="40"/>
      <c r="Q35" s="40"/>
      <c r="R35" s="40"/>
      <c r="S35" s="40"/>
      <c r="T35" s="43" t="s">
        <v>51</v>
      </c>
      <c r="U35" s="40"/>
      <c r="V35" s="40"/>
      <c r="W35" s="234">
        <f>ROUND(BD87+SUM(CH98:CH102),2)</f>
        <v>0</v>
      </c>
      <c r="X35" s="233"/>
      <c r="Y35" s="233"/>
      <c r="Z35" s="233"/>
      <c r="AA35" s="233"/>
      <c r="AB35" s="233"/>
      <c r="AC35" s="233"/>
      <c r="AD35" s="233"/>
      <c r="AE35" s="233"/>
      <c r="AF35" s="40"/>
      <c r="AG35" s="40"/>
      <c r="AH35" s="40"/>
      <c r="AI35" s="40"/>
      <c r="AJ35" s="40"/>
      <c r="AK35" s="234">
        <v>0</v>
      </c>
      <c r="AL35" s="233"/>
      <c r="AM35" s="233"/>
      <c r="AN35" s="233"/>
      <c r="AO35" s="233"/>
      <c r="AP35" s="40"/>
      <c r="AQ35" s="44"/>
    </row>
    <row r="36" spans="2:43" s="1" customFormat="1" ht="6.75" customHeight="1">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6"/>
    </row>
    <row r="37" spans="2:43" s="1" customFormat="1" ht="25.5" customHeight="1">
      <c r="B37" s="34"/>
      <c r="C37" s="45"/>
      <c r="D37" s="46" t="s">
        <v>56</v>
      </c>
      <c r="E37" s="47"/>
      <c r="F37" s="47"/>
      <c r="G37" s="47"/>
      <c r="H37" s="47"/>
      <c r="I37" s="47"/>
      <c r="J37" s="47"/>
      <c r="K37" s="47"/>
      <c r="L37" s="47"/>
      <c r="M37" s="47"/>
      <c r="N37" s="47"/>
      <c r="O37" s="47"/>
      <c r="P37" s="47"/>
      <c r="Q37" s="47"/>
      <c r="R37" s="47"/>
      <c r="S37" s="47"/>
      <c r="T37" s="48" t="s">
        <v>57</v>
      </c>
      <c r="U37" s="47"/>
      <c r="V37" s="47"/>
      <c r="W37" s="47"/>
      <c r="X37" s="235" t="s">
        <v>58</v>
      </c>
      <c r="Y37" s="236"/>
      <c r="Z37" s="236"/>
      <c r="AA37" s="236"/>
      <c r="AB37" s="236"/>
      <c r="AC37" s="47"/>
      <c r="AD37" s="47"/>
      <c r="AE37" s="47"/>
      <c r="AF37" s="47"/>
      <c r="AG37" s="47"/>
      <c r="AH37" s="47"/>
      <c r="AI37" s="47"/>
      <c r="AJ37" s="47"/>
      <c r="AK37" s="237">
        <f>SUM(AK29:AK35)</f>
        <v>0</v>
      </c>
      <c r="AL37" s="236"/>
      <c r="AM37" s="236"/>
      <c r="AN37" s="236"/>
      <c r="AO37" s="238"/>
      <c r="AP37" s="45"/>
      <c r="AQ37" s="36"/>
    </row>
    <row r="38" spans="2:43" s="1" customFormat="1" ht="14.25" customHeight="1">
      <c r="B38" s="34"/>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6"/>
    </row>
    <row r="39" spans="2:43" ht="13.5">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3"/>
    </row>
    <row r="40" spans="2:43" ht="13.5">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3"/>
    </row>
    <row r="41" spans="2:43" ht="13.5">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3"/>
    </row>
    <row r="42" spans="2:43" ht="13.5">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3"/>
    </row>
    <row r="43" spans="2:43" ht="13.5">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3"/>
    </row>
    <row r="44" spans="2:43" ht="13.5">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3"/>
    </row>
    <row r="45" spans="2:43" ht="13.5">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3"/>
    </row>
    <row r="46" spans="2:43" ht="13.5">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3"/>
    </row>
    <row r="47" spans="2:43" ht="13.5">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3"/>
    </row>
    <row r="48" spans="2:43" ht="13.5">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3"/>
    </row>
    <row r="49" spans="2:43" s="1" customFormat="1" ht="15">
      <c r="B49" s="34"/>
      <c r="C49" s="35"/>
      <c r="D49" s="49" t="s">
        <v>59</v>
      </c>
      <c r="E49" s="50"/>
      <c r="F49" s="50"/>
      <c r="G49" s="50"/>
      <c r="H49" s="50"/>
      <c r="I49" s="50"/>
      <c r="J49" s="50"/>
      <c r="K49" s="50"/>
      <c r="L49" s="50"/>
      <c r="M49" s="50"/>
      <c r="N49" s="50"/>
      <c r="O49" s="50"/>
      <c r="P49" s="50"/>
      <c r="Q49" s="50"/>
      <c r="R49" s="50"/>
      <c r="S49" s="50"/>
      <c r="T49" s="50"/>
      <c r="U49" s="50"/>
      <c r="V49" s="50"/>
      <c r="W49" s="50"/>
      <c r="X49" s="50"/>
      <c r="Y49" s="50"/>
      <c r="Z49" s="51"/>
      <c r="AA49" s="35"/>
      <c r="AB49" s="35"/>
      <c r="AC49" s="49" t="s">
        <v>60</v>
      </c>
      <c r="AD49" s="50"/>
      <c r="AE49" s="50"/>
      <c r="AF49" s="50"/>
      <c r="AG49" s="50"/>
      <c r="AH49" s="50"/>
      <c r="AI49" s="50"/>
      <c r="AJ49" s="50"/>
      <c r="AK49" s="50"/>
      <c r="AL49" s="50"/>
      <c r="AM49" s="50"/>
      <c r="AN49" s="50"/>
      <c r="AO49" s="51"/>
      <c r="AP49" s="35"/>
      <c r="AQ49" s="36"/>
    </row>
    <row r="50" spans="2:43" ht="13.5">
      <c r="B50" s="21"/>
      <c r="C50" s="22"/>
      <c r="D50" s="52"/>
      <c r="E50" s="22"/>
      <c r="F50" s="22"/>
      <c r="G50" s="22"/>
      <c r="H50" s="22"/>
      <c r="I50" s="22"/>
      <c r="J50" s="22"/>
      <c r="K50" s="22"/>
      <c r="L50" s="22"/>
      <c r="M50" s="22"/>
      <c r="N50" s="22"/>
      <c r="O50" s="22"/>
      <c r="P50" s="22"/>
      <c r="Q50" s="22"/>
      <c r="R50" s="22"/>
      <c r="S50" s="22"/>
      <c r="T50" s="22"/>
      <c r="U50" s="22"/>
      <c r="V50" s="22"/>
      <c r="W50" s="22"/>
      <c r="X50" s="22"/>
      <c r="Y50" s="22"/>
      <c r="Z50" s="53"/>
      <c r="AA50" s="22"/>
      <c r="AB50" s="22"/>
      <c r="AC50" s="52"/>
      <c r="AD50" s="22"/>
      <c r="AE50" s="22"/>
      <c r="AF50" s="22"/>
      <c r="AG50" s="22"/>
      <c r="AH50" s="22"/>
      <c r="AI50" s="22"/>
      <c r="AJ50" s="22"/>
      <c r="AK50" s="22"/>
      <c r="AL50" s="22"/>
      <c r="AM50" s="22"/>
      <c r="AN50" s="22"/>
      <c r="AO50" s="53"/>
      <c r="AP50" s="22"/>
      <c r="AQ50" s="23"/>
    </row>
    <row r="51" spans="2:43" ht="13.5">
      <c r="B51" s="21"/>
      <c r="C51" s="22"/>
      <c r="D51" s="52"/>
      <c r="E51" s="22"/>
      <c r="F51" s="22"/>
      <c r="G51" s="22"/>
      <c r="H51" s="22"/>
      <c r="I51" s="22"/>
      <c r="J51" s="22"/>
      <c r="K51" s="22"/>
      <c r="L51" s="22"/>
      <c r="M51" s="22"/>
      <c r="N51" s="22"/>
      <c r="O51" s="22"/>
      <c r="P51" s="22"/>
      <c r="Q51" s="22"/>
      <c r="R51" s="22"/>
      <c r="S51" s="22"/>
      <c r="T51" s="22"/>
      <c r="U51" s="22"/>
      <c r="V51" s="22"/>
      <c r="W51" s="22"/>
      <c r="X51" s="22"/>
      <c r="Y51" s="22"/>
      <c r="Z51" s="53"/>
      <c r="AA51" s="22"/>
      <c r="AB51" s="22"/>
      <c r="AC51" s="52"/>
      <c r="AD51" s="22"/>
      <c r="AE51" s="22"/>
      <c r="AF51" s="22"/>
      <c r="AG51" s="22"/>
      <c r="AH51" s="22"/>
      <c r="AI51" s="22"/>
      <c r="AJ51" s="22"/>
      <c r="AK51" s="22"/>
      <c r="AL51" s="22"/>
      <c r="AM51" s="22"/>
      <c r="AN51" s="22"/>
      <c r="AO51" s="53"/>
      <c r="AP51" s="22"/>
      <c r="AQ51" s="23"/>
    </row>
    <row r="52" spans="2:43" ht="13.5">
      <c r="B52" s="21"/>
      <c r="C52" s="22"/>
      <c r="D52" s="52"/>
      <c r="E52" s="22"/>
      <c r="F52" s="22"/>
      <c r="G52" s="22"/>
      <c r="H52" s="22"/>
      <c r="I52" s="22"/>
      <c r="J52" s="22"/>
      <c r="K52" s="22"/>
      <c r="L52" s="22"/>
      <c r="M52" s="22"/>
      <c r="N52" s="22"/>
      <c r="O52" s="22"/>
      <c r="P52" s="22"/>
      <c r="Q52" s="22"/>
      <c r="R52" s="22"/>
      <c r="S52" s="22"/>
      <c r="T52" s="22"/>
      <c r="U52" s="22"/>
      <c r="V52" s="22"/>
      <c r="W52" s="22"/>
      <c r="X52" s="22"/>
      <c r="Y52" s="22"/>
      <c r="Z52" s="53"/>
      <c r="AA52" s="22"/>
      <c r="AB52" s="22"/>
      <c r="AC52" s="52"/>
      <c r="AD52" s="22"/>
      <c r="AE52" s="22"/>
      <c r="AF52" s="22"/>
      <c r="AG52" s="22"/>
      <c r="AH52" s="22"/>
      <c r="AI52" s="22"/>
      <c r="AJ52" s="22"/>
      <c r="AK52" s="22"/>
      <c r="AL52" s="22"/>
      <c r="AM52" s="22"/>
      <c r="AN52" s="22"/>
      <c r="AO52" s="53"/>
      <c r="AP52" s="22"/>
      <c r="AQ52" s="23"/>
    </row>
    <row r="53" spans="2:43" ht="13.5">
      <c r="B53" s="21"/>
      <c r="C53" s="22"/>
      <c r="D53" s="52"/>
      <c r="E53" s="22"/>
      <c r="F53" s="22"/>
      <c r="G53" s="22"/>
      <c r="H53" s="22"/>
      <c r="I53" s="22"/>
      <c r="J53" s="22"/>
      <c r="K53" s="22"/>
      <c r="L53" s="22"/>
      <c r="M53" s="22"/>
      <c r="N53" s="22"/>
      <c r="O53" s="22"/>
      <c r="P53" s="22"/>
      <c r="Q53" s="22"/>
      <c r="R53" s="22"/>
      <c r="S53" s="22"/>
      <c r="T53" s="22"/>
      <c r="U53" s="22"/>
      <c r="V53" s="22"/>
      <c r="W53" s="22"/>
      <c r="X53" s="22"/>
      <c r="Y53" s="22"/>
      <c r="Z53" s="53"/>
      <c r="AA53" s="22"/>
      <c r="AB53" s="22"/>
      <c r="AC53" s="52"/>
      <c r="AD53" s="22"/>
      <c r="AE53" s="22"/>
      <c r="AF53" s="22"/>
      <c r="AG53" s="22"/>
      <c r="AH53" s="22"/>
      <c r="AI53" s="22"/>
      <c r="AJ53" s="22"/>
      <c r="AK53" s="22"/>
      <c r="AL53" s="22"/>
      <c r="AM53" s="22"/>
      <c r="AN53" s="22"/>
      <c r="AO53" s="53"/>
      <c r="AP53" s="22"/>
      <c r="AQ53" s="23"/>
    </row>
    <row r="54" spans="2:43" ht="13.5">
      <c r="B54" s="21"/>
      <c r="C54" s="22"/>
      <c r="D54" s="52"/>
      <c r="E54" s="22"/>
      <c r="F54" s="22"/>
      <c r="G54" s="22"/>
      <c r="H54" s="22"/>
      <c r="I54" s="22"/>
      <c r="J54" s="22"/>
      <c r="K54" s="22"/>
      <c r="L54" s="22"/>
      <c r="M54" s="22"/>
      <c r="N54" s="22"/>
      <c r="O54" s="22"/>
      <c r="P54" s="22"/>
      <c r="Q54" s="22"/>
      <c r="R54" s="22"/>
      <c r="S54" s="22"/>
      <c r="T54" s="22"/>
      <c r="U54" s="22"/>
      <c r="V54" s="22"/>
      <c r="W54" s="22"/>
      <c r="X54" s="22"/>
      <c r="Y54" s="22"/>
      <c r="Z54" s="53"/>
      <c r="AA54" s="22"/>
      <c r="AB54" s="22"/>
      <c r="AC54" s="52"/>
      <c r="AD54" s="22"/>
      <c r="AE54" s="22"/>
      <c r="AF54" s="22"/>
      <c r="AG54" s="22"/>
      <c r="AH54" s="22"/>
      <c r="AI54" s="22"/>
      <c r="AJ54" s="22"/>
      <c r="AK54" s="22"/>
      <c r="AL54" s="22"/>
      <c r="AM54" s="22"/>
      <c r="AN54" s="22"/>
      <c r="AO54" s="53"/>
      <c r="AP54" s="22"/>
      <c r="AQ54" s="23"/>
    </row>
    <row r="55" spans="2:43" ht="13.5">
      <c r="B55" s="21"/>
      <c r="C55" s="22"/>
      <c r="D55" s="52"/>
      <c r="E55" s="22"/>
      <c r="F55" s="22"/>
      <c r="G55" s="22"/>
      <c r="H55" s="22"/>
      <c r="I55" s="22"/>
      <c r="J55" s="22"/>
      <c r="K55" s="22"/>
      <c r="L55" s="22"/>
      <c r="M55" s="22"/>
      <c r="N55" s="22"/>
      <c r="O55" s="22"/>
      <c r="P55" s="22"/>
      <c r="Q55" s="22"/>
      <c r="R55" s="22"/>
      <c r="S55" s="22"/>
      <c r="T55" s="22"/>
      <c r="U55" s="22"/>
      <c r="V55" s="22"/>
      <c r="W55" s="22"/>
      <c r="X55" s="22"/>
      <c r="Y55" s="22"/>
      <c r="Z55" s="53"/>
      <c r="AA55" s="22"/>
      <c r="AB55" s="22"/>
      <c r="AC55" s="52"/>
      <c r="AD55" s="22"/>
      <c r="AE55" s="22"/>
      <c r="AF55" s="22"/>
      <c r="AG55" s="22"/>
      <c r="AH55" s="22"/>
      <c r="AI55" s="22"/>
      <c r="AJ55" s="22"/>
      <c r="AK55" s="22"/>
      <c r="AL55" s="22"/>
      <c r="AM55" s="22"/>
      <c r="AN55" s="22"/>
      <c r="AO55" s="53"/>
      <c r="AP55" s="22"/>
      <c r="AQ55" s="23"/>
    </row>
    <row r="56" spans="2:43" ht="13.5">
      <c r="B56" s="21"/>
      <c r="C56" s="22"/>
      <c r="D56" s="52"/>
      <c r="E56" s="22"/>
      <c r="F56" s="22"/>
      <c r="G56" s="22"/>
      <c r="H56" s="22"/>
      <c r="I56" s="22"/>
      <c r="J56" s="22"/>
      <c r="K56" s="22"/>
      <c r="L56" s="22"/>
      <c r="M56" s="22"/>
      <c r="N56" s="22"/>
      <c r="O56" s="22"/>
      <c r="P56" s="22"/>
      <c r="Q56" s="22"/>
      <c r="R56" s="22"/>
      <c r="S56" s="22"/>
      <c r="T56" s="22"/>
      <c r="U56" s="22"/>
      <c r="V56" s="22"/>
      <c r="W56" s="22"/>
      <c r="X56" s="22"/>
      <c r="Y56" s="22"/>
      <c r="Z56" s="53"/>
      <c r="AA56" s="22"/>
      <c r="AB56" s="22"/>
      <c r="AC56" s="52"/>
      <c r="AD56" s="22"/>
      <c r="AE56" s="22"/>
      <c r="AF56" s="22"/>
      <c r="AG56" s="22"/>
      <c r="AH56" s="22"/>
      <c r="AI56" s="22"/>
      <c r="AJ56" s="22"/>
      <c r="AK56" s="22"/>
      <c r="AL56" s="22"/>
      <c r="AM56" s="22"/>
      <c r="AN56" s="22"/>
      <c r="AO56" s="53"/>
      <c r="AP56" s="22"/>
      <c r="AQ56" s="23"/>
    </row>
    <row r="57" spans="2:43" ht="13.5">
      <c r="B57" s="21"/>
      <c r="C57" s="22"/>
      <c r="D57" s="52"/>
      <c r="E57" s="22"/>
      <c r="F57" s="22"/>
      <c r="G57" s="22"/>
      <c r="H57" s="22"/>
      <c r="I57" s="22"/>
      <c r="J57" s="22"/>
      <c r="K57" s="22"/>
      <c r="L57" s="22"/>
      <c r="M57" s="22"/>
      <c r="N57" s="22"/>
      <c r="O57" s="22"/>
      <c r="P57" s="22"/>
      <c r="Q57" s="22"/>
      <c r="R57" s="22"/>
      <c r="S57" s="22"/>
      <c r="T57" s="22"/>
      <c r="U57" s="22"/>
      <c r="V57" s="22"/>
      <c r="W57" s="22"/>
      <c r="X57" s="22"/>
      <c r="Y57" s="22"/>
      <c r="Z57" s="53"/>
      <c r="AA57" s="22"/>
      <c r="AB57" s="22"/>
      <c r="AC57" s="52"/>
      <c r="AD57" s="22"/>
      <c r="AE57" s="22"/>
      <c r="AF57" s="22"/>
      <c r="AG57" s="22"/>
      <c r="AH57" s="22"/>
      <c r="AI57" s="22"/>
      <c r="AJ57" s="22"/>
      <c r="AK57" s="22"/>
      <c r="AL57" s="22"/>
      <c r="AM57" s="22"/>
      <c r="AN57" s="22"/>
      <c r="AO57" s="53"/>
      <c r="AP57" s="22"/>
      <c r="AQ57" s="23"/>
    </row>
    <row r="58" spans="2:43" s="1" customFormat="1" ht="15">
      <c r="B58" s="34"/>
      <c r="C58" s="35"/>
      <c r="D58" s="54" t="s">
        <v>61</v>
      </c>
      <c r="E58" s="55"/>
      <c r="F58" s="55"/>
      <c r="G58" s="55"/>
      <c r="H58" s="55"/>
      <c r="I58" s="55"/>
      <c r="J58" s="55"/>
      <c r="K58" s="55"/>
      <c r="L58" s="55"/>
      <c r="M58" s="55"/>
      <c r="N58" s="55"/>
      <c r="O58" s="55"/>
      <c r="P58" s="55"/>
      <c r="Q58" s="55"/>
      <c r="R58" s="56" t="s">
        <v>62</v>
      </c>
      <c r="S58" s="55"/>
      <c r="T58" s="55"/>
      <c r="U58" s="55"/>
      <c r="V58" s="55"/>
      <c r="W58" s="55"/>
      <c r="X58" s="55"/>
      <c r="Y58" s="55"/>
      <c r="Z58" s="57"/>
      <c r="AA58" s="35"/>
      <c r="AB58" s="35"/>
      <c r="AC58" s="54" t="s">
        <v>61</v>
      </c>
      <c r="AD58" s="55"/>
      <c r="AE58" s="55"/>
      <c r="AF58" s="55"/>
      <c r="AG58" s="55"/>
      <c r="AH58" s="55"/>
      <c r="AI58" s="55"/>
      <c r="AJ58" s="55"/>
      <c r="AK58" s="55"/>
      <c r="AL58" s="55"/>
      <c r="AM58" s="56" t="s">
        <v>62</v>
      </c>
      <c r="AN58" s="55"/>
      <c r="AO58" s="57"/>
      <c r="AP58" s="35"/>
      <c r="AQ58" s="36"/>
    </row>
    <row r="59" spans="2:43" ht="13.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3"/>
    </row>
    <row r="60" spans="2:43" s="1" customFormat="1" ht="15">
      <c r="B60" s="34"/>
      <c r="C60" s="35"/>
      <c r="D60" s="49" t="s">
        <v>63</v>
      </c>
      <c r="E60" s="50"/>
      <c r="F60" s="50"/>
      <c r="G60" s="50"/>
      <c r="H60" s="50"/>
      <c r="I60" s="50"/>
      <c r="J60" s="50"/>
      <c r="K60" s="50"/>
      <c r="L60" s="50"/>
      <c r="M60" s="50"/>
      <c r="N60" s="50"/>
      <c r="O60" s="50"/>
      <c r="P60" s="50"/>
      <c r="Q60" s="50"/>
      <c r="R60" s="50"/>
      <c r="S60" s="50"/>
      <c r="T60" s="50"/>
      <c r="U60" s="50"/>
      <c r="V60" s="50"/>
      <c r="W60" s="50"/>
      <c r="X60" s="50"/>
      <c r="Y60" s="50"/>
      <c r="Z60" s="51"/>
      <c r="AA60" s="35"/>
      <c r="AB60" s="35"/>
      <c r="AC60" s="49" t="s">
        <v>64</v>
      </c>
      <c r="AD60" s="50"/>
      <c r="AE60" s="50"/>
      <c r="AF60" s="50"/>
      <c r="AG60" s="50"/>
      <c r="AH60" s="50"/>
      <c r="AI60" s="50"/>
      <c r="AJ60" s="50"/>
      <c r="AK60" s="50"/>
      <c r="AL60" s="50"/>
      <c r="AM60" s="50"/>
      <c r="AN60" s="50"/>
      <c r="AO60" s="51"/>
      <c r="AP60" s="35"/>
      <c r="AQ60" s="36"/>
    </row>
    <row r="61" spans="2:43" ht="13.5">
      <c r="B61" s="21"/>
      <c r="C61" s="22"/>
      <c r="D61" s="52"/>
      <c r="E61" s="22"/>
      <c r="F61" s="22"/>
      <c r="G61" s="22"/>
      <c r="H61" s="22"/>
      <c r="I61" s="22"/>
      <c r="J61" s="22"/>
      <c r="K61" s="22"/>
      <c r="L61" s="22"/>
      <c r="M61" s="22"/>
      <c r="N61" s="22"/>
      <c r="O61" s="22"/>
      <c r="P61" s="22"/>
      <c r="Q61" s="22"/>
      <c r="R61" s="22"/>
      <c r="S61" s="22"/>
      <c r="T61" s="22"/>
      <c r="U61" s="22"/>
      <c r="V61" s="22"/>
      <c r="W61" s="22"/>
      <c r="X61" s="22"/>
      <c r="Y61" s="22"/>
      <c r="Z61" s="53"/>
      <c r="AA61" s="22"/>
      <c r="AB61" s="22"/>
      <c r="AC61" s="52"/>
      <c r="AD61" s="22"/>
      <c r="AE61" s="22"/>
      <c r="AF61" s="22"/>
      <c r="AG61" s="22"/>
      <c r="AH61" s="22"/>
      <c r="AI61" s="22"/>
      <c r="AJ61" s="22"/>
      <c r="AK61" s="22"/>
      <c r="AL61" s="22"/>
      <c r="AM61" s="22"/>
      <c r="AN61" s="22"/>
      <c r="AO61" s="53"/>
      <c r="AP61" s="22"/>
      <c r="AQ61" s="23"/>
    </row>
    <row r="62" spans="2:43" ht="13.5">
      <c r="B62" s="21"/>
      <c r="C62" s="22"/>
      <c r="D62" s="52"/>
      <c r="E62" s="22"/>
      <c r="F62" s="22"/>
      <c r="G62" s="22"/>
      <c r="H62" s="22"/>
      <c r="I62" s="22"/>
      <c r="J62" s="22"/>
      <c r="K62" s="22"/>
      <c r="L62" s="22"/>
      <c r="M62" s="22"/>
      <c r="N62" s="22"/>
      <c r="O62" s="22"/>
      <c r="P62" s="22"/>
      <c r="Q62" s="22"/>
      <c r="R62" s="22"/>
      <c r="S62" s="22"/>
      <c r="T62" s="22"/>
      <c r="U62" s="22"/>
      <c r="V62" s="22"/>
      <c r="W62" s="22"/>
      <c r="X62" s="22"/>
      <c r="Y62" s="22"/>
      <c r="Z62" s="53"/>
      <c r="AA62" s="22"/>
      <c r="AB62" s="22"/>
      <c r="AC62" s="52"/>
      <c r="AD62" s="22"/>
      <c r="AE62" s="22"/>
      <c r="AF62" s="22"/>
      <c r="AG62" s="22"/>
      <c r="AH62" s="22"/>
      <c r="AI62" s="22"/>
      <c r="AJ62" s="22"/>
      <c r="AK62" s="22"/>
      <c r="AL62" s="22"/>
      <c r="AM62" s="22"/>
      <c r="AN62" s="22"/>
      <c r="AO62" s="53"/>
      <c r="AP62" s="22"/>
      <c r="AQ62" s="23"/>
    </row>
    <row r="63" spans="2:43" ht="13.5">
      <c r="B63" s="21"/>
      <c r="C63" s="22"/>
      <c r="D63" s="52"/>
      <c r="E63" s="22"/>
      <c r="F63" s="22"/>
      <c r="G63" s="22"/>
      <c r="H63" s="22"/>
      <c r="I63" s="22"/>
      <c r="J63" s="22"/>
      <c r="K63" s="22"/>
      <c r="L63" s="22"/>
      <c r="M63" s="22"/>
      <c r="N63" s="22"/>
      <c r="O63" s="22"/>
      <c r="P63" s="22"/>
      <c r="Q63" s="22"/>
      <c r="R63" s="22"/>
      <c r="S63" s="22"/>
      <c r="T63" s="22"/>
      <c r="U63" s="22"/>
      <c r="V63" s="22"/>
      <c r="W63" s="22"/>
      <c r="X63" s="22"/>
      <c r="Y63" s="22"/>
      <c r="Z63" s="53"/>
      <c r="AA63" s="22"/>
      <c r="AB63" s="22"/>
      <c r="AC63" s="52"/>
      <c r="AD63" s="22"/>
      <c r="AE63" s="22"/>
      <c r="AF63" s="22"/>
      <c r="AG63" s="22"/>
      <c r="AH63" s="22"/>
      <c r="AI63" s="22"/>
      <c r="AJ63" s="22"/>
      <c r="AK63" s="22"/>
      <c r="AL63" s="22"/>
      <c r="AM63" s="22"/>
      <c r="AN63" s="22"/>
      <c r="AO63" s="53"/>
      <c r="AP63" s="22"/>
      <c r="AQ63" s="23"/>
    </row>
    <row r="64" spans="2:43" ht="13.5">
      <c r="B64" s="21"/>
      <c r="C64" s="22"/>
      <c r="D64" s="52"/>
      <c r="E64" s="22"/>
      <c r="F64" s="22"/>
      <c r="G64" s="22"/>
      <c r="H64" s="22"/>
      <c r="I64" s="22"/>
      <c r="J64" s="22"/>
      <c r="K64" s="22"/>
      <c r="L64" s="22"/>
      <c r="M64" s="22"/>
      <c r="N64" s="22"/>
      <c r="O64" s="22"/>
      <c r="P64" s="22"/>
      <c r="Q64" s="22"/>
      <c r="R64" s="22"/>
      <c r="S64" s="22"/>
      <c r="T64" s="22"/>
      <c r="U64" s="22"/>
      <c r="V64" s="22"/>
      <c r="W64" s="22"/>
      <c r="X64" s="22"/>
      <c r="Y64" s="22"/>
      <c r="Z64" s="53"/>
      <c r="AA64" s="22"/>
      <c r="AB64" s="22"/>
      <c r="AC64" s="52"/>
      <c r="AD64" s="22"/>
      <c r="AE64" s="22"/>
      <c r="AF64" s="22"/>
      <c r="AG64" s="22"/>
      <c r="AH64" s="22"/>
      <c r="AI64" s="22"/>
      <c r="AJ64" s="22"/>
      <c r="AK64" s="22"/>
      <c r="AL64" s="22"/>
      <c r="AM64" s="22"/>
      <c r="AN64" s="22"/>
      <c r="AO64" s="53"/>
      <c r="AP64" s="22"/>
      <c r="AQ64" s="23"/>
    </row>
    <row r="65" spans="2:43" ht="13.5">
      <c r="B65" s="21"/>
      <c r="C65" s="22"/>
      <c r="D65" s="52"/>
      <c r="E65" s="22"/>
      <c r="F65" s="22"/>
      <c r="G65" s="22"/>
      <c r="H65" s="22"/>
      <c r="I65" s="22"/>
      <c r="J65" s="22"/>
      <c r="K65" s="22"/>
      <c r="L65" s="22"/>
      <c r="M65" s="22"/>
      <c r="N65" s="22"/>
      <c r="O65" s="22"/>
      <c r="P65" s="22"/>
      <c r="Q65" s="22"/>
      <c r="R65" s="22"/>
      <c r="S65" s="22"/>
      <c r="T65" s="22"/>
      <c r="U65" s="22"/>
      <c r="V65" s="22"/>
      <c r="W65" s="22"/>
      <c r="X65" s="22"/>
      <c r="Y65" s="22"/>
      <c r="Z65" s="53"/>
      <c r="AA65" s="22"/>
      <c r="AB65" s="22"/>
      <c r="AC65" s="52"/>
      <c r="AD65" s="22"/>
      <c r="AE65" s="22"/>
      <c r="AF65" s="22"/>
      <c r="AG65" s="22"/>
      <c r="AH65" s="22"/>
      <c r="AI65" s="22"/>
      <c r="AJ65" s="22"/>
      <c r="AK65" s="22"/>
      <c r="AL65" s="22"/>
      <c r="AM65" s="22"/>
      <c r="AN65" s="22"/>
      <c r="AO65" s="53"/>
      <c r="AP65" s="22"/>
      <c r="AQ65" s="23"/>
    </row>
    <row r="66" spans="2:43" ht="13.5">
      <c r="B66" s="21"/>
      <c r="C66" s="22"/>
      <c r="D66" s="52"/>
      <c r="E66" s="22"/>
      <c r="F66" s="22"/>
      <c r="G66" s="22"/>
      <c r="H66" s="22"/>
      <c r="I66" s="22"/>
      <c r="J66" s="22"/>
      <c r="K66" s="22"/>
      <c r="L66" s="22"/>
      <c r="M66" s="22"/>
      <c r="N66" s="22"/>
      <c r="O66" s="22"/>
      <c r="P66" s="22"/>
      <c r="Q66" s="22"/>
      <c r="R66" s="22"/>
      <c r="S66" s="22"/>
      <c r="T66" s="22"/>
      <c r="U66" s="22"/>
      <c r="V66" s="22"/>
      <c r="W66" s="22"/>
      <c r="X66" s="22"/>
      <c r="Y66" s="22"/>
      <c r="Z66" s="53"/>
      <c r="AA66" s="22"/>
      <c r="AB66" s="22"/>
      <c r="AC66" s="52"/>
      <c r="AD66" s="22"/>
      <c r="AE66" s="22"/>
      <c r="AF66" s="22"/>
      <c r="AG66" s="22"/>
      <c r="AH66" s="22"/>
      <c r="AI66" s="22"/>
      <c r="AJ66" s="22"/>
      <c r="AK66" s="22"/>
      <c r="AL66" s="22"/>
      <c r="AM66" s="22"/>
      <c r="AN66" s="22"/>
      <c r="AO66" s="53"/>
      <c r="AP66" s="22"/>
      <c r="AQ66" s="23"/>
    </row>
    <row r="67" spans="2:43" ht="13.5">
      <c r="B67" s="21"/>
      <c r="C67" s="22"/>
      <c r="D67" s="52"/>
      <c r="E67" s="22"/>
      <c r="F67" s="22"/>
      <c r="G67" s="22"/>
      <c r="H67" s="22"/>
      <c r="I67" s="22"/>
      <c r="J67" s="22"/>
      <c r="K67" s="22"/>
      <c r="L67" s="22"/>
      <c r="M67" s="22"/>
      <c r="N67" s="22"/>
      <c r="O67" s="22"/>
      <c r="P67" s="22"/>
      <c r="Q67" s="22"/>
      <c r="R67" s="22"/>
      <c r="S67" s="22"/>
      <c r="T67" s="22"/>
      <c r="U67" s="22"/>
      <c r="V67" s="22"/>
      <c r="W67" s="22"/>
      <c r="X67" s="22"/>
      <c r="Y67" s="22"/>
      <c r="Z67" s="53"/>
      <c r="AA67" s="22"/>
      <c r="AB67" s="22"/>
      <c r="AC67" s="52"/>
      <c r="AD67" s="22"/>
      <c r="AE67" s="22"/>
      <c r="AF67" s="22"/>
      <c r="AG67" s="22"/>
      <c r="AH67" s="22"/>
      <c r="AI67" s="22"/>
      <c r="AJ67" s="22"/>
      <c r="AK67" s="22"/>
      <c r="AL67" s="22"/>
      <c r="AM67" s="22"/>
      <c r="AN67" s="22"/>
      <c r="AO67" s="53"/>
      <c r="AP67" s="22"/>
      <c r="AQ67" s="23"/>
    </row>
    <row r="68" spans="2:43" ht="13.5">
      <c r="B68" s="21"/>
      <c r="C68" s="22"/>
      <c r="D68" s="52"/>
      <c r="E68" s="22"/>
      <c r="F68" s="22"/>
      <c r="G68" s="22"/>
      <c r="H68" s="22"/>
      <c r="I68" s="22"/>
      <c r="J68" s="22"/>
      <c r="K68" s="22"/>
      <c r="L68" s="22"/>
      <c r="M68" s="22"/>
      <c r="N68" s="22"/>
      <c r="O68" s="22"/>
      <c r="P68" s="22"/>
      <c r="Q68" s="22"/>
      <c r="R68" s="22"/>
      <c r="S68" s="22"/>
      <c r="T68" s="22"/>
      <c r="U68" s="22"/>
      <c r="V68" s="22"/>
      <c r="W68" s="22"/>
      <c r="X68" s="22"/>
      <c r="Y68" s="22"/>
      <c r="Z68" s="53"/>
      <c r="AA68" s="22"/>
      <c r="AB68" s="22"/>
      <c r="AC68" s="52"/>
      <c r="AD68" s="22"/>
      <c r="AE68" s="22"/>
      <c r="AF68" s="22"/>
      <c r="AG68" s="22"/>
      <c r="AH68" s="22"/>
      <c r="AI68" s="22"/>
      <c r="AJ68" s="22"/>
      <c r="AK68" s="22"/>
      <c r="AL68" s="22"/>
      <c r="AM68" s="22"/>
      <c r="AN68" s="22"/>
      <c r="AO68" s="53"/>
      <c r="AP68" s="22"/>
      <c r="AQ68" s="23"/>
    </row>
    <row r="69" spans="2:43" s="1" customFormat="1" ht="15">
      <c r="B69" s="34"/>
      <c r="C69" s="35"/>
      <c r="D69" s="54" t="s">
        <v>61</v>
      </c>
      <c r="E69" s="55"/>
      <c r="F69" s="55"/>
      <c r="G69" s="55"/>
      <c r="H69" s="55"/>
      <c r="I69" s="55"/>
      <c r="J69" s="55"/>
      <c r="K69" s="55"/>
      <c r="L69" s="55"/>
      <c r="M69" s="55"/>
      <c r="N69" s="55"/>
      <c r="O69" s="55"/>
      <c r="P69" s="55"/>
      <c r="Q69" s="55"/>
      <c r="R69" s="56" t="s">
        <v>62</v>
      </c>
      <c r="S69" s="55"/>
      <c r="T69" s="55"/>
      <c r="U69" s="55"/>
      <c r="V69" s="55"/>
      <c r="W69" s="55"/>
      <c r="X69" s="55"/>
      <c r="Y69" s="55"/>
      <c r="Z69" s="57"/>
      <c r="AA69" s="35"/>
      <c r="AB69" s="35"/>
      <c r="AC69" s="54" t="s">
        <v>61</v>
      </c>
      <c r="AD69" s="55"/>
      <c r="AE69" s="55"/>
      <c r="AF69" s="55"/>
      <c r="AG69" s="55"/>
      <c r="AH69" s="55"/>
      <c r="AI69" s="55"/>
      <c r="AJ69" s="55"/>
      <c r="AK69" s="55"/>
      <c r="AL69" s="55"/>
      <c r="AM69" s="56" t="s">
        <v>62</v>
      </c>
      <c r="AN69" s="55"/>
      <c r="AO69" s="57"/>
      <c r="AP69" s="35"/>
      <c r="AQ69" s="36"/>
    </row>
    <row r="70" spans="2:43" s="1" customFormat="1" ht="6.75" customHeight="1">
      <c r="B70" s="34"/>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6"/>
    </row>
    <row r="71" spans="2:43" s="1" customFormat="1" ht="6.75" customHeight="1">
      <c r="B71" s="58"/>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60"/>
    </row>
    <row r="75" spans="2:43" s="1" customFormat="1" ht="6.75" customHeight="1">
      <c r="B75" s="61"/>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3"/>
    </row>
    <row r="76" spans="2:43" s="1" customFormat="1" ht="36.75" customHeight="1">
      <c r="B76" s="34"/>
      <c r="C76" s="239" t="s">
        <v>65</v>
      </c>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36"/>
    </row>
    <row r="77" spans="2:43" s="3" customFormat="1" ht="14.25" customHeight="1">
      <c r="B77" s="64"/>
      <c r="C77" s="29" t="s">
        <v>14</v>
      </c>
      <c r="D77" s="65"/>
      <c r="E77" s="65"/>
      <c r="F77" s="65"/>
      <c r="G77" s="65"/>
      <c r="H77" s="65"/>
      <c r="I77" s="65"/>
      <c r="J77" s="65"/>
      <c r="K77" s="65"/>
      <c r="L77" s="65" t="str">
        <f>K5</f>
        <v>5103</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6"/>
    </row>
    <row r="78" spans="2:43" s="4" customFormat="1" ht="36.75" customHeight="1">
      <c r="B78" s="67"/>
      <c r="C78" s="68" t="s">
        <v>17</v>
      </c>
      <c r="D78" s="69"/>
      <c r="E78" s="69"/>
      <c r="F78" s="69"/>
      <c r="G78" s="69"/>
      <c r="H78" s="69"/>
      <c r="I78" s="69"/>
      <c r="J78" s="69"/>
      <c r="K78" s="69"/>
      <c r="L78" s="222" t="str">
        <f>K6</f>
        <v>Chodník ul. Bohumínská, úsek DPS Kamenec - čerpací stanice</v>
      </c>
      <c r="M78" s="223"/>
      <c r="N78" s="223"/>
      <c r="O78" s="223"/>
      <c r="P78" s="223"/>
      <c r="Q78" s="223"/>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23"/>
      <c r="AO78" s="223"/>
      <c r="AP78" s="69"/>
      <c r="AQ78" s="70"/>
    </row>
    <row r="79" spans="2:43" s="1" customFormat="1" ht="6.75" customHeight="1">
      <c r="B79" s="34"/>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6"/>
    </row>
    <row r="80" spans="2:43" s="1" customFormat="1" ht="15">
      <c r="B80" s="34"/>
      <c r="C80" s="29" t="s">
        <v>24</v>
      </c>
      <c r="D80" s="35"/>
      <c r="E80" s="35"/>
      <c r="F80" s="35"/>
      <c r="G80" s="35"/>
      <c r="H80" s="35"/>
      <c r="I80" s="35"/>
      <c r="J80" s="35"/>
      <c r="K80" s="35"/>
      <c r="L80" s="71" t="str">
        <f>IF(K8="","",K8)</f>
        <v>Ostrava</v>
      </c>
      <c r="M80" s="35"/>
      <c r="N80" s="35"/>
      <c r="O80" s="35"/>
      <c r="P80" s="35"/>
      <c r="Q80" s="35"/>
      <c r="R80" s="35"/>
      <c r="S80" s="35"/>
      <c r="T80" s="35"/>
      <c r="U80" s="35"/>
      <c r="V80" s="35"/>
      <c r="W80" s="35"/>
      <c r="X80" s="35"/>
      <c r="Y80" s="35"/>
      <c r="Z80" s="35"/>
      <c r="AA80" s="35"/>
      <c r="AB80" s="35"/>
      <c r="AC80" s="35"/>
      <c r="AD80" s="35"/>
      <c r="AE80" s="35"/>
      <c r="AF80" s="35"/>
      <c r="AG80" s="35"/>
      <c r="AH80" s="35"/>
      <c r="AI80" s="29" t="s">
        <v>26</v>
      </c>
      <c r="AJ80" s="35"/>
      <c r="AK80" s="35"/>
      <c r="AL80" s="35"/>
      <c r="AM80" s="72" t="str">
        <f>IF(AN8="","",AN8)</f>
        <v>2. 6. 2016</v>
      </c>
      <c r="AN80" s="35"/>
      <c r="AO80" s="35"/>
      <c r="AP80" s="35"/>
      <c r="AQ80" s="36"/>
    </row>
    <row r="81" spans="2:43" s="1" customFormat="1" ht="6.75" customHeight="1">
      <c r="B81" s="34"/>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6"/>
    </row>
    <row r="82" spans="2:56" s="1" customFormat="1" ht="15">
      <c r="B82" s="34"/>
      <c r="C82" s="29" t="s">
        <v>30</v>
      </c>
      <c r="D82" s="35"/>
      <c r="E82" s="35"/>
      <c r="F82" s="35"/>
      <c r="G82" s="35"/>
      <c r="H82" s="35"/>
      <c r="I82" s="35"/>
      <c r="J82" s="35"/>
      <c r="K82" s="35"/>
      <c r="L82" s="65" t="str">
        <f>IF(E11="","",E11)</f>
        <v>SMO, Městský obvod Slezská Ostrava</v>
      </c>
      <c r="M82" s="35"/>
      <c r="N82" s="35"/>
      <c r="O82" s="35"/>
      <c r="P82" s="35"/>
      <c r="Q82" s="35"/>
      <c r="R82" s="35"/>
      <c r="S82" s="35"/>
      <c r="T82" s="35"/>
      <c r="U82" s="35"/>
      <c r="V82" s="35"/>
      <c r="W82" s="35"/>
      <c r="X82" s="35"/>
      <c r="Y82" s="35"/>
      <c r="Z82" s="35"/>
      <c r="AA82" s="35"/>
      <c r="AB82" s="35"/>
      <c r="AC82" s="35"/>
      <c r="AD82" s="35"/>
      <c r="AE82" s="35"/>
      <c r="AF82" s="35"/>
      <c r="AG82" s="35"/>
      <c r="AH82" s="35"/>
      <c r="AI82" s="29" t="s">
        <v>38</v>
      </c>
      <c r="AJ82" s="35"/>
      <c r="AK82" s="35"/>
      <c r="AL82" s="35"/>
      <c r="AM82" s="224" t="str">
        <f>IF(E17="","",E17)</f>
        <v>MH Stavební partner s.r.o.</v>
      </c>
      <c r="AN82" s="211"/>
      <c r="AO82" s="211"/>
      <c r="AP82" s="211"/>
      <c r="AQ82" s="36"/>
      <c r="AS82" s="225" t="s">
        <v>66</v>
      </c>
      <c r="AT82" s="226"/>
      <c r="AU82" s="50"/>
      <c r="AV82" s="50"/>
      <c r="AW82" s="50"/>
      <c r="AX82" s="50"/>
      <c r="AY82" s="50"/>
      <c r="AZ82" s="50"/>
      <c r="BA82" s="50"/>
      <c r="BB82" s="50"/>
      <c r="BC82" s="50"/>
      <c r="BD82" s="51"/>
    </row>
    <row r="83" spans="2:56" s="1" customFormat="1" ht="15">
      <c r="B83" s="34"/>
      <c r="C83" s="29" t="s">
        <v>36</v>
      </c>
      <c r="D83" s="35"/>
      <c r="E83" s="35"/>
      <c r="F83" s="35"/>
      <c r="G83" s="35"/>
      <c r="H83" s="35"/>
      <c r="I83" s="35"/>
      <c r="J83" s="35"/>
      <c r="K83" s="35"/>
      <c r="L83" s="65">
        <f>IF(E14="Vyplň údaj","",E14)</f>
      </c>
      <c r="M83" s="35"/>
      <c r="N83" s="35"/>
      <c r="O83" s="35"/>
      <c r="P83" s="35"/>
      <c r="Q83" s="35"/>
      <c r="R83" s="35"/>
      <c r="S83" s="35"/>
      <c r="T83" s="35"/>
      <c r="U83" s="35"/>
      <c r="V83" s="35"/>
      <c r="W83" s="35"/>
      <c r="X83" s="35"/>
      <c r="Y83" s="35"/>
      <c r="Z83" s="35"/>
      <c r="AA83" s="35"/>
      <c r="AB83" s="35"/>
      <c r="AC83" s="35"/>
      <c r="AD83" s="35"/>
      <c r="AE83" s="35"/>
      <c r="AF83" s="35"/>
      <c r="AG83" s="35"/>
      <c r="AH83" s="35"/>
      <c r="AI83" s="29" t="s">
        <v>43</v>
      </c>
      <c r="AJ83" s="35"/>
      <c r="AK83" s="35"/>
      <c r="AL83" s="35"/>
      <c r="AM83" s="224" t="str">
        <f>IF(E20="","",E20)</f>
        <v> </v>
      </c>
      <c r="AN83" s="211"/>
      <c r="AO83" s="211"/>
      <c r="AP83" s="211"/>
      <c r="AQ83" s="36"/>
      <c r="AS83" s="227"/>
      <c r="AT83" s="211"/>
      <c r="AU83" s="35"/>
      <c r="AV83" s="35"/>
      <c r="AW83" s="35"/>
      <c r="AX83" s="35"/>
      <c r="AY83" s="35"/>
      <c r="AZ83" s="35"/>
      <c r="BA83" s="35"/>
      <c r="BB83" s="35"/>
      <c r="BC83" s="35"/>
      <c r="BD83" s="74"/>
    </row>
    <row r="84" spans="2:56" s="1" customFormat="1" ht="10.5" customHeight="1">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6"/>
      <c r="AS84" s="227"/>
      <c r="AT84" s="211"/>
      <c r="AU84" s="35"/>
      <c r="AV84" s="35"/>
      <c r="AW84" s="35"/>
      <c r="AX84" s="35"/>
      <c r="AY84" s="35"/>
      <c r="AZ84" s="35"/>
      <c r="BA84" s="35"/>
      <c r="BB84" s="35"/>
      <c r="BC84" s="35"/>
      <c r="BD84" s="74"/>
    </row>
    <row r="85" spans="2:56" s="1" customFormat="1" ht="29.25" customHeight="1">
      <c r="B85" s="34"/>
      <c r="C85" s="228" t="s">
        <v>67</v>
      </c>
      <c r="D85" s="229"/>
      <c r="E85" s="229"/>
      <c r="F85" s="229"/>
      <c r="G85" s="229"/>
      <c r="H85" s="75"/>
      <c r="I85" s="230" t="s">
        <v>68</v>
      </c>
      <c r="J85" s="229"/>
      <c r="K85" s="229"/>
      <c r="L85" s="229"/>
      <c r="M85" s="229"/>
      <c r="N85" s="229"/>
      <c r="O85" s="229"/>
      <c r="P85" s="229"/>
      <c r="Q85" s="229"/>
      <c r="R85" s="229"/>
      <c r="S85" s="229"/>
      <c r="T85" s="229"/>
      <c r="U85" s="229"/>
      <c r="V85" s="229"/>
      <c r="W85" s="229"/>
      <c r="X85" s="229"/>
      <c r="Y85" s="229"/>
      <c r="Z85" s="229"/>
      <c r="AA85" s="229"/>
      <c r="AB85" s="229"/>
      <c r="AC85" s="229"/>
      <c r="AD85" s="229"/>
      <c r="AE85" s="229"/>
      <c r="AF85" s="229"/>
      <c r="AG85" s="230" t="s">
        <v>69</v>
      </c>
      <c r="AH85" s="229"/>
      <c r="AI85" s="229"/>
      <c r="AJ85" s="229"/>
      <c r="AK85" s="229"/>
      <c r="AL85" s="229"/>
      <c r="AM85" s="229"/>
      <c r="AN85" s="230" t="s">
        <v>70</v>
      </c>
      <c r="AO85" s="229"/>
      <c r="AP85" s="231"/>
      <c r="AQ85" s="36"/>
      <c r="AS85" s="76" t="s">
        <v>71</v>
      </c>
      <c r="AT85" s="77" t="s">
        <v>72</v>
      </c>
      <c r="AU85" s="77" t="s">
        <v>73</v>
      </c>
      <c r="AV85" s="77" t="s">
        <v>74</v>
      </c>
      <c r="AW85" s="77" t="s">
        <v>75</v>
      </c>
      <c r="AX85" s="77" t="s">
        <v>76</v>
      </c>
      <c r="AY85" s="77" t="s">
        <v>77</v>
      </c>
      <c r="AZ85" s="77" t="s">
        <v>78</v>
      </c>
      <c r="BA85" s="77" t="s">
        <v>79</v>
      </c>
      <c r="BB85" s="77" t="s">
        <v>80</v>
      </c>
      <c r="BC85" s="77" t="s">
        <v>81</v>
      </c>
      <c r="BD85" s="78" t="s">
        <v>82</v>
      </c>
    </row>
    <row r="86" spans="2:56" s="1" customFormat="1" ht="10.5" customHeight="1">
      <c r="B86" s="34"/>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6"/>
      <c r="AS86" s="79"/>
      <c r="AT86" s="50"/>
      <c r="AU86" s="50"/>
      <c r="AV86" s="50"/>
      <c r="AW86" s="50"/>
      <c r="AX86" s="50"/>
      <c r="AY86" s="50"/>
      <c r="AZ86" s="50"/>
      <c r="BA86" s="50"/>
      <c r="BB86" s="50"/>
      <c r="BC86" s="50"/>
      <c r="BD86" s="51"/>
    </row>
    <row r="87" spans="2:76" s="4" customFormat="1" ht="32.25" customHeight="1">
      <c r="B87" s="67"/>
      <c r="C87" s="80" t="s">
        <v>83</v>
      </c>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214">
        <f>ROUND(AG88+AG89,2)</f>
        <v>0</v>
      </c>
      <c r="AH87" s="214"/>
      <c r="AI87" s="214"/>
      <c r="AJ87" s="214"/>
      <c r="AK87" s="214"/>
      <c r="AL87" s="214"/>
      <c r="AM87" s="214"/>
      <c r="AN87" s="215">
        <f aca="true" t="shared" si="0" ref="AN87:AN95">SUM(AG87,AT87)</f>
        <v>0</v>
      </c>
      <c r="AO87" s="215"/>
      <c r="AP87" s="215"/>
      <c r="AQ87" s="70"/>
      <c r="AS87" s="82">
        <f>ROUND(AS88+AS89,2)</f>
        <v>0</v>
      </c>
      <c r="AT87" s="83">
        <f aca="true" t="shared" si="1" ref="AT87:AT95">ROUND(SUM(AV87:AW87),2)</f>
        <v>0</v>
      </c>
      <c r="AU87" s="84">
        <f>ROUND(AU88+AU89,5)</f>
        <v>0</v>
      </c>
      <c r="AV87" s="83">
        <f>ROUND(AZ87*L31,2)</f>
        <v>0</v>
      </c>
      <c r="AW87" s="83">
        <f>ROUND(BA87*L32,2)</f>
        <v>0</v>
      </c>
      <c r="AX87" s="83">
        <f>ROUND(BB87*L31,2)</f>
        <v>0</v>
      </c>
      <c r="AY87" s="83">
        <f>ROUND(BC87*L32,2)</f>
        <v>0</v>
      </c>
      <c r="AZ87" s="83">
        <f>ROUND(AZ88+AZ89,2)</f>
        <v>0</v>
      </c>
      <c r="BA87" s="83">
        <f>ROUND(BA88+BA89,2)</f>
        <v>0</v>
      </c>
      <c r="BB87" s="83">
        <f>ROUND(BB88+BB89,2)</f>
        <v>0</v>
      </c>
      <c r="BC87" s="83">
        <f>ROUND(BC88+BC89,2)</f>
        <v>0</v>
      </c>
      <c r="BD87" s="85">
        <f>ROUND(BD88+BD89,2)</f>
        <v>0</v>
      </c>
      <c r="BS87" s="86" t="s">
        <v>84</v>
      </c>
      <c r="BT87" s="86" t="s">
        <v>85</v>
      </c>
      <c r="BU87" s="87" t="s">
        <v>86</v>
      </c>
      <c r="BV87" s="86" t="s">
        <v>87</v>
      </c>
      <c r="BW87" s="86" t="s">
        <v>88</v>
      </c>
      <c r="BX87" s="86" t="s">
        <v>89</v>
      </c>
    </row>
    <row r="88" spans="1:76" s="5" customFormat="1" ht="27" customHeight="1">
      <c r="A88" s="201" t="s">
        <v>574</v>
      </c>
      <c r="B88" s="88"/>
      <c r="C88" s="89"/>
      <c r="D88" s="220" t="s">
        <v>90</v>
      </c>
      <c r="E88" s="219"/>
      <c r="F88" s="219"/>
      <c r="G88" s="219"/>
      <c r="H88" s="219"/>
      <c r="I88" s="90"/>
      <c r="J88" s="220" t="s">
        <v>91</v>
      </c>
      <c r="K88" s="219"/>
      <c r="L88" s="219"/>
      <c r="M88" s="219"/>
      <c r="N88" s="219"/>
      <c r="O88" s="219"/>
      <c r="P88" s="219"/>
      <c r="Q88" s="219"/>
      <c r="R88" s="219"/>
      <c r="S88" s="219"/>
      <c r="T88" s="219"/>
      <c r="U88" s="219"/>
      <c r="V88" s="219"/>
      <c r="W88" s="219"/>
      <c r="X88" s="219"/>
      <c r="Y88" s="219"/>
      <c r="Z88" s="219"/>
      <c r="AA88" s="219"/>
      <c r="AB88" s="219"/>
      <c r="AC88" s="219"/>
      <c r="AD88" s="219"/>
      <c r="AE88" s="219"/>
      <c r="AF88" s="219"/>
      <c r="AG88" s="218">
        <f>'SO 000 - Vedlejší a ostat...'!M30</f>
        <v>0</v>
      </c>
      <c r="AH88" s="219"/>
      <c r="AI88" s="219"/>
      <c r="AJ88" s="219"/>
      <c r="AK88" s="219"/>
      <c r="AL88" s="219"/>
      <c r="AM88" s="219"/>
      <c r="AN88" s="218">
        <f t="shared" si="0"/>
        <v>0</v>
      </c>
      <c r="AO88" s="219"/>
      <c r="AP88" s="219"/>
      <c r="AQ88" s="91"/>
      <c r="AS88" s="92">
        <f>'SO 000 - Vedlejší a ostat...'!M28</f>
        <v>0</v>
      </c>
      <c r="AT88" s="93">
        <f t="shared" si="1"/>
        <v>0</v>
      </c>
      <c r="AU88" s="94">
        <f>'SO 000 - Vedlejší a ostat...'!W117</f>
        <v>0</v>
      </c>
      <c r="AV88" s="93">
        <f>'SO 000 - Vedlejší a ostat...'!M32</f>
        <v>0</v>
      </c>
      <c r="AW88" s="93">
        <f>'SO 000 - Vedlejší a ostat...'!M33</f>
        <v>0</v>
      </c>
      <c r="AX88" s="93">
        <f>'SO 000 - Vedlejší a ostat...'!M34</f>
        <v>0</v>
      </c>
      <c r="AY88" s="93">
        <f>'SO 000 - Vedlejší a ostat...'!M35</f>
        <v>0</v>
      </c>
      <c r="AZ88" s="93">
        <f>'SO 000 - Vedlejší a ostat...'!H32</f>
        <v>0</v>
      </c>
      <c r="BA88" s="93">
        <f>'SO 000 - Vedlejší a ostat...'!H33</f>
        <v>0</v>
      </c>
      <c r="BB88" s="93">
        <f>'SO 000 - Vedlejší a ostat...'!H34</f>
        <v>0</v>
      </c>
      <c r="BC88" s="93">
        <f>'SO 000 - Vedlejší a ostat...'!H35</f>
        <v>0</v>
      </c>
      <c r="BD88" s="95">
        <f>'SO 000 - Vedlejší a ostat...'!H36</f>
        <v>0</v>
      </c>
      <c r="BT88" s="96" t="s">
        <v>23</v>
      </c>
      <c r="BV88" s="96" t="s">
        <v>87</v>
      </c>
      <c r="BW88" s="96" t="s">
        <v>92</v>
      </c>
      <c r="BX88" s="96" t="s">
        <v>88</v>
      </c>
    </row>
    <row r="89" spans="2:76" s="5" customFormat="1" ht="27" customHeight="1">
      <c r="B89" s="88"/>
      <c r="C89" s="89"/>
      <c r="D89" s="220" t="s">
        <v>93</v>
      </c>
      <c r="E89" s="219"/>
      <c r="F89" s="219"/>
      <c r="G89" s="219"/>
      <c r="H89" s="219"/>
      <c r="I89" s="90"/>
      <c r="J89" s="220" t="s">
        <v>94</v>
      </c>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21">
        <f>ROUND(SUM(AG90:AG95),2)</f>
        <v>0</v>
      </c>
      <c r="AH89" s="219"/>
      <c r="AI89" s="219"/>
      <c r="AJ89" s="219"/>
      <c r="AK89" s="219"/>
      <c r="AL89" s="219"/>
      <c r="AM89" s="219"/>
      <c r="AN89" s="218">
        <f t="shared" si="0"/>
        <v>0</v>
      </c>
      <c r="AO89" s="219"/>
      <c r="AP89" s="219"/>
      <c r="AQ89" s="91"/>
      <c r="AS89" s="92">
        <f>ROUND(SUM(AS90:AS95),2)</f>
        <v>0</v>
      </c>
      <c r="AT89" s="93">
        <f t="shared" si="1"/>
        <v>0</v>
      </c>
      <c r="AU89" s="94">
        <f>ROUND(SUM(AU90:AU95),5)</f>
        <v>0</v>
      </c>
      <c r="AV89" s="93">
        <f>ROUND(AZ89*L31,2)</f>
        <v>0</v>
      </c>
      <c r="AW89" s="93">
        <f>ROUND(BA89*L32,2)</f>
        <v>0</v>
      </c>
      <c r="AX89" s="93">
        <f>ROUND(BB89*L31,2)</f>
        <v>0</v>
      </c>
      <c r="AY89" s="93">
        <f>ROUND(BC89*L32,2)</f>
        <v>0</v>
      </c>
      <c r="AZ89" s="93">
        <f>ROUND(SUM(AZ90:AZ95),2)</f>
        <v>0</v>
      </c>
      <c r="BA89" s="93">
        <f>ROUND(SUM(BA90:BA95),2)</f>
        <v>0</v>
      </c>
      <c r="BB89" s="93">
        <f>ROUND(SUM(BB90:BB95),2)</f>
        <v>0</v>
      </c>
      <c r="BC89" s="93">
        <f>ROUND(SUM(BC90:BC95),2)</f>
        <v>0</v>
      </c>
      <c r="BD89" s="95">
        <f>ROUND(SUM(BD90:BD95),2)</f>
        <v>0</v>
      </c>
      <c r="BS89" s="96" t="s">
        <v>84</v>
      </c>
      <c r="BT89" s="96" t="s">
        <v>23</v>
      </c>
      <c r="BU89" s="96" t="s">
        <v>86</v>
      </c>
      <c r="BV89" s="96" t="s">
        <v>87</v>
      </c>
      <c r="BW89" s="96" t="s">
        <v>95</v>
      </c>
      <c r="BX89" s="96" t="s">
        <v>88</v>
      </c>
    </row>
    <row r="90" spans="1:76" s="6" customFormat="1" ht="21.75" customHeight="1">
      <c r="A90" s="201" t="s">
        <v>574</v>
      </c>
      <c r="B90" s="97"/>
      <c r="C90" s="98"/>
      <c r="D90" s="98"/>
      <c r="E90" s="217" t="s">
        <v>85</v>
      </c>
      <c r="F90" s="216"/>
      <c r="G90" s="216"/>
      <c r="H90" s="216"/>
      <c r="I90" s="216"/>
      <c r="J90" s="98"/>
      <c r="K90" s="217" t="s">
        <v>96</v>
      </c>
      <c r="L90" s="216"/>
      <c r="M90" s="216"/>
      <c r="N90" s="216"/>
      <c r="O90" s="216"/>
      <c r="P90" s="216"/>
      <c r="Q90" s="216"/>
      <c r="R90" s="216"/>
      <c r="S90" s="216"/>
      <c r="T90" s="216"/>
      <c r="U90" s="216"/>
      <c r="V90" s="216"/>
      <c r="W90" s="216"/>
      <c r="X90" s="216"/>
      <c r="Y90" s="216"/>
      <c r="Z90" s="216"/>
      <c r="AA90" s="216"/>
      <c r="AB90" s="216"/>
      <c r="AC90" s="216"/>
      <c r="AD90" s="216"/>
      <c r="AE90" s="216"/>
      <c r="AF90" s="216"/>
      <c r="AG90" s="213">
        <f>'0 - Demolice'!M31</f>
        <v>0</v>
      </c>
      <c r="AH90" s="216"/>
      <c r="AI90" s="216"/>
      <c r="AJ90" s="216"/>
      <c r="AK90" s="216"/>
      <c r="AL90" s="216"/>
      <c r="AM90" s="216"/>
      <c r="AN90" s="213">
        <f t="shared" si="0"/>
        <v>0</v>
      </c>
      <c r="AO90" s="216"/>
      <c r="AP90" s="216"/>
      <c r="AQ90" s="99"/>
      <c r="AS90" s="100">
        <f>'0 - Demolice'!M29</f>
        <v>0</v>
      </c>
      <c r="AT90" s="101">
        <f t="shared" si="1"/>
        <v>0</v>
      </c>
      <c r="AU90" s="102">
        <f>'0 - Demolice'!W121</f>
        <v>0</v>
      </c>
      <c r="AV90" s="101">
        <f>'0 - Demolice'!M33</f>
        <v>0</v>
      </c>
      <c r="AW90" s="101">
        <f>'0 - Demolice'!M34</f>
        <v>0</v>
      </c>
      <c r="AX90" s="101">
        <f>'0 - Demolice'!M35</f>
        <v>0</v>
      </c>
      <c r="AY90" s="101">
        <f>'0 - Demolice'!M36</f>
        <v>0</v>
      </c>
      <c r="AZ90" s="101">
        <f>'0 - Demolice'!H33</f>
        <v>0</v>
      </c>
      <c r="BA90" s="101">
        <f>'0 - Demolice'!H34</f>
        <v>0</v>
      </c>
      <c r="BB90" s="101">
        <f>'0 - Demolice'!H35</f>
        <v>0</v>
      </c>
      <c r="BC90" s="101">
        <f>'0 - Demolice'!H36</f>
        <v>0</v>
      </c>
      <c r="BD90" s="103">
        <f>'0 - Demolice'!H37</f>
        <v>0</v>
      </c>
      <c r="BT90" s="104" t="s">
        <v>97</v>
      </c>
      <c r="BV90" s="104" t="s">
        <v>87</v>
      </c>
      <c r="BW90" s="104" t="s">
        <v>98</v>
      </c>
      <c r="BX90" s="104" t="s">
        <v>95</v>
      </c>
    </row>
    <row r="91" spans="1:76" s="6" customFormat="1" ht="21.75" customHeight="1">
      <c r="A91" s="201" t="s">
        <v>574</v>
      </c>
      <c r="B91" s="97"/>
      <c r="C91" s="98"/>
      <c r="D91" s="98"/>
      <c r="E91" s="217" t="s">
        <v>23</v>
      </c>
      <c r="F91" s="216"/>
      <c r="G91" s="216"/>
      <c r="H91" s="216"/>
      <c r="I91" s="216"/>
      <c r="J91" s="98"/>
      <c r="K91" s="217" t="s">
        <v>99</v>
      </c>
      <c r="L91" s="216"/>
      <c r="M91" s="216"/>
      <c r="N91" s="216"/>
      <c r="O91" s="216"/>
      <c r="P91" s="216"/>
      <c r="Q91" s="216"/>
      <c r="R91" s="216"/>
      <c r="S91" s="216"/>
      <c r="T91" s="216"/>
      <c r="U91" s="216"/>
      <c r="V91" s="216"/>
      <c r="W91" s="216"/>
      <c r="X91" s="216"/>
      <c r="Y91" s="216"/>
      <c r="Z91" s="216"/>
      <c r="AA91" s="216"/>
      <c r="AB91" s="216"/>
      <c r="AC91" s="216"/>
      <c r="AD91" s="216"/>
      <c r="AE91" s="216"/>
      <c r="AF91" s="216"/>
      <c r="AG91" s="213">
        <f>'1 - Výstavba'!M31</f>
        <v>0</v>
      </c>
      <c r="AH91" s="216"/>
      <c r="AI91" s="216"/>
      <c r="AJ91" s="216"/>
      <c r="AK91" s="216"/>
      <c r="AL91" s="216"/>
      <c r="AM91" s="216"/>
      <c r="AN91" s="213">
        <f t="shared" si="0"/>
        <v>0</v>
      </c>
      <c r="AO91" s="216"/>
      <c r="AP91" s="216"/>
      <c r="AQ91" s="99"/>
      <c r="AS91" s="100">
        <f>'1 - Výstavba'!M29</f>
        <v>0</v>
      </c>
      <c r="AT91" s="101">
        <f t="shared" si="1"/>
        <v>0</v>
      </c>
      <c r="AU91" s="102">
        <f>'1 - Výstavba'!W122</f>
        <v>0</v>
      </c>
      <c r="AV91" s="101">
        <f>'1 - Výstavba'!M33</f>
        <v>0</v>
      </c>
      <c r="AW91" s="101">
        <f>'1 - Výstavba'!M34</f>
        <v>0</v>
      </c>
      <c r="AX91" s="101">
        <f>'1 - Výstavba'!M35</f>
        <v>0</v>
      </c>
      <c r="AY91" s="101">
        <f>'1 - Výstavba'!M36</f>
        <v>0</v>
      </c>
      <c r="AZ91" s="101">
        <f>'1 - Výstavba'!H33</f>
        <v>0</v>
      </c>
      <c r="BA91" s="101">
        <f>'1 - Výstavba'!H34</f>
        <v>0</v>
      </c>
      <c r="BB91" s="101">
        <f>'1 - Výstavba'!H35</f>
        <v>0</v>
      </c>
      <c r="BC91" s="101">
        <f>'1 - Výstavba'!H36</f>
        <v>0</v>
      </c>
      <c r="BD91" s="103">
        <f>'1 - Výstavba'!H37</f>
        <v>0</v>
      </c>
      <c r="BT91" s="104" t="s">
        <v>97</v>
      </c>
      <c r="BV91" s="104" t="s">
        <v>87</v>
      </c>
      <c r="BW91" s="104" t="s">
        <v>100</v>
      </c>
      <c r="BX91" s="104" t="s">
        <v>95</v>
      </c>
    </row>
    <row r="92" spans="1:76" s="6" customFormat="1" ht="21.75" customHeight="1">
      <c r="A92" s="201" t="s">
        <v>574</v>
      </c>
      <c r="B92" s="97"/>
      <c r="C92" s="98"/>
      <c r="D92" s="98"/>
      <c r="E92" s="217" t="s">
        <v>97</v>
      </c>
      <c r="F92" s="216"/>
      <c r="G92" s="216"/>
      <c r="H92" s="216"/>
      <c r="I92" s="216"/>
      <c r="J92" s="98"/>
      <c r="K92" s="217" t="s">
        <v>101</v>
      </c>
      <c r="L92" s="216"/>
      <c r="M92" s="216"/>
      <c r="N92" s="216"/>
      <c r="O92" s="216"/>
      <c r="P92" s="216"/>
      <c r="Q92" s="216"/>
      <c r="R92" s="216"/>
      <c r="S92" s="216"/>
      <c r="T92" s="216"/>
      <c r="U92" s="216"/>
      <c r="V92" s="216"/>
      <c r="W92" s="216"/>
      <c r="X92" s="216"/>
      <c r="Y92" s="216"/>
      <c r="Z92" s="216"/>
      <c r="AA92" s="216"/>
      <c r="AB92" s="216"/>
      <c r="AC92" s="216"/>
      <c r="AD92" s="216"/>
      <c r="AE92" s="216"/>
      <c r="AF92" s="216"/>
      <c r="AG92" s="213">
        <f>'2 - Stranová přeložka sdě...'!M31</f>
        <v>0</v>
      </c>
      <c r="AH92" s="216"/>
      <c r="AI92" s="216"/>
      <c r="AJ92" s="216"/>
      <c r="AK92" s="216"/>
      <c r="AL92" s="216"/>
      <c r="AM92" s="216"/>
      <c r="AN92" s="213">
        <f t="shared" si="0"/>
        <v>0</v>
      </c>
      <c r="AO92" s="216"/>
      <c r="AP92" s="216"/>
      <c r="AQ92" s="99"/>
      <c r="AS92" s="100">
        <f>'2 - Stranová přeložka sdě...'!M29</f>
        <v>0</v>
      </c>
      <c r="AT92" s="101">
        <f t="shared" si="1"/>
        <v>0</v>
      </c>
      <c r="AU92" s="102">
        <f>'2 - Stranová přeložka sdě...'!W122</f>
        <v>0</v>
      </c>
      <c r="AV92" s="101">
        <f>'2 - Stranová přeložka sdě...'!M33</f>
        <v>0</v>
      </c>
      <c r="AW92" s="101">
        <f>'2 - Stranová přeložka sdě...'!M34</f>
        <v>0</v>
      </c>
      <c r="AX92" s="101">
        <f>'2 - Stranová přeložka sdě...'!M35</f>
        <v>0</v>
      </c>
      <c r="AY92" s="101">
        <f>'2 - Stranová přeložka sdě...'!M36</f>
        <v>0</v>
      </c>
      <c r="AZ92" s="101">
        <f>'2 - Stranová přeložka sdě...'!H33</f>
        <v>0</v>
      </c>
      <c r="BA92" s="101">
        <f>'2 - Stranová přeložka sdě...'!H34</f>
        <v>0</v>
      </c>
      <c r="BB92" s="101">
        <f>'2 - Stranová přeložka sdě...'!H35</f>
        <v>0</v>
      </c>
      <c r="BC92" s="101">
        <f>'2 - Stranová přeložka sdě...'!H36</f>
        <v>0</v>
      </c>
      <c r="BD92" s="103">
        <f>'2 - Stranová přeložka sdě...'!H37</f>
        <v>0</v>
      </c>
      <c r="BT92" s="104" t="s">
        <v>97</v>
      </c>
      <c r="BV92" s="104" t="s">
        <v>87</v>
      </c>
      <c r="BW92" s="104" t="s">
        <v>102</v>
      </c>
      <c r="BX92" s="104" t="s">
        <v>95</v>
      </c>
    </row>
    <row r="93" spans="1:76" s="6" customFormat="1" ht="21.75" customHeight="1">
      <c r="A93" s="201" t="s">
        <v>574</v>
      </c>
      <c r="B93" s="97"/>
      <c r="C93" s="98"/>
      <c r="D93" s="98"/>
      <c r="E93" s="217" t="s">
        <v>103</v>
      </c>
      <c r="F93" s="216"/>
      <c r="G93" s="216"/>
      <c r="H93" s="216"/>
      <c r="I93" s="216"/>
      <c r="J93" s="98"/>
      <c r="K93" s="217" t="s">
        <v>104</v>
      </c>
      <c r="L93" s="216"/>
      <c r="M93" s="216"/>
      <c r="N93" s="216"/>
      <c r="O93" s="216"/>
      <c r="P93" s="216"/>
      <c r="Q93" s="216"/>
      <c r="R93" s="216"/>
      <c r="S93" s="216"/>
      <c r="T93" s="216"/>
      <c r="U93" s="216"/>
      <c r="V93" s="216"/>
      <c r="W93" s="216"/>
      <c r="X93" s="216"/>
      <c r="Y93" s="216"/>
      <c r="Z93" s="216"/>
      <c r="AA93" s="216"/>
      <c r="AB93" s="216"/>
      <c r="AC93" s="216"/>
      <c r="AD93" s="216"/>
      <c r="AE93" s="216"/>
      <c r="AF93" s="216"/>
      <c r="AG93" s="213">
        <f>'3 - Stranová přeložka sdě...'!M31</f>
        <v>0</v>
      </c>
      <c r="AH93" s="216"/>
      <c r="AI93" s="216"/>
      <c r="AJ93" s="216"/>
      <c r="AK93" s="216"/>
      <c r="AL93" s="216"/>
      <c r="AM93" s="216"/>
      <c r="AN93" s="213">
        <f t="shared" si="0"/>
        <v>0</v>
      </c>
      <c r="AO93" s="216"/>
      <c r="AP93" s="216"/>
      <c r="AQ93" s="99"/>
      <c r="AS93" s="100">
        <f>'3 - Stranová přeložka sdě...'!M29</f>
        <v>0</v>
      </c>
      <c r="AT93" s="101">
        <f t="shared" si="1"/>
        <v>0</v>
      </c>
      <c r="AU93" s="102">
        <f>'3 - Stranová přeložka sdě...'!W122</f>
        <v>0</v>
      </c>
      <c r="AV93" s="101">
        <f>'3 - Stranová přeložka sdě...'!M33</f>
        <v>0</v>
      </c>
      <c r="AW93" s="101">
        <f>'3 - Stranová přeložka sdě...'!M34</f>
        <v>0</v>
      </c>
      <c r="AX93" s="101">
        <f>'3 - Stranová přeložka sdě...'!M35</f>
        <v>0</v>
      </c>
      <c r="AY93" s="101">
        <f>'3 - Stranová přeložka sdě...'!M36</f>
        <v>0</v>
      </c>
      <c r="AZ93" s="101">
        <f>'3 - Stranová přeložka sdě...'!H33</f>
        <v>0</v>
      </c>
      <c r="BA93" s="101">
        <f>'3 - Stranová přeložka sdě...'!H34</f>
        <v>0</v>
      </c>
      <c r="BB93" s="101">
        <f>'3 - Stranová přeložka sdě...'!H35</f>
        <v>0</v>
      </c>
      <c r="BC93" s="101">
        <f>'3 - Stranová přeložka sdě...'!H36</f>
        <v>0</v>
      </c>
      <c r="BD93" s="103">
        <f>'3 - Stranová přeložka sdě...'!H37</f>
        <v>0</v>
      </c>
      <c r="BT93" s="104" t="s">
        <v>97</v>
      </c>
      <c r="BV93" s="104" t="s">
        <v>87</v>
      </c>
      <c r="BW93" s="104" t="s">
        <v>105</v>
      </c>
      <c r="BX93" s="104" t="s">
        <v>95</v>
      </c>
    </row>
    <row r="94" spans="1:76" s="6" customFormat="1" ht="21.75" customHeight="1">
      <c r="A94" s="201" t="s">
        <v>574</v>
      </c>
      <c r="B94" s="97"/>
      <c r="C94" s="98"/>
      <c r="D94" s="98"/>
      <c r="E94" s="217" t="s">
        <v>106</v>
      </c>
      <c r="F94" s="216"/>
      <c r="G94" s="216"/>
      <c r="H94" s="216"/>
      <c r="I94" s="216"/>
      <c r="J94" s="98"/>
      <c r="K94" s="217" t="s">
        <v>107</v>
      </c>
      <c r="L94" s="216"/>
      <c r="M94" s="216"/>
      <c r="N94" s="216"/>
      <c r="O94" s="216"/>
      <c r="P94" s="216"/>
      <c r="Q94" s="216"/>
      <c r="R94" s="216"/>
      <c r="S94" s="216"/>
      <c r="T94" s="216"/>
      <c r="U94" s="216"/>
      <c r="V94" s="216"/>
      <c r="W94" s="216"/>
      <c r="X94" s="216"/>
      <c r="Y94" s="216"/>
      <c r="Z94" s="216"/>
      <c r="AA94" s="216"/>
      <c r="AB94" s="216"/>
      <c r="AC94" s="216"/>
      <c r="AD94" s="216"/>
      <c r="AE94" s="216"/>
      <c r="AF94" s="216"/>
      <c r="AG94" s="213">
        <f>'4 - Chráničky kabelového ...'!M31</f>
        <v>0</v>
      </c>
      <c r="AH94" s="216"/>
      <c r="AI94" s="216"/>
      <c r="AJ94" s="216"/>
      <c r="AK94" s="216"/>
      <c r="AL94" s="216"/>
      <c r="AM94" s="216"/>
      <c r="AN94" s="213">
        <f t="shared" si="0"/>
        <v>0</v>
      </c>
      <c r="AO94" s="216"/>
      <c r="AP94" s="216"/>
      <c r="AQ94" s="99"/>
      <c r="AS94" s="100">
        <f>'4 - Chráničky kabelového ...'!M29</f>
        <v>0</v>
      </c>
      <c r="AT94" s="101">
        <f t="shared" si="1"/>
        <v>0</v>
      </c>
      <c r="AU94" s="102">
        <f>'4 - Chráničky kabelového ...'!W121</f>
        <v>0</v>
      </c>
      <c r="AV94" s="101">
        <f>'4 - Chráničky kabelového ...'!M33</f>
        <v>0</v>
      </c>
      <c r="AW94" s="101">
        <f>'4 - Chráničky kabelového ...'!M34</f>
        <v>0</v>
      </c>
      <c r="AX94" s="101">
        <f>'4 - Chráničky kabelového ...'!M35</f>
        <v>0</v>
      </c>
      <c r="AY94" s="101">
        <f>'4 - Chráničky kabelového ...'!M36</f>
        <v>0</v>
      </c>
      <c r="AZ94" s="101">
        <f>'4 - Chráničky kabelového ...'!H33</f>
        <v>0</v>
      </c>
      <c r="BA94" s="101">
        <f>'4 - Chráničky kabelového ...'!H34</f>
        <v>0</v>
      </c>
      <c r="BB94" s="101">
        <f>'4 - Chráničky kabelového ...'!H35</f>
        <v>0</v>
      </c>
      <c r="BC94" s="101">
        <f>'4 - Chráničky kabelového ...'!H36</f>
        <v>0</v>
      </c>
      <c r="BD94" s="103">
        <f>'4 - Chráničky kabelového ...'!H37</f>
        <v>0</v>
      </c>
      <c r="BT94" s="104" t="s">
        <v>97</v>
      </c>
      <c r="BV94" s="104" t="s">
        <v>87</v>
      </c>
      <c r="BW94" s="104" t="s">
        <v>108</v>
      </c>
      <c r="BX94" s="104" t="s">
        <v>95</v>
      </c>
    </row>
    <row r="95" spans="1:76" s="6" customFormat="1" ht="21.75" customHeight="1">
      <c r="A95" s="201" t="s">
        <v>574</v>
      </c>
      <c r="B95" s="97"/>
      <c r="C95" s="98"/>
      <c r="D95" s="98"/>
      <c r="E95" s="217" t="s">
        <v>109</v>
      </c>
      <c r="F95" s="216"/>
      <c r="G95" s="216"/>
      <c r="H95" s="216"/>
      <c r="I95" s="216"/>
      <c r="J95" s="98"/>
      <c r="K95" s="217" t="s">
        <v>110</v>
      </c>
      <c r="L95" s="216"/>
      <c r="M95" s="216"/>
      <c r="N95" s="216"/>
      <c r="O95" s="216"/>
      <c r="P95" s="216"/>
      <c r="Q95" s="216"/>
      <c r="R95" s="216"/>
      <c r="S95" s="216"/>
      <c r="T95" s="216"/>
      <c r="U95" s="216"/>
      <c r="V95" s="216"/>
      <c r="W95" s="216"/>
      <c r="X95" s="216"/>
      <c r="Y95" s="216"/>
      <c r="Z95" s="216"/>
      <c r="AA95" s="216"/>
      <c r="AB95" s="216"/>
      <c r="AC95" s="216"/>
      <c r="AD95" s="216"/>
      <c r="AE95" s="216"/>
      <c r="AF95" s="216"/>
      <c r="AG95" s="213">
        <f>'5 - Úpravy sloupů VO'!M31</f>
        <v>0</v>
      </c>
      <c r="AH95" s="216"/>
      <c r="AI95" s="216"/>
      <c r="AJ95" s="216"/>
      <c r="AK95" s="216"/>
      <c r="AL95" s="216"/>
      <c r="AM95" s="216"/>
      <c r="AN95" s="213">
        <f t="shared" si="0"/>
        <v>0</v>
      </c>
      <c r="AO95" s="216"/>
      <c r="AP95" s="216"/>
      <c r="AQ95" s="99"/>
      <c r="AS95" s="105">
        <f>'5 - Úpravy sloupů VO'!M29</f>
        <v>0</v>
      </c>
      <c r="AT95" s="106">
        <f t="shared" si="1"/>
        <v>0</v>
      </c>
      <c r="AU95" s="107">
        <f>'5 - Úpravy sloupů VO'!W119</f>
        <v>0</v>
      </c>
      <c r="AV95" s="106">
        <f>'5 - Úpravy sloupů VO'!M33</f>
        <v>0</v>
      </c>
      <c r="AW95" s="106">
        <f>'5 - Úpravy sloupů VO'!M34</f>
        <v>0</v>
      </c>
      <c r="AX95" s="106">
        <f>'5 - Úpravy sloupů VO'!M35</f>
        <v>0</v>
      </c>
      <c r="AY95" s="106">
        <f>'5 - Úpravy sloupů VO'!M36</f>
        <v>0</v>
      </c>
      <c r="AZ95" s="106">
        <f>'5 - Úpravy sloupů VO'!H33</f>
        <v>0</v>
      </c>
      <c r="BA95" s="106">
        <f>'5 - Úpravy sloupů VO'!H34</f>
        <v>0</v>
      </c>
      <c r="BB95" s="106">
        <f>'5 - Úpravy sloupů VO'!H35</f>
        <v>0</v>
      </c>
      <c r="BC95" s="106">
        <f>'5 - Úpravy sloupů VO'!H36</f>
        <v>0</v>
      </c>
      <c r="BD95" s="108">
        <f>'5 - Úpravy sloupů VO'!H37</f>
        <v>0</v>
      </c>
      <c r="BT95" s="104" t="s">
        <v>97</v>
      </c>
      <c r="BV95" s="104" t="s">
        <v>87</v>
      </c>
      <c r="BW95" s="104" t="s">
        <v>111</v>
      </c>
      <c r="BX95" s="104" t="s">
        <v>95</v>
      </c>
    </row>
    <row r="96" spans="2:43" ht="13.5">
      <c r="B96" s="21"/>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3"/>
    </row>
    <row r="97" spans="2:48" s="1" customFormat="1" ht="30" customHeight="1">
      <c r="B97" s="34"/>
      <c r="C97" s="80" t="s">
        <v>112</v>
      </c>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c r="AG97" s="215">
        <f>ROUND(SUM(AG98:AG101),2)</f>
        <v>0</v>
      </c>
      <c r="AH97" s="211"/>
      <c r="AI97" s="211"/>
      <c r="AJ97" s="211"/>
      <c r="AK97" s="211"/>
      <c r="AL97" s="211"/>
      <c r="AM97" s="211"/>
      <c r="AN97" s="215">
        <f>ROUND(SUM(AN98:AN101),2)</f>
        <v>0</v>
      </c>
      <c r="AO97" s="211"/>
      <c r="AP97" s="211"/>
      <c r="AQ97" s="36"/>
      <c r="AS97" s="76" t="s">
        <v>113</v>
      </c>
      <c r="AT97" s="77" t="s">
        <v>114</v>
      </c>
      <c r="AU97" s="77" t="s">
        <v>49</v>
      </c>
      <c r="AV97" s="78" t="s">
        <v>72</v>
      </c>
    </row>
    <row r="98" spans="2:89" s="1" customFormat="1" ht="19.5" customHeight="1">
      <c r="B98" s="34"/>
      <c r="C98" s="35"/>
      <c r="D98" s="109" t="s">
        <v>115</v>
      </c>
      <c r="E98" s="35"/>
      <c r="F98" s="35"/>
      <c r="G98" s="35"/>
      <c r="H98" s="35"/>
      <c r="I98" s="35"/>
      <c r="J98" s="35"/>
      <c r="K98" s="35"/>
      <c r="L98" s="35"/>
      <c r="M98" s="35"/>
      <c r="N98" s="35"/>
      <c r="O98" s="35"/>
      <c r="P98" s="35"/>
      <c r="Q98" s="35"/>
      <c r="R98" s="35"/>
      <c r="S98" s="35"/>
      <c r="T98" s="35"/>
      <c r="U98" s="35"/>
      <c r="V98" s="35"/>
      <c r="W98" s="35"/>
      <c r="X98" s="35"/>
      <c r="Y98" s="35"/>
      <c r="Z98" s="35"/>
      <c r="AA98" s="35"/>
      <c r="AB98" s="35"/>
      <c r="AC98" s="35"/>
      <c r="AD98" s="35"/>
      <c r="AE98" s="35"/>
      <c r="AF98" s="35"/>
      <c r="AG98" s="212">
        <f>ROUND(AG87*AS98,2)</f>
        <v>0</v>
      </c>
      <c r="AH98" s="211"/>
      <c r="AI98" s="211"/>
      <c r="AJ98" s="211"/>
      <c r="AK98" s="211"/>
      <c r="AL98" s="211"/>
      <c r="AM98" s="211"/>
      <c r="AN98" s="213">
        <f>ROUND(AG98+AV98,2)</f>
        <v>0</v>
      </c>
      <c r="AO98" s="211"/>
      <c r="AP98" s="211"/>
      <c r="AQ98" s="36"/>
      <c r="AS98" s="110">
        <v>0</v>
      </c>
      <c r="AT98" s="111" t="s">
        <v>116</v>
      </c>
      <c r="AU98" s="111" t="s">
        <v>50</v>
      </c>
      <c r="AV98" s="112">
        <f>ROUND(IF(AU98="základní",AG98*L31,IF(AU98="snížená",AG98*L32,0)),2)</f>
        <v>0</v>
      </c>
      <c r="BV98" s="17" t="s">
        <v>117</v>
      </c>
      <c r="BY98" s="113">
        <f>IF(AU98="základní",AV98,0)</f>
        <v>0</v>
      </c>
      <c r="BZ98" s="113">
        <f>IF(AU98="snížená",AV98,0)</f>
        <v>0</v>
      </c>
      <c r="CA98" s="113">
        <v>0</v>
      </c>
      <c r="CB98" s="113">
        <v>0</v>
      </c>
      <c r="CC98" s="113">
        <v>0</v>
      </c>
      <c r="CD98" s="113">
        <f>IF(AU98="základní",AG98,0)</f>
        <v>0</v>
      </c>
      <c r="CE98" s="113">
        <f>IF(AU98="snížená",AG98,0)</f>
        <v>0</v>
      </c>
      <c r="CF98" s="113">
        <f>IF(AU98="zákl. přenesená",AG98,0)</f>
        <v>0</v>
      </c>
      <c r="CG98" s="113">
        <f>IF(AU98="sníž. přenesená",AG98,0)</f>
        <v>0</v>
      </c>
      <c r="CH98" s="113">
        <f>IF(AU98="nulová",AG98,0)</f>
        <v>0</v>
      </c>
      <c r="CI98" s="17">
        <f>IF(AU98="základní",1,IF(AU98="snížená",2,IF(AU98="zákl. přenesená",4,IF(AU98="sníž. přenesená",5,3))))</f>
        <v>1</v>
      </c>
      <c r="CJ98" s="17">
        <f>IF(AT98="stavební čast",1,IF(8898="investiční čast",2,3))</f>
        <v>1</v>
      </c>
      <c r="CK98" s="17" t="str">
        <f>IF(D98="Vyplň vlastní","","x")</f>
        <v>x</v>
      </c>
    </row>
    <row r="99" spans="2:89" s="1" customFormat="1" ht="19.5" customHeight="1">
      <c r="B99" s="34"/>
      <c r="C99" s="35"/>
      <c r="D99" s="210" t="s">
        <v>118</v>
      </c>
      <c r="E99" s="211"/>
      <c r="F99" s="211"/>
      <c r="G99" s="211"/>
      <c r="H99" s="211"/>
      <c r="I99" s="211"/>
      <c r="J99" s="211"/>
      <c r="K99" s="211"/>
      <c r="L99" s="211"/>
      <c r="M99" s="211"/>
      <c r="N99" s="211"/>
      <c r="O99" s="211"/>
      <c r="P99" s="211"/>
      <c r="Q99" s="211"/>
      <c r="R99" s="211"/>
      <c r="S99" s="211"/>
      <c r="T99" s="211"/>
      <c r="U99" s="211"/>
      <c r="V99" s="211"/>
      <c r="W99" s="211"/>
      <c r="X99" s="211"/>
      <c r="Y99" s="211"/>
      <c r="Z99" s="211"/>
      <c r="AA99" s="211"/>
      <c r="AB99" s="211"/>
      <c r="AC99" s="35"/>
      <c r="AD99" s="35"/>
      <c r="AE99" s="35"/>
      <c r="AF99" s="35"/>
      <c r="AG99" s="212">
        <f>AG87*AS99</f>
        <v>0</v>
      </c>
      <c r="AH99" s="211"/>
      <c r="AI99" s="211"/>
      <c r="AJ99" s="211"/>
      <c r="AK99" s="211"/>
      <c r="AL99" s="211"/>
      <c r="AM99" s="211"/>
      <c r="AN99" s="213">
        <f>AG99+AV99</f>
        <v>0</v>
      </c>
      <c r="AO99" s="211"/>
      <c r="AP99" s="211"/>
      <c r="AQ99" s="36"/>
      <c r="AS99" s="114">
        <v>0</v>
      </c>
      <c r="AT99" s="115" t="s">
        <v>116</v>
      </c>
      <c r="AU99" s="115" t="s">
        <v>50</v>
      </c>
      <c r="AV99" s="103">
        <f>ROUND(IF(AU99="nulová",0,IF(OR(AU99="základní",AU99="zákl. přenesená"),AG99*L31,AG99*L32)),2)</f>
        <v>0</v>
      </c>
      <c r="BV99" s="17" t="s">
        <v>119</v>
      </c>
      <c r="BY99" s="113">
        <f>IF(AU99="základní",AV99,0)</f>
        <v>0</v>
      </c>
      <c r="BZ99" s="113">
        <f>IF(AU99="snížená",AV99,0)</f>
        <v>0</v>
      </c>
      <c r="CA99" s="113">
        <f>IF(AU99="zákl. přenesená",AV99,0)</f>
        <v>0</v>
      </c>
      <c r="CB99" s="113">
        <f>IF(AU99="sníž. přenesená",AV99,0)</f>
        <v>0</v>
      </c>
      <c r="CC99" s="113">
        <f>IF(AU99="nulová",AV99,0)</f>
        <v>0</v>
      </c>
      <c r="CD99" s="113">
        <f>IF(AU99="základní",AG99,0)</f>
        <v>0</v>
      </c>
      <c r="CE99" s="113">
        <f>IF(AU99="snížená",AG99,0)</f>
        <v>0</v>
      </c>
      <c r="CF99" s="113">
        <f>IF(AU99="zákl. přenesená",AG99,0)</f>
        <v>0</v>
      </c>
      <c r="CG99" s="113">
        <f>IF(AU99="sníž. přenesená",AG99,0)</f>
        <v>0</v>
      </c>
      <c r="CH99" s="113">
        <f>IF(AU99="nulová",AG99,0)</f>
        <v>0</v>
      </c>
      <c r="CI99" s="17">
        <f>IF(AU99="základní",1,IF(AU99="snížená",2,IF(AU99="zákl. přenesená",4,IF(AU99="sníž. přenesená",5,3))))</f>
        <v>1</v>
      </c>
      <c r="CJ99" s="17">
        <f>IF(AT99="stavební čast",1,IF(8899="investiční čast",2,3))</f>
        <v>1</v>
      </c>
      <c r="CK99" s="17">
        <f>IF(D99="Vyplň vlastní","","x")</f>
      </c>
    </row>
    <row r="100" spans="2:89" s="1" customFormat="1" ht="19.5" customHeight="1">
      <c r="B100" s="34"/>
      <c r="C100" s="35"/>
      <c r="D100" s="210" t="s">
        <v>118</v>
      </c>
      <c r="E100" s="211"/>
      <c r="F100" s="211"/>
      <c r="G100" s="211"/>
      <c r="H100" s="211"/>
      <c r="I100" s="211"/>
      <c r="J100" s="211"/>
      <c r="K100" s="211"/>
      <c r="L100" s="211"/>
      <c r="M100" s="211"/>
      <c r="N100" s="211"/>
      <c r="O100" s="211"/>
      <c r="P100" s="211"/>
      <c r="Q100" s="211"/>
      <c r="R100" s="211"/>
      <c r="S100" s="211"/>
      <c r="T100" s="211"/>
      <c r="U100" s="211"/>
      <c r="V100" s="211"/>
      <c r="W100" s="211"/>
      <c r="X100" s="211"/>
      <c r="Y100" s="211"/>
      <c r="Z100" s="211"/>
      <c r="AA100" s="211"/>
      <c r="AB100" s="211"/>
      <c r="AC100" s="35"/>
      <c r="AD100" s="35"/>
      <c r="AE100" s="35"/>
      <c r="AF100" s="35"/>
      <c r="AG100" s="212">
        <f>AG87*AS100</f>
        <v>0</v>
      </c>
      <c r="AH100" s="211"/>
      <c r="AI100" s="211"/>
      <c r="AJ100" s="211"/>
      <c r="AK100" s="211"/>
      <c r="AL100" s="211"/>
      <c r="AM100" s="211"/>
      <c r="AN100" s="213">
        <f>AG100+AV100</f>
        <v>0</v>
      </c>
      <c r="AO100" s="211"/>
      <c r="AP100" s="211"/>
      <c r="AQ100" s="36"/>
      <c r="AS100" s="114">
        <v>0</v>
      </c>
      <c r="AT100" s="115" t="s">
        <v>116</v>
      </c>
      <c r="AU100" s="115" t="s">
        <v>50</v>
      </c>
      <c r="AV100" s="103">
        <f>ROUND(IF(AU100="nulová",0,IF(OR(AU100="základní",AU100="zákl. přenesená"),AG100*L31,AG100*L32)),2)</f>
        <v>0</v>
      </c>
      <c r="BV100" s="17" t="s">
        <v>119</v>
      </c>
      <c r="BY100" s="113">
        <f>IF(AU100="základní",AV100,0)</f>
        <v>0</v>
      </c>
      <c r="BZ100" s="113">
        <f>IF(AU100="snížená",AV100,0)</f>
        <v>0</v>
      </c>
      <c r="CA100" s="113">
        <f>IF(AU100="zákl. přenesená",AV100,0)</f>
        <v>0</v>
      </c>
      <c r="CB100" s="113">
        <f>IF(AU100="sníž. přenesená",AV100,0)</f>
        <v>0</v>
      </c>
      <c r="CC100" s="113">
        <f>IF(AU100="nulová",AV100,0)</f>
        <v>0</v>
      </c>
      <c r="CD100" s="113">
        <f>IF(AU100="základní",AG100,0)</f>
        <v>0</v>
      </c>
      <c r="CE100" s="113">
        <f>IF(AU100="snížená",AG100,0)</f>
        <v>0</v>
      </c>
      <c r="CF100" s="113">
        <f>IF(AU100="zákl. přenesená",AG100,0)</f>
        <v>0</v>
      </c>
      <c r="CG100" s="113">
        <f>IF(AU100="sníž. přenesená",AG100,0)</f>
        <v>0</v>
      </c>
      <c r="CH100" s="113">
        <f>IF(AU100="nulová",AG100,0)</f>
        <v>0</v>
      </c>
      <c r="CI100" s="17">
        <f>IF(AU100="základní",1,IF(AU100="snížená",2,IF(AU100="zákl. přenesená",4,IF(AU100="sníž. přenesená",5,3))))</f>
        <v>1</v>
      </c>
      <c r="CJ100" s="17">
        <f>IF(AT100="stavební čast",1,IF(88100="investiční čast",2,3))</f>
        <v>1</v>
      </c>
      <c r="CK100" s="17">
        <f>IF(D100="Vyplň vlastní","","x")</f>
      </c>
    </row>
    <row r="101" spans="2:89" s="1" customFormat="1" ht="19.5" customHeight="1">
      <c r="B101" s="34"/>
      <c r="C101" s="35"/>
      <c r="D101" s="210" t="s">
        <v>118</v>
      </c>
      <c r="E101" s="211"/>
      <c r="F101" s="211"/>
      <c r="G101" s="211"/>
      <c r="H101" s="211"/>
      <c r="I101" s="211"/>
      <c r="J101" s="211"/>
      <c r="K101" s="211"/>
      <c r="L101" s="211"/>
      <c r="M101" s="211"/>
      <c r="N101" s="211"/>
      <c r="O101" s="211"/>
      <c r="P101" s="211"/>
      <c r="Q101" s="211"/>
      <c r="R101" s="211"/>
      <c r="S101" s="211"/>
      <c r="T101" s="211"/>
      <c r="U101" s="211"/>
      <c r="V101" s="211"/>
      <c r="W101" s="211"/>
      <c r="X101" s="211"/>
      <c r="Y101" s="211"/>
      <c r="Z101" s="211"/>
      <c r="AA101" s="211"/>
      <c r="AB101" s="211"/>
      <c r="AC101" s="35"/>
      <c r="AD101" s="35"/>
      <c r="AE101" s="35"/>
      <c r="AF101" s="35"/>
      <c r="AG101" s="212">
        <f>AG87*AS101</f>
        <v>0</v>
      </c>
      <c r="AH101" s="211"/>
      <c r="AI101" s="211"/>
      <c r="AJ101" s="211"/>
      <c r="AK101" s="211"/>
      <c r="AL101" s="211"/>
      <c r="AM101" s="211"/>
      <c r="AN101" s="213">
        <f>AG101+AV101</f>
        <v>0</v>
      </c>
      <c r="AO101" s="211"/>
      <c r="AP101" s="211"/>
      <c r="AQ101" s="36"/>
      <c r="AS101" s="116">
        <v>0</v>
      </c>
      <c r="AT101" s="117" t="s">
        <v>116</v>
      </c>
      <c r="AU101" s="117" t="s">
        <v>50</v>
      </c>
      <c r="AV101" s="108">
        <f>ROUND(IF(AU101="nulová",0,IF(OR(AU101="základní",AU101="zákl. přenesená"),AG101*L31,AG101*L32)),2)</f>
        <v>0</v>
      </c>
      <c r="BV101" s="17" t="s">
        <v>119</v>
      </c>
      <c r="BY101" s="113">
        <f>IF(AU101="základní",AV101,0)</f>
        <v>0</v>
      </c>
      <c r="BZ101" s="113">
        <f>IF(AU101="snížená",AV101,0)</f>
        <v>0</v>
      </c>
      <c r="CA101" s="113">
        <f>IF(AU101="zákl. přenesená",AV101,0)</f>
        <v>0</v>
      </c>
      <c r="CB101" s="113">
        <f>IF(AU101="sníž. přenesená",AV101,0)</f>
        <v>0</v>
      </c>
      <c r="CC101" s="113">
        <f>IF(AU101="nulová",AV101,0)</f>
        <v>0</v>
      </c>
      <c r="CD101" s="113">
        <f>IF(AU101="základní",AG101,0)</f>
        <v>0</v>
      </c>
      <c r="CE101" s="113">
        <f>IF(AU101="snížená",AG101,0)</f>
        <v>0</v>
      </c>
      <c r="CF101" s="113">
        <f>IF(AU101="zákl. přenesená",AG101,0)</f>
        <v>0</v>
      </c>
      <c r="CG101" s="113">
        <f>IF(AU101="sníž. přenesená",AG101,0)</f>
        <v>0</v>
      </c>
      <c r="CH101" s="113">
        <f>IF(AU101="nulová",AG101,0)</f>
        <v>0</v>
      </c>
      <c r="CI101" s="17">
        <f>IF(AU101="základní",1,IF(AU101="snížená",2,IF(AU101="zákl. přenesená",4,IF(AU101="sníž. přenesená",5,3))))</f>
        <v>1</v>
      </c>
      <c r="CJ101" s="17">
        <f>IF(AT101="stavební čast",1,IF(88101="investiční čast",2,3))</f>
        <v>1</v>
      </c>
      <c r="CK101" s="17">
        <f>IF(D101="Vyplň vlastní","","x")</f>
      </c>
    </row>
    <row r="102" spans="2:43" s="1" customFormat="1" ht="10.5" customHeight="1">
      <c r="B102" s="34"/>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6"/>
    </row>
    <row r="103" spans="2:43" s="1" customFormat="1" ht="30" customHeight="1">
      <c r="B103" s="34"/>
      <c r="C103" s="118" t="s">
        <v>120</v>
      </c>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207">
        <f>ROUND(AG87+AG97,2)</f>
        <v>0</v>
      </c>
      <c r="AH103" s="207"/>
      <c r="AI103" s="207"/>
      <c r="AJ103" s="207"/>
      <c r="AK103" s="207"/>
      <c r="AL103" s="207"/>
      <c r="AM103" s="207"/>
      <c r="AN103" s="207">
        <f>AN87+AN97</f>
        <v>0</v>
      </c>
      <c r="AO103" s="207"/>
      <c r="AP103" s="207"/>
      <c r="AQ103" s="36"/>
    </row>
    <row r="104" spans="2:43" s="1" customFormat="1" ht="6.75" customHeight="1">
      <c r="B104" s="58"/>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60"/>
    </row>
  </sheetData>
  <sheetProtection password="CC35" sheet="1" objects="1" scenarios="1" formatColumns="0" formatRows="0" sort="0" autoFilter="0"/>
  <mergeCells count="86">
    <mergeCell ref="C2:AP2"/>
    <mergeCell ref="C4:AP4"/>
    <mergeCell ref="BE5:BE34"/>
    <mergeCell ref="K5:AO5"/>
    <mergeCell ref="K6:AO6"/>
    <mergeCell ref="E14:AJ14"/>
    <mergeCell ref="E23:AN23"/>
    <mergeCell ref="AK26:AO26"/>
    <mergeCell ref="AK27:AO27"/>
    <mergeCell ref="AK29:AO29"/>
    <mergeCell ref="L31:O31"/>
    <mergeCell ref="W31:AE31"/>
    <mergeCell ref="AK31:AO31"/>
    <mergeCell ref="L32:O32"/>
    <mergeCell ref="W32:AE32"/>
    <mergeCell ref="AK32:AO32"/>
    <mergeCell ref="L33:O33"/>
    <mergeCell ref="W33:AE33"/>
    <mergeCell ref="AK33:AO33"/>
    <mergeCell ref="L34:O34"/>
    <mergeCell ref="W34:AE34"/>
    <mergeCell ref="AK34:AO34"/>
    <mergeCell ref="L35:O35"/>
    <mergeCell ref="W35:AE35"/>
    <mergeCell ref="AK35:AO35"/>
    <mergeCell ref="X37:AB37"/>
    <mergeCell ref="AK37:AO37"/>
    <mergeCell ref="C76:AP76"/>
    <mergeCell ref="L78:AO78"/>
    <mergeCell ref="AM82:AP82"/>
    <mergeCell ref="AS82:AT84"/>
    <mergeCell ref="AM83:AP83"/>
    <mergeCell ref="C85:G85"/>
    <mergeCell ref="I85:AF85"/>
    <mergeCell ref="AG85:AM85"/>
    <mergeCell ref="AN85:AP85"/>
    <mergeCell ref="AN88:AP88"/>
    <mergeCell ref="AG88:AM88"/>
    <mergeCell ref="D88:H88"/>
    <mergeCell ref="J88:AF88"/>
    <mergeCell ref="AN89:AP89"/>
    <mergeCell ref="AG89:AM89"/>
    <mergeCell ref="D89:H89"/>
    <mergeCell ref="J89:AF89"/>
    <mergeCell ref="AN90:AP90"/>
    <mergeCell ref="AG90:AM90"/>
    <mergeCell ref="E90:I90"/>
    <mergeCell ref="K90:AF90"/>
    <mergeCell ref="AN91:AP91"/>
    <mergeCell ref="AG91:AM91"/>
    <mergeCell ref="E91:I91"/>
    <mergeCell ref="K91:AF91"/>
    <mergeCell ref="AN92:AP92"/>
    <mergeCell ref="AG92:AM92"/>
    <mergeCell ref="E92:I92"/>
    <mergeCell ref="K92:AF92"/>
    <mergeCell ref="AN93:AP93"/>
    <mergeCell ref="AG93:AM93"/>
    <mergeCell ref="E93:I93"/>
    <mergeCell ref="K93:AF93"/>
    <mergeCell ref="AN94:AP94"/>
    <mergeCell ref="AG94:AM94"/>
    <mergeCell ref="E94:I94"/>
    <mergeCell ref="K94:AF94"/>
    <mergeCell ref="AN95:AP95"/>
    <mergeCell ref="AG95:AM95"/>
    <mergeCell ref="E95:I95"/>
    <mergeCell ref="K95:AF95"/>
    <mergeCell ref="AG98:AM98"/>
    <mergeCell ref="AN98:AP98"/>
    <mergeCell ref="D99:AB99"/>
    <mergeCell ref="AG99:AM99"/>
    <mergeCell ref="AN99:AP99"/>
    <mergeCell ref="D100:AB100"/>
    <mergeCell ref="AG100:AM100"/>
    <mergeCell ref="AN100:AP100"/>
    <mergeCell ref="AG103:AM103"/>
    <mergeCell ref="AN103:AP103"/>
    <mergeCell ref="AR2:BE2"/>
    <mergeCell ref="D101:AB101"/>
    <mergeCell ref="AG101:AM101"/>
    <mergeCell ref="AN101:AP101"/>
    <mergeCell ref="AG87:AM87"/>
    <mergeCell ref="AN87:AP87"/>
    <mergeCell ref="AG97:AM97"/>
    <mergeCell ref="AN97:AP97"/>
  </mergeCells>
  <dataValidations count="2">
    <dataValidation type="list" allowBlank="1" showInputMessage="1" showErrorMessage="1" error="Povoleny jsou hodnoty základní, snížená, zákl. přenesená, sníž. přenesená, nulová." sqref="AU98:AU102">
      <formula1>"základní,snížená,zákl. přenesená,sníž. přenesená,nulová"</formula1>
    </dataValidation>
    <dataValidation type="list" allowBlank="1" showInputMessage="1" showErrorMessage="1" error="Povoleny jsou hodnoty stavební čast, technologická čast, investiční čast." sqref="AT98:AT102">
      <formula1>"stavební čast,technologická čast,investiční čast"</formula1>
    </dataValidation>
  </dataValidations>
  <hyperlinks>
    <hyperlink ref="K1:S1" location="C2" tooltip="Souhrnný list stavby" display="1) Souhrnný list stavby"/>
    <hyperlink ref="W1:AF1" location="C87" tooltip="Rekapitulace objektů" display="2) Rekapitulace objektů"/>
    <hyperlink ref="A88" location="'SO 000 - Vedlejší a ostat...'!C2" tooltip="SO 000 - Vedlejší a ostat..." display="/"/>
    <hyperlink ref="A90" location="'0 - Demolice'!C2" tooltip="0 - Demolice" display="/"/>
    <hyperlink ref="A91" location="'1 - Výstavba'!C2" tooltip="1 - Výstavba" display="/"/>
    <hyperlink ref="A92" location="'2 - Stranová přeložka sdě...'!C2" tooltip="2 - Stranová přeložka sdě..." display="/"/>
    <hyperlink ref="A93" location="'3 - Stranová přeložka sdě...'!C2" tooltip="3 - Stranová přeložka sdě..." display="/"/>
    <hyperlink ref="A94" location="'4 - Chráničky kabelového ...'!C2" tooltip="4 - Chráničky kabelového ..." display="/"/>
    <hyperlink ref="A95" location="'5 - Úpravy sloupů VO'!C2" tooltip="5 - Úpravy sloupů VO" display="/"/>
  </hyperlinks>
  <printOptions/>
  <pageMargins left="0.5833333134651184" right="0.5833333134651184" top="0.5" bottom="0.46666666865348816" header="0" footer="0"/>
  <pageSetup blackAndWhite="1" errors="blank" fitToHeight="100" fitToWidth="1" horizontalDpi="600" verticalDpi="600" orientation="portrait"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N13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4" width="4.28125" style="0" customWidth="1"/>
    <col min="5" max="5" width="17.28125" style="0" customWidth="1"/>
    <col min="6" max="7" width="11.28125" style="0" customWidth="1"/>
    <col min="8" max="8" width="12.421875" style="0" customWidth="1"/>
    <col min="9" max="9" width="7.00390625" style="0" customWidth="1"/>
    <col min="10" max="10" width="5.28125" style="0" customWidth="1"/>
    <col min="11" max="11" width="11.421875" style="0" customWidth="1"/>
    <col min="12" max="12" width="12.00390625" style="0" customWidth="1"/>
    <col min="13" max="14" width="6.00390625" style="0" customWidth="1"/>
    <col min="15" max="15" width="2.00390625" style="0" customWidth="1"/>
    <col min="16" max="16" width="12.421875" style="0" customWidth="1"/>
    <col min="17" max="17" width="4.28125" style="0" customWidth="1"/>
    <col min="18" max="18" width="1.7109375" style="0" customWidth="1"/>
    <col min="19" max="19" width="8.28125" style="0" customWidth="1"/>
    <col min="20" max="20" width="29.7109375" style="0" hidden="1" customWidth="1"/>
    <col min="21" max="21" width="16.28125" style="0" hidden="1" customWidth="1"/>
    <col min="22" max="22" width="12.28125" style="0" hidden="1" customWidth="1"/>
    <col min="23" max="23" width="16.28125" style="0" hidden="1" customWidth="1"/>
    <col min="24" max="24" width="12.28125" style="0" hidden="1" customWidth="1"/>
    <col min="25" max="25" width="15.00390625" style="0" hidden="1" customWidth="1"/>
    <col min="26" max="26" width="11.00390625" style="0" hidden="1" customWidth="1"/>
    <col min="27" max="27" width="15.00390625" style="0" hidden="1" customWidth="1"/>
    <col min="28" max="28" width="16.28125" style="0" hidden="1" customWidth="1"/>
    <col min="29" max="29" width="11.00390625" style="0" customWidth="1"/>
    <col min="30" max="30" width="15.00390625" style="0" customWidth="1"/>
    <col min="31" max="31" width="16.28125" style="0" customWidth="1"/>
    <col min="32" max="43" width="9.28125" style="0" customWidth="1"/>
    <col min="44" max="64" width="0" style="0" hidden="1" customWidth="1"/>
  </cols>
  <sheetData>
    <row r="1" spans="1:66" ht="21.75" customHeight="1">
      <c r="A1" s="206"/>
      <c r="B1" s="203"/>
      <c r="C1" s="203"/>
      <c r="D1" s="204" t="s">
        <v>1</v>
      </c>
      <c r="E1" s="203"/>
      <c r="F1" s="205" t="s">
        <v>575</v>
      </c>
      <c r="G1" s="205"/>
      <c r="H1" s="254" t="s">
        <v>576</v>
      </c>
      <c r="I1" s="254"/>
      <c r="J1" s="254"/>
      <c r="K1" s="254"/>
      <c r="L1" s="205" t="s">
        <v>577</v>
      </c>
      <c r="M1" s="203"/>
      <c r="N1" s="203"/>
      <c r="O1" s="204" t="s">
        <v>121</v>
      </c>
      <c r="P1" s="203"/>
      <c r="Q1" s="203"/>
      <c r="R1" s="203"/>
      <c r="S1" s="205" t="s">
        <v>578</v>
      </c>
      <c r="T1" s="205"/>
      <c r="U1" s="206"/>
      <c r="V1" s="20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row>
    <row r="2" spans="3:46" ht="36.75" customHeight="1">
      <c r="C2" s="240" t="s">
        <v>5</v>
      </c>
      <c r="D2" s="209"/>
      <c r="E2" s="209"/>
      <c r="F2" s="209"/>
      <c r="G2" s="209"/>
      <c r="H2" s="209"/>
      <c r="I2" s="209"/>
      <c r="J2" s="209"/>
      <c r="K2" s="209"/>
      <c r="L2" s="209"/>
      <c r="M2" s="209"/>
      <c r="N2" s="209"/>
      <c r="O2" s="209"/>
      <c r="P2" s="209"/>
      <c r="Q2" s="209"/>
      <c r="S2" s="208" t="s">
        <v>6</v>
      </c>
      <c r="T2" s="209"/>
      <c r="U2" s="209"/>
      <c r="V2" s="209"/>
      <c r="W2" s="209"/>
      <c r="X2" s="209"/>
      <c r="Y2" s="209"/>
      <c r="Z2" s="209"/>
      <c r="AA2" s="209"/>
      <c r="AB2" s="209"/>
      <c r="AC2" s="209"/>
      <c r="AT2" s="17" t="s">
        <v>92</v>
      </c>
    </row>
    <row r="3" spans="2:46" ht="6.75" customHeight="1">
      <c r="B3" s="18"/>
      <c r="C3" s="19"/>
      <c r="D3" s="19"/>
      <c r="E3" s="19"/>
      <c r="F3" s="19"/>
      <c r="G3" s="19"/>
      <c r="H3" s="19"/>
      <c r="I3" s="19"/>
      <c r="J3" s="19"/>
      <c r="K3" s="19"/>
      <c r="L3" s="19"/>
      <c r="M3" s="19"/>
      <c r="N3" s="19"/>
      <c r="O3" s="19"/>
      <c r="P3" s="19"/>
      <c r="Q3" s="19"/>
      <c r="R3" s="20"/>
      <c r="AT3" s="17" t="s">
        <v>97</v>
      </c>
    </row>
    <row r="4" spans="2:46" ht="36.75" customHeight="1">
      <c r="B4" s="21"/>
      <c r="C4" s="239" t="s">
        <v>122</v>
      </c>
      <c r="D4" s="241"/>
      <c r="E4" s="241"/>
      <c r="F4" s="241"/>
      <c r="G4" s="241"/>
      <c r="H4" s="241"/>
      <c r="I4" s="241"/>
      <c r="J4" s="241"/>
      <c r="K4" s="241"/>
      <c r="L4" s="241"/>
      <c r="M4" s="241"/>
      <c r="N4" s="241"/>
      <c r="O4" s="241"/>
      <c r="P4" s="241"/>
      <c r="Q4" s="241"/>
      <c r="R4" s="23"/>
      <c r="T4" s="24" t="s">
        <v>11</v>
      </c>
      <c r="AT4" s="17" t="s">
        <v>4</v>
      </c>
    </row>
    <row r="5" spans="2:18" ht="6.75" customHeight="1">
      <c r="B5" s="21"/>
      <c r="C5" s="22"/>
      <c r="D5" s="22"/>
      <c r="E5" s="22"/>
      <c r="F5" s="22"/>
      <c r="G5" s="22"/>
      <c r="H5" s="22"/>
      <c r="I5" s="22"/>
      <c r="J5" s="22"/>
      <c r="K5" s="22"/>
      <c r="L5" s="22"/>
      <c r="M5" s="22"/>
      <c r="N5" s="22"/>
      <c r="O5" s="22"/>
      <c r="P5" s="22"/>
      <c r="Q5" s="22"/>
      <c r="R5" s="23"/>
    </row>
    <row r="6" spans="2:18" ht="24.75" customHeight="1">
      <c r="B6" s="21"/>
      <c r="C6" s="22"/>
      <c r="D6" s="29" t="s">
        <v>17</v>
      </c>
      <c r="E6" s="22"/>
      <c r="F6" s="273" t="str">
        <f>'Rekapitulace stavby'!K6</f>
        <v>Chodník ul. Bohumínská, úsek DPS Kamenec - čerpací stanice</v>
      </c>
      <c r="G6" s="241"/>
      <c r="H6" s="241"/>
      <c r="I6" s="241"/>
      <c r="J6" s="241"/>
      <c r="K6" s="241"/>
      <c r="L6" s="241"/>
      <c r="M6" s="241"/>
      <c r="N6" s="241"/>
      <c r="O6" s="241"/>
      <c r="P6" s="241"/>
      <c r="Q6" s="22"/>
      <c r="R6" s="23"/>
    </row>
    <row r="7" spans="2:18" s="1" customFormat="1" ht="32.25" customHeight="1">
      <c r="B7" s="34"/>
      <c r="C7" s="35"/>
      <c r="D7" s="28" t="s">
        <v>123</v>
      </c>
      <c r="E7" s="35"/>
      <c r="F7" s="246" t="s">
        <v>124</v>
      </c>
      <c r="G7" s="211"/>
      <c r="H7" s="211"/>
      <c r="I7" s="211"/>
      <c r="J7" s="211"/>
      <c r="K7" s="211"/>
      <c r="L7" s="211"/>
      <c r="M7" s="211"/>
      <c r="N7" s="211"/>
      <c r="O7" s="211"/>
      <c r="P7" s="211"/>
      <c r="Q7" s="35"/>
      <c r="R7" s="36"/>
    </row>
    <row r="8" spans="2:18" s="1" customFormat="1" ht="14.25" customHeight="1">
      <c r="B8" s="34"/>
      <c r="C8" s="35"/>
      <c r="D8" s="29" t="s">
        <v>20</v>
      </c>
      <c r="E8" s="35"/>
      <c r="F8" s="27" t="s">
        <v>21</v>
      </c>
      <c r="G8" s="35"/>
      <c r="H8" s="35"/>
      <c r="I8" s="35"/>
      <c r="J8" s="35"/>
      <c r="K8" s="35"/>
      <c r="L8" s="35"/>
      <c r="M8" s="29" t="s">
        <v>22</v>
      </c>
      <c r="N8" s="35"/>
      <c r="O8" s="27" t="s">
        <v>21</v>
      </c>
      <c r="P8" s="35"/>
      <c r="Q8" s="35"/>
      <c r="R8" s="36"/>
    </row>
    <row r="9" spans="2:18" s="1" customFormat="1" ht="14.25" customHeight="1">
      <c r="B9" s="34"/>
      <c r="C9" s="35"/>
      <c r="D9" s="29" t="s">
        <v>24</v>
      </c>
      <c r="E9" s="35"/>
      <c r="F9" s="27" t="s">
        <v>25</v>
      </c>
      <c r="G9" s="35"/>
      <c r="H9" s="35"/>
      <c r="I9" s="35"/>
      <c r="J9" s="35"/>
      <c r="K9" s="35"/>
      <c r="L9" s="35"/>
      <c r="M9" s="29" t="s">
        <v>26</v>
      </c>
      <c r="N9" s="35"/>
      <c r="O9" s="282" t="str">
        <f>'Rekapitulace stavby'!AN8</f>
        <v>2. 6. 2016</v>
      </c>
      <c r="P9" s="211"/>
      <c r="Q9" s="35"/>
      <c r="R9" s="36"/>
    </row>
    <row r="10" spans="2:18" s="1" customFormat="1" ht="10.5" customHeight="1">
      <c r="B10" s="34"/>
      <c r="C10" s="35"/>
      <c r="D10" s="35"/>
      <c r="E10" s="35"/>
      <c r="F10" s="35"/>
      <c r="G10" s="35"/>
      <c r="H10" s="35"/>
      <c r="I10" s="35"/>
      <c r="J10" s="35"/>
      <c r="K10" s="35"/>
      <c r="L10" s="35"/>
      <c r="M10" s="35"/>
      <c r="N10" s="35"/>
      <c r="O10" s="35"/>
      <c r="P10" s="35"/>
      <c r="Q10" s="35"/>
      <c r="R10" s="36"/>
    </row>
    <row r="11" spans="2:18" s="1" customFormat="1" ht="14.25" customHeight="1">
      <c r="B11" s="34"/>
      <c r="C11" s="35"/>
      <c r="D11" s="29" t="s">
        <v>30</v>
      </c>
      <c r="E11" s="35"/>
      <c r="F11" s="35"/>
      <c r="G11" s="35"/>
      <c r="H11" s="35"/>
      <c r="I11" s="35"/>
      <c r="J11" s="35"/>
      <c r="K11" s="35"/>
      <c r="L11" s="35"/>
      <c r="M11" s="29" t="s">
        <v>31</v>
      </c>
      <c r="N11" s="35"/>
      <c r="O11" s="245" t="s">
        <v>32</v>
      </c>
      <c r="P11" s="211"/>
      <c r="Q11" s="35"/>
      <c r="R11" s="36"/>
    </row>
    <row r="12" spans="2:18" s="1" customFormat="1" ht="18" customHeight="1">
      <c r="B12" s="34"/>
      <c r="C12" s="35"/>
      <c r="D12" s="35"/>
      <c r="E12" s="27" t="s">
        <v>33</v>
      </c>
      <c r="F12" s="35"/>
      <c r="G12" s="35"/>
      <c r="H12" s="35"/>
      <c r="I12" s="35"/>
      <c r="J12" s="35"/>
      <c r="K12" s="35"/>
      <c r="L12" s="35"/>
      <c r="M12" s="29" t="s">
        <v>34</v>
      </c>
      <c r="N12" s="35"/>
      <c r="O12" s="245" t="s">
        <v>35</v>
      </c>
      <c r="P12" s="211"/>
      <c r="Q12" s="35"/>
      <c r="R12" s="36"/>
    </row>
    <row r="13" spans="2:18" s="1" customFormat="1" ht="6.75" customHeight="1">
      <c r="B13" s="34"/>
      <c r="C13" s="35"/>
      <c r="D13" s="35"/>
      <c r="E13" s="35"/>
      <c r="F13" s="35"/>
      <c r="G13" s="35"/>
      <c r="H13" s="35"/>
      <c r="I13" s="35"/>
      <c r="J13" s="35"/>
      <c r="K13" s="35"/>
      <c r="L13" s="35"/>
      <c r="M13" s="35"/>
      <c r="N13" s="35"/>
      <c r="O13" s="35"/>
      <c r="P13" s="35"/>
      <c r="Q13" s="35"/>
      <c r="R13" s="36"/>
    </row>
    <row r="14" spans="2:18" s="1" customFormat="1" ht="14.25" customHeight="1">
      <c r="B14" s="34"/>
      <c r="C14" s="35"/>
      <c r="D14" s="29" t="s">
        <v>36</v>
      </c>
      <c r="E14" s="35"/>
      <c r="F14" s="35"/>
      <c r="G14" s="35"/>
      <c r="H14" s="35"/>
      <c r="I14" s="35"/>
      <c r="J14" s="35"/>
      <c r="K14" s="35"/>
      <c r="L14" s="35"/>
      <c r="M14" s="29" t="s">
        <v>31</v>
      </c>
      <c r="N14" s="35"/>
      <c r="O14" s="281" t="str">
        <f>IF('Rekapitulace stavby'!AN13="","",'Rekapitulace stavby'!AN13)</f>
        <v>Vyplň údaj</v>
      </c>
      <c r="P14" s="211"/>
      <c r="Q14" s="35"/>
      <c r="R14" s="36"/>
    </row>
    <row r="15" spans="2:18" s="1" customFormat="1" ht="18" customHeight="1">
      <c r="B15" s="34"/>
      <c r="C15" s="35"/>
      <c r="D15" s="35"/>
      <c r="E15" s="281" t="str">
        <f>IF('Rekapitulace stavby'!E14="","",'Rekapitulace stavby'!E14)</f>
        <v>Vyplň údaj</v>
      </c>
      <c r="F15" s="211"/>
      <c r="G15" s="211"/>
      <c r="H15" s="211"/>
      <c r="I15" s="211"/>
      <c r="J15" s="211"/>
      <c r="K15" s="211"/>
      <c r="L15" s="211"/>
      <c r="M15" s="29" t="s">
        <v>34</v>
      </c>
      <c r="N15" s="35"/>
      <c r="O15" s="281" t="str">
        <f>IF('Rekapitulace stavby'!AN14="","",'Rekapitulace stavby'!AN14)</f>
        <v>Vyplň údaj</v>
      </c>
      <c r="P15" s="211"/>
      <c r="Q15" s="35"/>
      <c r="R15" s="36"/>
    </row>
    <row r="16" spans="2:18" s="1" customFormat="1" ht="6.75" customHeight="1">
      <c r="B16" s="34"/>
      <c r="C16" s="35"/>
      <c r="D16" s="35"/>
      <c r="E16" s="35"/>
      <c r="F16" s="35"/>
      <c r="G16" s="35"/>
      <c r="H16" s="35"/>
      <c r="I16" s="35"/>
      <c r="J16" s="35"/>
      <c r="K16" s="35"/>
      <c r="L16" s="35"/>
      <c r="M16" s="35"/>
      <c r="N16" s="35"/>
      <c r="O16" s="35"/>
      <c r="P16" s="35"/>
      <c r="Q16" s="35"/>
      <c r="R16" s="36"/>
    </row>
    <row r="17" spans="2:18" s="1" customFormat="1" ht="14.25" customHeight="1">
      <c r="B17" s="34"/>
      <c r="C17" s="35"/>
      <c r="D17" s="29" t="s">
        <v>38</v>
      </c>
      <c r="E17" s="35"/>
      <c r="F17" s="35"/>
      <c r="G17" s="35"/>
      <c r="H17" s="35"/>
      <c r="I17" s="35"/>
      <c r="J17" s="35"/>
      <c r="K17" s="35"/>
      <c r="L17" s="35"/>
      <c r="M17" s="29" t="s">
        <v>31</v>
      </c>
      <c r="N17" s="35"/>
      <c r="O17" s="245" t="s">
        <v>39</v>
      </c>
      <c r="P17" s="211"/>
      <c r="Q17" s="35"/>
      <c r="R17" s="36"/>
    </row>
    <row r="18" spans="2:18" s="1" customFormat="1" ht="18" customHeight="1">
      <c r="B18" s="34"/>
      <c r="C18" s="35"/>
      <c r="D18" s="35"/>
      <c r="E18" s="27" t="s">
        <v>40</v>
      </c>
      <c r="F18" s="35"/>
      <c r="G18" s="35"/>
      <c r="H18" s="35"/>
      <c r="I18" s="35"/>
      <c r="J18" s="35"/>
      <c r="K18" s="35"/>
      <c r="L18" s="35"/>
      <c r="M18" s="29" t="s">
        <v>34</v>
      </c>
      <c r="N18" s="35"/>
      <c r="O18" s="245" t="s">
        <v>41</v>
      </c>
      <c r="P18" s="211"/>
      <c r="Q18" s="35"/>
      <c r="R18" s="36"/>
    </row>
    <row r="19" spans="2:18" s="1" customFormat="1" ht="6.75" customHeight="1">
      <c r="B19" s="34"/>
      <c r="C19" s="35"/>
      <c r="D19" s="35"/>
      <c r="E19" s="35"/>
      <c r="F19" s="35"/>
      <c r="G19" s="35"/>
      <c r="H19" s="35"/>
      <c r="I19" s="35"/>
      <c r="J19" s="35"/>
      <c r="K19" s="35"/>
      <c r="L19" s="35"/>
      <c r="M19" s="35"/>
      <c r="N19" s="35"/>
      <c r="O19" s="35"/>
      <c r="P19" s="35"/>
      <c r="Q19" s="35"/>
      <c r="R19" s="36"/>
    </row>
    <row r="20" spans="2:18" s="1" customFormat="1" ht="14.25" customHeight="1">
      <c r="B20" s="34"/>
      <c r="C20" s="35"/>
      <c r="D20" s="29" t="s">
        <v>43</v>
      </c>
      <c r="E20" s="35"/>
      <c r="F20" s="35"/>
      <c r="G20" s="35"/>
      <c r="H20" s="35"/>
      <c r="I20" s="35"/>
      <c r="J20" s="35"/>
      <c r="K20" s="35"/>
      <c r="L20" s="35"/>
      <c r="M20" s="29" t="s">
        <v>31</v>
      </c>
      <c r="N20" s="35"/>
      <c r="O20" s="245">
        <f>IF('Rekapitulace stavby'!AN19="","",'Rekapitulace stavby'!AN19)</f>
      </c>
      <c r="P20" s="211"/>
      <c r="Q20" s="35"/>
      <c r="R20" s="36"/>
    </row>
    <row r="21" spans="2:18" s="1" customFormat="1" ht="18" customHeight="1">
      <c r="B21" s="34"/>
      <c r="C21" s="35"/>
      <c r="D21" s="35"/>
      <c r="E21" s="27" t="str">
        <f>IF('Rekapitulace stavby'!E20="","",'Rekapitulace stavby'!E20)</f>
        <v> </v>
      </c>
      <c r="F21" s="35"/>
      <c r="G21" s="35"/>
      <c r="H21" s="35"/>
      <c r="I21" s="35"/>
      <c r="J21" s="35"/>
      <c r="K21" s="35"/>
      <c r="L21" s="35"/>
      <c r="M21" s="29" t="s">
        <v>34</v>
      </c>
      <c r="N21" s="35"/>
      <c r="O21" s="245">
        <f>IF('Rekapitulace stavby'!AN20="","",'Rekapitulace stavby'!AN20)</f>
      </c>
      <c r="P21" s="211"/>
      <c r="Q21" s="35"/>
      <c r="R21" s="36"/>
    </row>
    <row r="22" spans="2:18" s="1" customFormat="1" ht="6.75" customHeight="1">
      <c r="B22" s="34"/>
      <c r="C22" s="35"/>
      <c r="D22" s="35"/>
      <c r="E22" s="35"/>
      <c r="F22" s="35"/>
      <c r="G22" s="35"/>
      <c r="H22" s="35"/>
      <c r="I22" s="35"/>
      <c r="J22" s="35"/>
      <c r="K22" s="35"/>
      <c r="L22" s="35"/>
      <c r="M22" s="35"/>
      <c r="N22" s="35"/>
      <c r="O22" s="35"/>
      <c r="P22" s="35"/>
      <c r="Q22" s="35"/>
      <c r="R22" s="36"/>
    </row>
    <row r="23" spans="2:18" s="1" customFormat="1" ht="14.25" customHeight="1">
      <c r="B23" s="34"/>
      <c r="C23" s="35"/>
      <c r="D23" s="29" t="s">
        <v>45</v>
      </c>
      <c r="E23" s="35"/>
      <c r="F23" s="35"/>
      <c r="G23" s="35"/>
      <c r="H23" s="35"/>
      <c r="I23" s="35"/>
      <c r="J23" s="35"/>
      <c r="K23" s="35"/>
      <c r="L23" s="35"/>
      <c r="M23" s="35"/>
      <c r="N23" s="35"/>
      <c r="O23" s="35"/>
      <c r="P23" s="35"/>
      <c r="Q23" s="35"/>
      <c r="R23" s="36"/>
    </row>
    <row r="24" spans="2:18" s="1" customFormat="1" ht="22.5" customHeight="1">
      <c r="B24" s="34"/>
      <c r="C24" s="35"/>
      <c r="D24" s="35"/>
      <c r="E24" s="248" t="s">
        <v>21</v>
      </c>
      <c r="F24" s="211"/>
      <c r="G24" s="211"/>
      <c r="H24" s="211"/>
      <c r="I24" s="211"/>
      <c r="J24" s="211"/>
      <c r="K24" s="211"/>
      <c r="L24" s="211"/>
      <c r="M24" s="35"/>
      <c r="N24" s="35"/>
      <c r="O24" s="35"/>
      <c r="P24" s="35"/>
      <c r="Q24" s="35"/>
      <c r="R24" s="36"/>
    </row>
    <row r="25" spans="2:18" s="1" customFormat="1" ht="6.75" customHeight="1">
      <c r="B25" s="34"/>
      <c r="C25" s="35"/>
      <c r="D25" s="35"/>
      <c r="E25" s="35"/>
      <c r="F25" s="35"/>
      <c r="G25" s="35"/>
      <c r="H25" s="35"/>
      <c r="I25" s="35"/>
      <c r="J25" s="35"/>
      <c r="K25" s="35"/>
      <c r="L25" s="35"/>
      <c r="M25" s="35"/>
      <c r="N25" s="35"/>
      <c r="O25" s="35"/>
      <c r="P25" s="35"/>
      <c r="Q25" s="35"/>
      <c r="R25" s="36"/>
    </row>
    <row r="26" spans="2:18" s="1" customFormat="1" ht="6.75" customHeight="1">
      <c r="B26" s="34"/>
      <c r="C26" s="35"/>
      <c r="D26" s="50"/>
      <c r="E26" s="50"/>
      <c r="F26" s="50"/>
      <c r="G26" s="50"/>
      <c r="H26" s="50"/>
      <c r="I26" s="50"/>
      <c r="J26" s="50"/>
      <c r="K26" s="50"/>
      <c r="L26" s="50"/>
      <c r="M26" s="50"/>
      <c r="N26" s="50"/>
      <c r="O26" s="50"/>
      <c r="P26" s="50"/>
      <c r="Q26" s="35"/>
      <c r="R26" s="36"/>
    </row>
    <row r="27" spans="2:18" s="1" customFormat="1" ht="14.25" customHeight="1">
      <c r="B27" s="34"/>
      <c r="C27" s="35"/>
      <c r="D27" s="120" t="s">
        <v>125</v>
      </c>
      <c r="E27" s="35"/>
      <c r="F27" s="35"/>
      <c r="G27" s="35"/>
      <c r="H27" s="35"/>
      <c r="I27" s="35"/>
      <c r="J27" s="35"/>
      <c r="K27" s="35"/>
      <c r="L27" s="35"/>
      <c r="M27" s="249">
        <f>N88</f>
        <v>0</v>
      </c>
      <c r="N27" s="211"/>
      <c r="O27" s="211"/>
      <c r="P27" s="211"/>
      <c r="Q27" s="35"/>
      <c r="R27" s="36"/>
    </row>
    <row r="28" spans="2:18" s="1" customFormat="1" ht="14.25" customHeight="1">
      <c r="B28" s="34"/>
      <c r="C28" s="35"/>
      <c r="D28" s="33" t="s">
        <v>115</v>
      </c>
      <c r="E28" s="35"/>
      <c r="F28" s="35"/>
      <c r="G28" s="35"/>
      <c r="H28" s="35"/>
      <c r="I28" s="35"/>
      <c r="J28" s="35"/>
      <c r="K28" s="35"/>
      <c r="L28" s="35"/>
      <c r="M28" s="249">
        <f>N92</f>
        <v>0</v>
      </c>
      <c r="N28" s="211"/>
      <c r="O28" s="211"/>
      <c r="P28" s="211"/>
      <c r="Q28" s="35"/>
      <c r="R28" s="36"/>
    </row>
    <row r="29" spans="2:18" s="1" customFormat="1" ht="6.75" customHeight="1">
      <c r="B29" s="34"/>
      <c r="C29" s="35"/>
      <c r="D29" s="35"/>
      <c r="E29" s="35"/>
      <c r="F29" s="35"/>
      <c r="G29" s="35"/>
      <c r="H29" s="35"/>
      <c r="I29" s="35"/>
      <c r="J29" s="35"/>
      <c r="K29" s="35"/>
      <c r="L29" s="35"/>
      <c r="M29" s="35"/>
      <c r="N29" s="35"/>
      <c r="O29" s="35"/>
      <c r="P29" s="35"/>
      <c r="Q29" s="35"/>
      <c r="R29" s="36"/>
    </row>
    <row r="30" spans="2:18" s="1" customFormat="1" ht="24.75" customHeight="1">
      <c r="B30" s="34"/>
      <c r="C30" s="35"/>
      <c r="D30" s="121" t="s">
        <v>48</v>
      </c>
      <c r="E30" s="35"/>
      <c r="F30" s="35"/>
      <c r="G30" s="35"/>
      <c r="H30" s="35"/>
      <c r="I30" s="35"/>
      <c r="J30" s="35"/>
      <c r="K30" s="35"/>
      <c r="L30" s="35"/>
      <c r="M30" s="280">
        <f>ROUND(M27+M28,2)</f>
        <v>0</v>
      </c>
      <c r="N30" s="211"/>
      <c r="O30" s="211"/>
      <c r="P30" s="211"/>
      <c r="Q30" s="35"/>
      <c r="R30" s="36"/>
    </row>
    <row r="31" spans="2:18" s="1" customFormat="1" ht="6.75" customHeight="1">
      <c r="B31" s="34"/>
      <c r="C31" s="35"/>
      <c r="D31" s="50"/>
      <c r="E31" s="50"/>
      <c r="F31" s="50"/>
      <c r="G31" s="50"/>
      <c r="H31" s="50"/>
      <c r="I31" s="50"/>
      <c r="J31" s="50"/>
      <c r="K31" s="50"/>
      <c r="L31" s="50"/>
      <c r="M31" s="50"/>
      <c r="N31" s="50"/>
      <c r="O31" s="50"/>
      <c r="P31" s="50"/>
      <c r="Q31" s="35"/>
      <c r="R31" s="36"/>
    </row>
    <row r="32" spans="2:18" s="1" customFormat="1" ht="14.25" customHeight="1">
      <c r="B32" s="34"/>
      <c r="C32" s="35"/>
      <c r="D32" s="41" t="s">
        <v>49</v>
      </c>
      <c r="E32" s="41" t="s">
        <v>50</v>
      </c>
      <c r="F32" s="42">
        <v>0.21</v>
      </c>
      <c r="G32" s="122" t="s">
        <v>51</v>
      </c>
      <c r="H32" s="278">
        <f>(SUM(BE92:BE99)+SUM(BE117:BE137))</f>
        <v>0</v>
      </c>
      <c r="I32" s="211"/>
      <c r="J32" s="211"/>
      <c r="K32" s="35"/>
      <c r="L32" s="35"/>
      <c r="M32" s="278">
        <f>ROUND((SUM(BE92:BE99)+SUM(BE117:BE137)),2)*F32</f>
        <v>0</v>
      </c>
      <c r="N32" s="211"/>
      <c r="O32" s="211"/>
      <c r="P32" s="211"/>
      <c r="Q32" s="35"/>
      <c r="R32" s="36"/>
    </row>
    <row r="33" spans="2:18" s="1" customFormat="1" ht="14.25" customHeight="1">
      <c r="B33" s="34"/>
      <c r="C33" s="35"/>
      <c r="D33" s="35"/>
      <c r="E33" s="41" t="s">
        <v>52</v>
      </c>
      <c r="F33" s="42">
        <v>0.15</v>
      </c>
      <c r="G33" s="122" t="s">
        <v>51</v>
      </c>
      <c r="H33" s="278">
        <f>(SUM(BF92:BF99)+SUM(BF117:BF137))</f>
        <v>0</v>
      </c>
      <c r="I33" s="211"/>
      <c r="J33" s="211"/>
      <c r="K33" s="35"/>
      <c r="L33" s="35"/>
      <c r="M33" s="278">
        <f>ROUND((SUM(BF92:BF99)+SUM(BF117:BF137)),2)*F33</f>
        <v>0</v>
      </c>
      <c r="N33" s="211"/>
      <c r="O33" s="211"/>
      <c r="P33" s="211"/>
      <c r="Q33" s="35"/>
      <c r="R33" s="36"/>
    </row>
    <row r="34" spans="2:18" s="1" customFormat="1" ht="14.25" customHeight="1" hidden="1">
      <c r="B34" s="34"/>
      <c r="C34" s="35"/>
      <c r="D34" s="35"/>
      <c r="E34" s="41" t="s">
        <v>53</v>
      </c>
      <c r="F34" s="42">
        <v>0.21</v>
      </c>
      <c r="G34" s="122" t="s">
        <v>51</v>
      </c>
      <c r="H34" s="278">
        <f>(SUM(BG92:BG99)+SUM(BG117:BG137))</f>
        <v>0</v>
      </c>
      <c r="I34" s="211"/>
      <c r="J34" s="211"/>
      <c r="K34" s="35"/>
      <c r="L34" s="35"/>
      <c r="M34" s="278">
        <v>0</v>
      </c>
      <c r="N34" s="211"/>
      <c r="O34" s="211"/>
      <c r="P34" s="211"/>
      <c r="Q34" s="35"/>
      <c r="R34" s="36"/>
    </row>
    <row r="35" spans="2:18" s="1" customFormat="1" ht="14.25" customHeight="1" hidden="1">
      <c r="B35" s="34"/>
      <c r="C35" s="35"/>
      <c r="D35" s="35"/>
      <c r="E35" s="41" t="s">
        <v>54</v>
      </c>
      <c r="F35" s="42">
        <v>0.15</v>
      </c>
      <c r="G35" s="122" t="s">
        <v>51</v>
      </c>
      <c r="H35" s="278">
        <f>(SUM(BH92:BH99)+SUM(BH117:BH137))</f>
        <v>0</v>
      </c>
      <c r="I35" s="211"/>
      <c r="J35" s="211"/>
      <c r="K35" s="35"/>
      <c r="L35" s="35"/>
      <c r="M35" s="278">
        <v>0</v>
      </c>
      <c r="N35" s="211"/>
      <c r="O35" s="211"/>
      <c r="P35" s="211"/>
      <c r="Q35" s="35"/>
      <c r="R35" s="36"/>
    </row>
    <row r="36" spans="2:18" s="1" customFormat="1" ht="14.25" customHeight="1" hidden="1">
      <c r="B36" s="34"/>
      <c r="C36" s="35"/>
      <c r="D36" s="35"/>
      <c r="E36" s="41" t="s">
        <v>55</v>
      </c>
      <c r="F36" s="42">
        <v>0</v>
      </c>
      <c r="G36" s="122" t="s">
        <v>51</v>
      </c>
      <c r="H36" s="278">
        <f>(SUM(BI92:BI99)+SUM(BI117:BI137))</f>
        <v>0</v>
      </c>
      <c r="I36" s="211"/>
      <c r="J36" s="211"/>
      <c r="K36" s="35"/>
      <c r="L36" s="35"/>
      <c r="M36" s="278">
        <v>0</v>
      </c>
      <c r="N36" s="211"/>
      <c r="O36" s="211"/>
      <c r="P36" s="211"/>
      <c r="Q36" s="35"/>
      <c r="R36" s="36"/>
    </row>
    <row r="37" spans="2:18" s="1" customFormat="1" ht="6.75" customHeight="1">
      <c r="B37" s="34"/>
      <c r="C37" s="35"/>
      <c r="D37" s="35"/>
      <c r="E37" s="35"/>
      <c r="F37" s="35"/>
      <c r="G37" s="35"/>
      <c r="H37" s="35"/>
      <c r="I37" s="35"/>
      <c r="J37" s="35"/>
      <c r="K37" s="35"/>
      <c r="L37" s="35"/>
      <c r="M37" s="35"/>
      <c r="N37" s="35"/>
      <c r="O37" s="35"/>
      <c r="P37" s="35"/>
      <c r="Q37" s="35"/>
      <c r="R37" s="36"/>
    </row>
    <row r="38" spans="2:18" s="1" customFormat="1" ht="24.75" customHeight="1">
      <c r="B38" s="34"/>
      <c r="C38" s="119"/>
      <c r="D38" s="123" t="s">
        <v>56</v>
      </c>
      <c r="E38" s="75"/>
      <c r="F38" s="75"/>
      <c r="G38" s="124" t="s">
        <v>57</v>
      </c>
      <c r="H38" s="125" t="s">
        <v>58</v>
      </c>
      <c r="I38" s="75"/>
      <c r="J38" s="75"/>
      <c r="K38" s="75"/>
      <c r="L38" s="279">
        <f>SUM(M30:M36)</f>
        <v>0</v>
      </c>
      <c r="M38" s="229"/>
      <c r="N38" s="229"/>
      <c r="O38" s="229"/>
      <c r="P38" s="231"/>
      <c r="Q38" s="119"/>
      <c r="R38" s="36"/>
    </row>
    <row r="39" spans="2:18" s="1" customFormat="1" ht="14.25" customHeight="1">
      <c r="B39" s="34"/>
      <c r="C39" s="35"/>
      <c r="D39" s="35"/>
      <c r="E39" s="35"/>
      <c r="F39" s="35"/>
      <c r="G39" s="35"/>
      <c r="H39" s="35"/>
      <c r="I39" s="35"/>
      <c r="J39" s="35"/>
      <c r="K39" s="35"/>
      <c r="L39" s="35"/>
      <c r="M39" s="35"/>
      <c r="N39" s="35"/>
      <c r="O39" s="35"/>
      <c r="P39" s="35"/>
      <c r="Q39" s="35"/>
      <c r="R39" s="36"/>
    </row>
    <row r="40" spans="2:18" s="1" customFormat="1" ht="14.25" customHeight="1">
      <c r="B40" s="34"/>
      <c r="C40" s="35"/>
      <c r="D40" s="35"/>
      <c r="E40" s="35"/>
      <c r="F40" s="35"/>
      <c r="G40" s="35"/>
      <c r="H40" s="35"/>
      <c r="I40" s="35"/>
      <c r="J40" s="35"/>
      <c r="K40" s="35"/>
      <c r="L40" s="35"/>
      <c r="M40" s="35"/>
      <c r="N40" s="35"/>
      <c r="O40" s="35"/>
      <c r="P40" s="35"/>
      <c r="Q40" s="35"/>
      <c r="R40" s="36"/>
    </row>
    <row r="41" spans="2:18" ht="13.5">
      <c r="B41" s="21"/>
      <c r="C41" s="22"/>
      <c r="D41" s="22"/>
      <c r="E41" s="22"/>
      <c r="F41" s="22"/>
      <c r="G41" s="22"/>
      <c r="H41" s="22"/>
      <c r="I41" s="22"/>
      <c r="J41" s="22"/>
      <c r="K41" s="22"/>
      <c r="L41" s="22"/>
      <c r="M41" s="22"/>
      <c r="N41" s="22"/>
      <c r="O41" s="22"/>
      <c r="P41" s="22"/>
      <c r="Q41" s="22"/>
      <c r="R41" s="23"/>
    </row>
    <row r="42" spans="2:18" ht="13.5">
      <c r="B42" s="21"/>
      <c r="C42" s="22"/>
      <c r="D42" s="22"/>
      <c r="E42" s="22"/>
      <c r="F42" s="22"/>
      <c r="G42" s="22"/>
      <c r="H42" s="22"/>
      <c r="I42" s="22"/>
      <c r="J42" s="22"/>
      <c r="K42" s="22"/>
      <c r="L42" s="22"/>
      <c r="M42" s="22"/>
      <c r="N42" s="22"/>
      <c r="O42" s="22"/>
      <c r="P42" s="22"/>
      <c r="Q42" s="22"/>
      <c r="R42" s="23"/>
    </row>
    <row r="43" spans="2:18" ht="13.5">
      <c r="B43" s="21"/>
      <c r="C43" s="22"/>
      <c r="D43" s="22"/>
      <c r="E43" s="22"/>
      <c r="F43" s="22"/>
      <c r="G43" s="22"/>
      <c r="H43" s="22"/>
      <c r="I43" s="22"/>
      <c r="J43" s="22"/>
      <c r="K43" s="22"/>
      <c r="L43" s="22"/>
      <c r="M43" s="22"/>
      <c r="N43" s="22"/>
      <c r="O43" s="22"/>
      <c r="P43" s="22"/>
      <c r="Q43" s="22"/>
      <c r="R43" s="23"/>
    </row>
    <row r="44" spans="2:18" ht="13.5">
      <c r="B44" s="21"/>
      <c r="C44" s="22"/>
      <c r="D44" s="22"/>
      <c r="E44" s="22"/>
      <c r="F44" s="22"/>
      <c r="G44" s="22"/>
      <c r="H44" s="22"/>
      <c r="I44" s="22"/>
      <c r="J44" s="22"/>
      <c r="K44" s="22"/>
      <c r="L44" s="22"/>
      <c r="M44" s="22"/>
      <c r="N44" s="22"/>
      <c r="O44" s="22"/>
      <c r="P44" s="22"/>
      <c r="Q44" s="22"/>
      <c r="R44" s="23"/>
    </row>
    <row r="45" spans="2:18" ht="13.5">
      <c r="B45" s="21"/>
      <c r="C45" s="22"/>
      <c r="D45" s="22"/>
      <c r="E45" s="22"/>
      <c r="F45" s="22"/>
      <c r="G45" s="22"/>
      <c r="H45" s="22"/>
      <c r="I45" s="22"/>
      <c r="J45" s="22"/>
      <c r="K45" s="22"/>
      <c r="L45" s="22"/>
      <c r="M45" s="22"/>
      <c r="N45" s="22"/>
      <c r="O45" s="22"/>
      <c r="P45" s="22"/>
      <c r="Q45" s="22"/>
      <c r="R45" s="23"/>
    </row>
    <row r="46" spans="2:18" ht="13.5">
      <c r="B46" s="21"/>
      <c r="C46" s="22"/>
      <c r="D46" s="22"/>
      <c r="E46" s="22"/>
      <c r="F46" s="22"/>
      <c r="G46" s="22"/>
      <c r="H46" s="22"/>
      <c r="I46" s="22"/>
      <c r="J46" s="22"/>
      <c r="K46" s="22"/>
      <c r="L46" s="22"/>
      <c r="M46" s="22"/>
      <c r="N46" s="22"/>
      <c r="O46" s="22"/>
      <c r="P46" s="22"/>
      <c r="Q46" s="22"/>
      <c r="R46" s="23"/>
    </row>
    <row r="47" spans="2:18" ht="13.5">
      <c r="B47" s="21"/>
      <c r="C47" s="22"/>
      <c r="D47" s="22"/>
      <c r="E47" s="22"/>
      <c r="F47" s="22"/>
      <c r="G47" s="22"/>
      <c r="H47" s="22"/>
      <c r="I47" s="22"/>
      <c r="J47" s="22"/>
      <c r="K47" s="22"/>
      <c r="L47" s="22"/>
      <c r="M47" s="22"/>
      <c r="N47" s="22"/>
      <c r="O47" s="22"/>
      <c r="P47" s="22"/>
      <c r="Q47" s="22"/>
      <c r="R47" s="23"/>
    </row>
    <row r="48" spans="2:18" ht="13.5">
      <c r="B48" s="21"/>
      <c r="C48" s="22"/>
      <c r="D48" s="22"/>
      <c r="E48" s="22"/>
      <c r="F48" s="22"/>
      <c r="G48" s="22"/>
      <c r="H48" s="22"/>
      <c r="I48" s="22"/>
      <c r="J48" s="22"/>
      <c r="K48" s="22"/>
      <c r="L48" s="22"/>
      <c r="M48" s="22"/>
      <c r="N48" s="22"/>
      <c r="O48" s="22"/>
      <c r="P48" s="22"/>
      <c r="Q48" s="22"/>
      <c r="R48" s="23"/>
    </row>
    <row r="49" spans="2:18" ht="13.5">
      <c r="B49" s="21"/>
      <c r="C49" s="22"/>
      <c r="D49" s="22"/>
      <c r="E49" s="22"/>
      <c r="F49" s="22"/>
      <c r="G49" s="22"/>
      <c r="H49" s="22"/>
      <c r="I49" s="22"/>
      <c r="J49" s="22"/>
      <c r="K49" s="22"/>
      <c r="L49" s="22"/>
      <c r="M49" s="22"/>
      <c r="N49" s="22"/>
      <c r="O49" s="22"/>
      <c r="P49" s="22"/>
      <c r="Q49" s="22"/>
      <c r="R49" s="23"/>
    </row>
    <row r="50" spans="2:18" s="1" customFormat="1" ht="15">
      <c r="B50" s="34"/>
      <c r="C50" s="35"/>
      <c r="D50" s="49" t="s">
        <v>59</v>
      </c>
      <c r="E50" s="50"/>
      <c r="F50" s="50"/>
      <c r="G50" s="50"/>
      <c r="H50" s="51"/>
      <c r="I50" s="35"/>
      <c r="J50" s="49" t="s">
        <v>60</v>
      </c>
      <c r="K50" s="50"/>
      <c r="L50" s="50"/>
      <c r="M50" s="50"/>
      <c r="N50" s="50"/>
      <c r="O50" s="50"/>
      <c r="P50" s="51"/>
      <c r="Q50" s="35"/>
      <c r="R50" s="36"/>
    </row>
    <row r="51" spans="2:18" ht="13.5">
      <c r="B51" s="21"/>
      <c r="C51" s="22"/>
      <c r="D51" s="52"/>
      <c r="E51" s="22"/>
      <c r="F51" s="22"/>
      <c r="G51" s="22"/>
      <c r="H51" s="53"/>
      <c r="I51" s="22"/>
      <c r="J51" s="52"/>
      <c r="K51" s="22"/>
      <c r="L51" s="22"/>
      <c r="M51" s="22"/>
      <c r="N51" s="22"/>
      <c r="O51" s="22"/>
      <c r="P51" s="53"/>
      <c r="Q51" s="22"/>
      <c r="R51" s="23"/>
    </row>
    <row r="52" spans="2:18" ht="13.5">
      <c r="B52" s="21"/>
      <c r="C52" s="22"/>
      <c r="D52" s="52"/>
      <c r="E52" s="22"/>
      <c r="F52" s="22"/>
      <c r="G52" s="22"/>
      <c r="H52" s="53"/>
      <c r="I52" s="22"/>
      <c r="J52" s="52"/>
      <c r="K52" s="22"/>
      <c r="L52" s="22"/>
      <c r="M52" s="22"/>
      <c r="N52" s="22"/>
      <c r="O52" s="22"/>
      <c r="P52" s="53"/>
      <c r="Q52" s="22"/>
      <c r="R52" s="23"/>
    </row>
    <row r="53" spans="2:18" ht="13.5">
      <c r="B53" s="21"/>
      <c r="C53" s="22"/>
      <c r="D53" s="52"/>
      <c r="E53" s="22"/>
      <c r="F53" s="22"/>
      <c r="G53" s="22"/>
      <c r="H53" s="53"/>
      <c r="I53" s="22"/>
      <c r="J53" s="52"/>
      <c r="K53" s="22"/>
      <c r="L53" s="22"/>
      <c r="M53" s="22"/>
      <c r="N53" s="22"/>
      <c r="O53" s="22"/>
      <c r="P53" s="53"/>
      <c r="Q53" s="22"/>
      <c r="R53" s="23"/>
    </row>
    <row r="54" spans="2:18" ht="13.5">
      <c r="B54" s="21"/>
      <c r="C54" s="22"/>
      <c r="D54" s="52"/>
      <c r="E54" s="22"/>
      <c r="F54" s="22"/>
      <c r="G54" s="22"/>
      <c r="H54" s="53"/>
      <c r="I54" s="22"/>
      <c r="J54" s="52"/>
      <c r="K54" s="22"/>
      <c r="L54" s="22"/>
      <c r="M54" s="22"/>
      <c r="N54" s="22"/>
      <c r="O54" s="22"/>
      <c r="P54" s="53"/>
      <c r="Q54" s="22"/>
      <c r="R54" s="23"/>
    </row>
    <row r="55" spans="2:18" ht="13.5">
      <c r="B55" s="21"/>
      <c r="C55" s="22"/>
      <c r="D55" s="52"/>
      <c r="E55" s="22"/>
      <c r="F55" s="22"/>
      <c r="G55" s="22"/>
      <c r="H55" s="53"/>
      <c r="I55" s="22"/>
      <c r="J55" s="52"/>
      <c r="K55" s="22"/>
      <c r="L55" s="22"/>
      <c r="M55" s="22"/>
      <c r="N55" s="22"/>
      <c r="O55" s="22"/>
      <c r="P55" s="53"/>
      <c r="Q55" s="22"/>
      <c r="R55" s="23"/>
    </row>
    <row r="56" spans="2:18" ht="13.5">
      <c r="B56" s="21"/>
      <c r="C56" s="22"/>
      <c r="D56" s="52"/>
      <c r="E56" s="22"/>
      <c r="F56" s="22"/>
      <c r="G56" s="22"/>
      <c r="H56" s="53"/>
      <c r="I56" s="22"/>
      <c r="J56" s="52"/>
      <c r="K56" s="22"/>
      <c r="L56" s="22"/>
      <c r="M56" s="22"/>
      <c r="N56" s="22"/>
      <c r="O56" s="22"/>
      <c r="P56" s="53"/>
      <c r="Q56" s="22"/>
      <c r="R56" s="23"/>
    </row>
    <row r="57" spans="2:18" ht="13.5">
      <c r="B57" s="21"/>
      <c r="C57" s="22"/>
      <c r="D57" s="52"/>
      <c r="E57" s="22"/>
      <c r="F57" s="22"/>
      <c r="G57" s="22"/>
      <c r="H57" s="53"/>
      <c r="I57" s="22"/>
      <c r="J57" s="52"/>
      <c r="K57" s="22"/>
      <c r="L57" s="22"/>
      <c r="M57" s="22"/>
      <c r="N57" s="22"/>
      <c r="O57" s="22"/>
      <c r="P57" s="53"/>
      <c r="Q57" s="22"/>
      <c r="R57" s="23"/>
    </row>
    <row r="58" spans="2:18" ht="13.5">
      <c r="B58" s="21"/>
      <c r="C58" s="22"/>
      <c r="D58" s="52"/>
      <c r="E58" s="22"/>
      <c r="F58" s="22"/>
      <c r="G58" s="22"/>
      <c r="H58" s="53"/>
      <c r="I58" s="22"/>
      <c r="J58" s="52"/>
      <c r="K58" s="22"/>
      <c r="L58" s="22"/>
      <c r="M58" s="22"/>
      <c r="N58" s="22"/>
      <c r="O58" s="22"/>
      <c r="P58" s="53"/>
      <c r="Q58" s="22"/>
      <c r="R58" s="23"/>
    </row>
    <row r="59" spans="2:18" s="1" customFormat="1" ht="15">
      <c r="B59" s="34"/>
      <c r="C59" s="35"/>
      <c r="D59" s="54" t="s">
        <v>61</v>
      </c>
      <c r="E59" s="55"/>
      <c r="F59" s="55"/>
      <c r="G59" s="56" t="s">
        <v>62</v>
      </c>
      <c r="H59" s="57"/>
      <c r="I59" s="35"/>
      <c r="J59" s="54" t="s">
        <v>61</v>
      </c>
      <c r="K59" s="55"/>
      <c r="L59" s="55"/>
      <c r="M59" s="55"/>
      <c r="N59" s="56" t="s">
        <v>62</v>
      </c>
      <c r="O59" s="55"/>
      <c r="P59" s="57"/>
      <c r="Q59" s="35"/>
      <c r="R59" s="36"/>
    </row>
    <row r="60" spans="2:18" ht="13.5">
      <c r="B60" s="21"/>
      <c r="C60" s="22"/>
      <c r="D60" s="22"/>
      <c r="E60" s="22"/>
      <c r="F60" s="22"/>
      <c r="G60" s="22"/>
      <c r="H60" s="22"/>
      <c r="I60" s="22"/>
      <c r="J60" s="22"/>
      <c r="K60" s="22"/>
      <c r="L60" s="22"/>
      <c r="M60" s="22"/>
      <c r="N60" s="22"/>
      <c r="O60" s="22"/>
      <c r="P60" s="22"/>
      <c r="Q60" s="22"/>
      <c r="R60" s="23"/>
    </row>
    <row r="61" spans="2:18" s="1" customFormat="1" ht="15">
      <c r="B61" s="34"/>
      <c r="C61" s="35"/>
      <c r="D61" s="49" t="s">
        <v>63</v>
      </c>
      <c r="E61" s="50"/>
      <c r="F61" s="50"/>
      <c r="G61" s="50"/>
      <c r="H61" s="51"/>
      <c r="I61" s="35"/>
      <c r="J61" s="49" t="s">
        <v>64</v>
      </c>
      <c r="K61" s="50"/>
      <c r="L61" s="50"/>
      <c r="M61" s="50"/>
      <c r="N61" s="50"/>
      <c r="O61" s="50"/>
      <c r="P61" s="51"/>
      <c r="Q61" s="35"/>
      <c r="R61" s="36"/>
    </row>
    <row r="62" spans="2:18" ht="13.5">
      <c r="B62" s="21"/>
      <c r="C62" s="22"/>
      <c r="D62" s="52"/>
      <c r="E62" s="22"/>
      <c r="F62" s="22"/>
      <c r="G62" s="22"/>
      <c r="H62" s="53"/>
      <c r="I62" s="22"/>
      <c r="J62" s="52"/>
      <c r="K62" s="22"/>
      <c r="L62" s="22"/>
      <c r="M62" s="22"/>
      <c r="N62" s="22"/>
      <c r="O62" s="22"/>
      <c r="P62" s="53"/>
      <c r="Q62" s="22"/>
      <c r="R62" s="23"/>
    </row>
    <row r="63" spans="2:18" ht="13.5">
      <c r="B63" s="21"/>
      <c r="C63" s="22"/>
      <c r="D63" s="52"/>
      <c r="E63" s="22"/>
      <c r="F63" s="22"/>
      <c r="G63" s="22"/>
      <c r="H63" s="53"/>
      <c r="I63" s="22"/>
      <c r="J63" s="52"/>
      <c r="K63" s="22"/>
      <c r="L63" s="22"/>
      <c r="M63" s="22"/>
      <c r="N63" s="22"/>
      <c r="O63" s="22"/>
      <c r="P63" s="53"/>
      <c r="Q63" s="22"/>
      <c r="R63" s="23"/>
    </row>
    <row r="64" spans="2:18" ht="13.5">
      <c r="B64" s="21"/>
      <c r="C64" s="22"/>
      <c r="D64" s="52"/>
      <c r="E64" s="22"/>
      <c r="F64" s="22"/>
      <c r="G64" s="22"/>
      <c r="H64" s="53"/>
      <c r="I64" s="22"/>
      <c r="J64" s="52"/>
      <c r="K64" s="22"/>
      <c r="L64" s="22"/>
      <c r="M64" s="22"/>
      <c r="N64" s="22"/>
      <c r="O64" s="22"/>
      <c r="P64" s="53"/>
      <c r="Q64" s="22"/>
      <c r="R64" s="23"/>
    </row>
    <row r="65" spans="2:18" ht="13.5">
      <c r="B65" s="21"/>
      <c r="C65" s="22"/>
      <c r="D65" s="52"/>
      <c r="E65" s="22"/>
      <c r="F65" s="22"/>
      <c r="G65" s="22"/>
      <c r="H65" s="53"/>
      <c r="I65" s="22"/>
      <c r="J65" s="52"/>
      <c r="K65" s="22"/>
      <c r="L65" s="22"/>
      <c r="M65" s="22"/>
      <c r="N65" s="22"/>
      <c r="O65" s="22"/>
      <c r="P65" s="53"/>
      <c r="Q65" s="22"/>
      <c r="R65" s="23"/>
    </row>
    <row r="66" spans="2:18" ht="13.5">
      <c r="B66" s="21"/>
      <c r="C66" s="22"/>
      <c r="D66" s="52"/>
      <c r="E66" s="22"/>
      <c r="F66" s="22"/>
      <c r="G66" s="22"/>
      <c r="H66" s="53"/>
      <c r="I66" s="22"/>
      <c r="J66" s="52"/>
      <c r="K66" s="22"/>
      <c r="L66" s="22"/>
      <c r="M66" s="22"/>
      <c r="N66" s="22"/>
      <c r="O66" s="22"/>
      <c r="P66" s="53"/>
      <c r="Q66" s="22"/>
      <c r="R66" s="23"/>
    </row>
    <row r="67" spans="2:18" ht="13.5">
      <c r="B67" s="21"/>
      <c r="C67" s="22"/>
      <c r="D67" s="52"/>
      <c r="E67" s="22"/>
      <c r="F67" s="22"/>
      <c r="G67" s="22"/>
      <c r="H67" s="53"/>
      <c r="I67" s="22"/>
      <c r="J67" s="52"/>
      <c r="K67" s="22"/>
      <c r="L67" s="22"/>
      <c r="M67" s="22"/>
      <c r="N67" s="22"/>
      <c r="O67" s="22"/>
      <c r="P67" s="53"/>
      <c r="Q67" s="22"/>
      <c r="R67" s="23"/>
    </row>
    <row r="68" spans="2:18" ht="13.5">
      <c r="B68" s="21"/>
      <c r="C68" s="22"/>
      <c r="D68" s="52"/>
      <c r="E68" s="22"/>
      <c r="F68" s="22"/>
      <c r="G68" s="22"/>
      <c r="H68" s="53"/>
      <c r="I68" s="22"/>
      <c r="J68" s="52"/>
      <c r="K68" s="22"/>
      <c r="L68" s="22"/>
      <c r="M68" s="22"/>
      <c r="N68" s="22"/>
      <c r="O68" s="22"/>
      <c r="P68" s="53"/>
      <c r="Q68" s="22"/>
      <c r="R68" s="23"/>
    </row>
    <row r="69" spans="2:18" ht="13.5">
      <c r="B69" s="21"/>
      <c r="C69" s="22"/>
      <c r="D69" s="52"/>
      <c r="E69" s="22"/>
      <c r="F69" s="22"/>
      <c r="G69" s="22"/>
      <c r="H69" s="53"/>
      <c r="I69" s="22"/>
      <c r="J69" s="52"/>
      <c r="K69" s="22"/>
      <c r="L69" s="22"/>
      <c r="M69" s="22"/>
      <c r="N69" s="22"/>
      <c r="O69" s="22"/>
      <c r="P69" s="53"/>
      <c r="Q69" s="22"/>
      <c r="R69" s="23"/>
    </row>
    <row r="70" spans="2:18" s="1" customFormat="1" ht="15">
      <c r="B70" s="34"/>
      <c r="C70" s="35"/>
      <c r="D70" s="54" t="s">
        <v>61</v>
      </c>
      <c r="E70" s="55"/>
      <c r="F70" s="55"/>
      <c r="G70" s="56" t="s">
        <v>62</v>
      </c>
      <c r="H70" s="57"/>
      <c r="I70" s="35"/>
      <c r="J70" s="54" t="s">
        <v>61</v>
      </c>
      <c r="K70" s="55"/>
      <c r="L70" s="55"/>
      <c r="M70" s="55"/>
      <c r="N70" s="56" t="s">
        <v>62</v>
      </c>
      <c r="O70" s="55"/>
      <c r="P70" s="57"/>
      <c r="Q70" s="35"/>
      <c r="R70" s="36"/>
    </row>
    <row r="71" spans="2:18" s="1" customFormat="1" ht="14.25" customHeight="1">
      <c r="B71" s="58"/>
      <c r="C71" s="59"/>
      <c r="D71" s="59"/>
      <c r="E71" s="59"/>
      <c r="F71" s="59"/>
      <c r="G71" s="59"/>
      <c r="H71" s="59"/>
      <c r="I71" s="59"/>
      <c r="J71" s="59"/>
      <c r="K71" s="59"/>
      <c r="L71" s="59"/>
      <c r="M71" s="59"/>
      <c r="N71" s="59"/>
      <c r="O71" s="59"/>
      <c r="P71" s="59"/>
      <c r="Q71" s="59"/>
      <c r="R71" s="60"/>
    </row>
    <row r="75" spans="2:18" s="1" customFormat="1" ht="6.75" customHeight="1">
      <c r="B75" s="61"/>
      <c r="C75" s="62"/>
      <c r="D75" s="62"/>
      <c r="E75" s="62"/>
      <c r="F75" s="62"/>
      <c r="G75" s="62"/>
      <c r="H75" s="62"/>
      <c r="I75" s="62"/>
      <c r="J75" s="62"/>
      <c r="K75" s="62"/>
      <c r="L75" s="62"/>
      <c r="M75" s="62"/>
      <c r="N75" s="62"/>
      <c r="O75" s="62"/>
      <c r="P75" s="62"/>
      <c r="Q75" s="62"/>
      <c r="R75" s="63"/>
    </row>
    <row r="76" spans="2:18" s="1" customFormat="1" ht="36.75" customHeight="1">
      <c r="B76" s="34"/>
      <c r="C76" s="239" t="s">
        <v>126</v>
      </c>
      <c r="D76" s="211"/>
      <c r="E76" s="211"/>
      <c r="F76" s="211"/>
      <c r="G76" s="211"/>
      <c r="H76" s="211"/>
      <c r="I76" s="211"/>
      <c r="J76" s="211"/>
      <c r="K76" s="211"/>
      <c r="L76" s="211"/>
      <c r="M76" s="211"/>
      <c r="N76" s="211"/>
      <c r="O76" s="211"/>
      <c r="P76" s="211"/>
      <c r="Q76" s="211"/>
      <c r="R76" s="36"/>
    </row>
    <row r="77" spans="2:18" s="1" customFormat="1" ht="6.75" customHeight="1">
      <c r="B77" s="34"/>
      <c r="C77" s="35"/>
      <c r="D77" s="35"/>
      <c r="E77" s="35"/>
      <c r="F77" s="35"/>
      <c r="G77" s="35"/>
      <c r="H77" s="35"/>
      <c r="I77" s="35"/>
      <c r="J77" s="35"/>
      <c r="K77" s="35"/>
      <c r="L77" s="35"/>
      <c r="M77" s="35"/>
      <c r="N77" s="35"/>
      <c r="O77" s="35"/>
      <c r="P77" s="35"/>
      <c r="Q77" s="35"/>
      <c r="R77" s="36"/>
    </row>
    <row r="78" spans="2:18" s="1" customFormat="1" ht="30" customHeight="1">
      <c r="B78" s="34"/>
      <c r="C78" s="29" t="s">
        <v>17</v>
      </c>
      <c r="D78" s="35"/>
      <c r="E78" s="35"/>
      <c r="F78" s="273" t="str">
        <f>F6</f>
        <v>Chodník ul. Bohumínská, úsek DPS Kamenec - čerpací stanice</v>
      </c>
      <c r="G78" s="211"/>
      <c r="H78" s="211"/>
      <c r="I78" s="211"/>
      <c r="J78" s="211"/>
      <c r="K78" s="211"/>
      <c r="L78" s="211"/>
      <c r="M78" s="211"/>
      <c r="N78" s="211"/>
      <c r="O78" s="211"/>
      <c r="P78" s="211"/>
      <c r="Q78" s="35"/>
      <c r="R78" s="36"/>
    </row>
    <row r="79" spans="2:18" s="1" customFormat="1" ht="36.75" customHeight="1">
      <c r="B79" s="34"/>
      <c r="C79" s="68" t="s">
        <v>123</v>
      </c>
      <c r="D79" s="35"/>
      <c r="E79" s="35"/>
      <c r="F79" s="222" t="str">
        <f>F7</f>
        <v>SO 000 - Vedlejší a ostatní náklady</v>
      </c>
      <c r="G79" s="211"/>
      <c r="H79" s="211"/>
      <c r="I79" s="211"/>
      <c r="J79" s="211"/>
      <c r="K79" s="211"/>
      <c r="L79" s="211"/>
      <c r="M79" s="211"/>
      <c r="N79" s="211"/>
      <c r="O79" s="211"/>
      <c r="P79" s="211"/>
      <c r="Q79" s="35"/>
      <c r="R79" s="36"/>
    </row>
    <row r="80" spans="2:18" s="1" customFormat="1" ht="6.75" customHeight="1">
      <c r="B80" s="34"/>
      <c r="C80" s="35"/>
      <c r="D80" s="35"/>
      <c r="E80" s="35"/>
      <c r="F80" s="35"/>
      <c r="G80" s="35"/>
      <c r="H80" s="35"/>
      <c r="I80" s="35"/>
      <c r="J80" s="35"/>
      <c r="K80" s="35"/>
      <c r="L80" s="35"/>
      <c r="M80" s="35"/>
      <c r="N80" s="35"/>
      <c r="O80" s="35"/>
      <c r="P80" s="35"/>
      <c r="Q80" s="35"/>
      <c r="R80" s="36"/>
    </row>
    <row r="81" spans="2:18" s="1" customFormat="1" ht="18" customHeight="1">
      <c r="B81" s="34"/>
      <c r="C81" s="29" t="s">
        <v>24</v>
      </c>
      <c r="D81" s="35"/>
      <c r="E81" s="35"/>
      <c r="F81" s="27" t="str">
        <f>F9</f>
        <v>Ostrava</v>
      </c>
      <c r="G81" s="35"/>
      <c r="H81" s="35"/>
      <c r="I81" s="35"/>
      <c r="J81" s="35"/>
      <c r="K81" s="29" t="s">
        <v>26</v>
      </c>
      <c r="L81" s="35"/>
      <c r="M81" s="266" t="str">
        <f>IF(O9="","",O9)</f>
        <v>2. 6. 2016</v>
      </c>
      <c r="N81" s="211"/>
      <c r="O81" s="211"/>
      <c r="P81" s="211"/>
      <c r="Q81" s="35"/>
      <c r="R81" s="36"/>
    </row>
    <row r="82" spans="2:18" s="1" customFormat="1" ht="6.75" customHeight="1">
      <c r="B82" s="34"/>
      <c r="C82" s="35"/>
      <c r="D82" s="35"/>
      <c r="E82" s="35"/>
      <c r="F82" s="35"/>
      <c r="G82" s="35"/>
      <c r="H82" s="35"/>
      <c r="I82" s="35"/>
      <c r="J82" s="35"/>
      <c r="K82" s="35"/>
      <c r="L82" s="35"/>
      <c r="M82" s="35"/>
      <c r="N82" s="35"/>
      <c r="O82" s="35"/>
      <c r="P82" s="35"/>
      <c r="Q82" s="35"/>
      <c r="R82" s="36"/>
    </row>
    <row r="83" spans="2:18" s="1" customFormat="1" ht="15">
      <c r="B83" s="34"/>
      <c r="C83" s="29" t="s">
        <v>30</v>
      </c>
      <c r="D83" s="35"/>
      <c r="E83" s="35"/>
      <c r="F83" s="27" t="str">
        <f>E12</f>
        <v>SMO, Městský obvod Slezská Ostrava</v>
      </c>
      <c r="G83" s="35"/>
      <c r="H83" s="35"/>
      <c r="I83" s="35"/>
      <c r="J83" s="35"/>
      <c r="K83" s="29" t="s">
        <v>38</v>
      </c>
      <c r="L83" s="35"/>
      <c r="M83" s="245" t="str">
        <f>E18</f>
        <v>MH Stavební partner s.r.o.</v>
      </c>
      <c r="N83" s="211"/>
      <c r="O83" s="211"/>
      <c r="P83" s="211"/>
      <c r="Q83" s="211"/>
      <c r="R83" s="36"/>
    </row>
    <row r="84" spans="2:18" s="1" customFormat="1" ht="14.25" customHeight="1">
      <c r="B84" s="34"/>
      <c r="C84" s="29" t="s">
        <v>36</v>
      </c>
      <c r="D84" s="35"/>
      <c r="E84" s="35"/>
      <c r="F84" s="27" t="str">
        <f>IF(E15="","",E15)</f>
        <v>Vyplň údaj</v>
      </c>
      <c r="G84" s="35"/>
      <c r="H84" s="35"/>
      <c r="I84" s="35"/>
      <c r="J84" s="35"/>
      <c r="K84" s="29" t="s">
        <v>43</v>
      </c>
      <c r="L84" s="35"/>
      <c r="M84" s="245" t="str">
        <f>E21</f>
        <v> </v>
      </c>
      <c r="N84" s="211"/>
      <c r="O84" s="211"/>
      <c r="P84" s="211"/>
      <c r="Q84" s="211"/>
      <c r="R84" s="36"/>
    </row>
    <row r="85" spans="2:18" s="1" customFormat="1" ht="9.75" customHeight="1">
      <c r="B85" s="34"/>
      <c r="C85" s="35"/>
      <c r="D85" s="35"/>
      <c r="E85" s="35"/>
      <c r="F85" s="35"/>
      <c r="G85" s="35"/>
      <c r="H85" s="35"/>
      <c r="I85" s="35"/>
      <c r="J85" s="35"/>
      <c r="K85" s="35"/>
      <c r="L85" s="35"/>
      <c r="M85" s="35"/>
      <c r="N85" s="35"/>
      <c r="O85" s="35"/>
      <c r="P85" s="35"/>
      <c r="Q85" s="35"/>
      <c r="R85" s="36"/>
    </row>
    <row r="86" spans="2:18" s="1" customFormat="1" ht="29.25" customHeight="1">
      <c r="B86" s="34"/>
      <c r="C86" s="277" t="s">
        <v>127</v>
      </c>
      <c r="D86" s="272"/>
      <c r="E86" s="272"/>
      <c r="F86" s="272"/>
      <c r="G86" s="272"/>
      <c r="H86" s="119"/>
      <c r="I86" s="119"/>
      <c r="J86" s="119"/>
      <c r="K86" s="119"/>
      <c r="L86" s="119"/>
      <c r="M86" s="119"/>
      <c r="N86" s="277" t="s">
        <v>128</v>
      </c>
      <c r="O86" s="211"/>
      <c r="P86" s="211"/>
      <c r="Q86" s="211"/>
      <c r="R86" s="36"/>
    </row>
    <row r="87" spans="2:18" s="1" customFormat="1" ht="9.75" customHeight="1">
      <c r="B87" s="34"/>
      <c r="C87" s="35"/>
      <c r="D87" s="35"/>
      <c r="E87" s="35"/>
      <c r="F87" s="35"/>
      <c r="G87" s="35"/>
      <c r="H87" s="35"/>
      <c r="I87" s="35"/>
      <c r="J87" s="35"/>
      <c r="K87" s="35"/>
      <c r="L87" s="35"/>
      <c r="M87" s="35"/>
      <c r="N87" s="35"/>
      <c r="O87" s="35"/>
      <c r="P87" s="35"/>
      <c r="Q87" s="35"/>
      <c r="R87" s="36"/>
    </row>
    <row r="88" spans="2:47" s="1" customFormat="1" ht="29.25" customHeight="1">
      <c r="B88" s="34"/>
      <c r="C88" s="126" t="s">
        <v>129</v>
      </c>
      <c r="D88" s="35"/>
      <c r="E88" s="35"/>
      <c r="F88" s="35"/>
      <c r="G88" s="35"/>
      <c r="H88" s="35"/>
      <c r="I88" s="35"/>
      <c r="J88" s="35"/>
      <c r="K88" s="35"/>
      <c r="L88" s="35"/>
      <c r="M88" s="35"/>
      <c r="N88" s="215">
        <f>N117</f>
        <v>0</v>
      </c>
      <c r="O88" s="211"/>
      <c r="P88" s="211"/>
      <c r="Q88" s="211"/>
      <c r="R88" s="36"/>
      <c r="AU88" s="17" t="s">
        <v>130</v>
      </c>
    </row>
    <row r="89" spans="2:18" s="7" customFormat="1" ht="24.75" customHeight="1">
      <c r="B89" s="127"/>
      <c r="C89" s="128"/>
      <c r="D89" s="129" t="s">
        <v>131</v>
      </c>
      <c r="E89" s="128"/>
      <c r="F89" s="128"/>
      <c r="G89" s="128"/>
      <c r="H89" s="128"/>
      <c r="I89" s="128"/>
      <c r="J89" s="128"/>
      <c r="K89" s="128"/>
      <c r="L89" s="128"/>
      <c r="M89" s="128"/>
      <c r="N89" s="274">
        <f>N118</f>
        <v>0</v>
      </c>
      <c r="O89" s="275"/>
      <c r="P89" s="275"/>
      <c r="Q89" s="275"/>
      <c r="R89" s="130"/>
    </row>
    <row r="90" spans="2:18" s="7" customFormat="1" ht="24.75" customHeight="1">
      <c r="B90" s="127"/>
      <c r="C90" s="128"/>
      <c r="D90" s="129" t="s">
        <v>132</v>
      </c>
      <c r="E90" s="128"/>
      <c r="F90" s="128"/>
      <c r="G90" s="128"/>
      <c r="H90" s="128"/>
      <c r="I90" s="128"/>
      <c r="J90" s="128"/>
      <c r="K90" s="128"/>
      <c r="L90" s="128"/>
      <c r="M90" s="128"/>
      <c r="N90" s="274">
        <f>N132</f>
        <v>0</v>
      </c>
      <c r="O90" s="275"/>
      <c r="P90" s="275"/>
      <c r="Q90" s="275"/>
      <c r="R90" s="130"/>
    </row>
    <row r="91" spans="2:18" s="1" customFormat="1" ht="21.75" customHeight="1">
      <c r="B91" s="34"/>
      <c r="C91" s="35"/>
      <c r="D91" s="35"/>
      <c r="E91" s="35"/>
      <c r="F91" s="35"/>
      <c r="G91" s="35"/>
      <c r="H91" s="35"/>
      <c r="I91" s="35"/>
      <c r="J91" s="35"/>
      <c r="K91" s="35"/>
      <c r="L91" s="35"/>
      <c r="M91" s="35"/>
      <c r="N91" s="35"/>
      <c r="O91" s="35"/>
      <c r="P91" s="35"/>
      <c r="Q91" s="35"/>
      <c r="R91" s="36"/>
    </row>
    <row r="92" spans="2:21" s="1" customFormat="1" ht="29.25" customHeight="1">
      <c r="B92" s="34"/>
      <c r="C92" s="126" t="s">
        <v>133</v>
      </c>
      <c r="D92" s="35"/>
      <c r="E92" s="35"/>
      <c r="F92" s="35"/>
      <c r="G92" s="35"/>
      <c r="H92" s="35"/>
      <c r="I92" s="35"/>
      <c r="J92" s="35"/>
      <c r="K92" s="35"/>
      <c r="L92" s="35"/>
      <c r="M92" s="35"/>
      <c r="N92" s="276">
        <f>ROUND(N93+N94+N95+N96+N97+N98,2)</f>
        <v>0</v>
      </c>
      <c r="O92" s="211"/>
      <c r="P92" s="211"/>
      <c r="Q92" s="211"/>
      <c r="R92" s="36"/>
      <c r="T92" s="131"/>
      <c r="U92" s="132" t="s">
        <v>49</v>
      </c>
    </row>
    <row r="93" spans="2:65" s="1" customFormat="1" ht="18" customHeight="1">
      <c r="B93" s="133"/>
      <c r="C93" s="134"/>
      <c r="D93" s="210" t="s">
        <v>134</v>
      </c>
      <c r="E93" s="271"/>
      <c r="F93" s="271"/>
      <c r="G93" s="271"/>
      <c r="H93" s="271"/>
      <c r="I93" s="134"/>
      <c r="J93" s="134"/>
      <c r="K93" s="134"/>
      <c r="L93" s="134"/>
      <c r="M93" s="134"/>
      <c r="N93" s="212">
        <f>ROUND(N88*T93,2)</f>
        <v>0</v>
      </c>
      <c r="O93" s="271"/>
      <c r="P93" s="271"/>
      <c r="Q93" s="271"/>
      <c r="R93" s="135"/>
      <c r="S93" s="136"/>
      <c r="T93" s="137"/>
      <c r="U93" s="138" t="s">
        <v>50</v>
      </c>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40" t="s">
        <v>135</v>
      </c>
      <c r="AZ93" s="139"/>
      <c r="BA93" s="139"/>
      <c r="BB93" s="139"/>
      <c r="BC93" s="139"/>
      <c r="BD93" s="139"/>
      <c r="BE93" s="141">
        <f aca="true" t="shared" si="0" ref="BE93:BE98">IF(U93="základní",N93,0)</f>
        <v>0</v>
      </c>
      <c r="BF93" s="141">
        <f aca="true" t="shared" si="1" ref="BF93:BF98">IF(U93="snížená",N93,0)</f>
        <v>0</v>
      </c>
      <c r="BG93" s="141">
        <f aca="true" t="shared" si="2" ref="BG93:BG98">IF(U93="zákl. přenesená",N93,0)</f>
        <v>0</v>
      </c>
      <c r="BH93" s="141">
        <f aca="true" t="shared" si="3" ref="BH93:BH98">IF(U93="sníž. přenesená",N93,0)</f>
        <v>0</v>
      </c>
      <c r="BI93" s="141">
        <f aca="true" t="shared" si="4" ref="BI93:BI98">IF(U93="nulová",N93,0)</f>
        <v>0</v>
      </c>
      <c r="BJ93" s="140" t="s">
        <v>23</v>
      </c>
      <c r="BK93" s="139"/>
      <c r="BL93" s="139"/>
      <c r="BM93" s="139"/>
    </row>
    <row r="94" spans="2:65" s="1" customFormat="1" ht="18" customHeight="1">
      <c r="B94" s="133"/>
      <c r="C94" s="134"/>
      <c r="D94" s="210" t="s">
        <v>136</v>
      </c>
      <c r="E94" s="271"/>
      <c r="F94" s="271"/>
      <c r="G94" s="271"/>
      <c r="H94" s="271"/>
      <c r="I94" s="134"/>
      <c r="J94" s="134"/>
      <c r="K94" s="134"/>
      <c r="L94" s="134"/>
      <c r="M94" s="134"/>
      <c r="N94" s="212">
        <f>ROUND(N88*T94,2)</f>
        <v>0</v>
      </c>
      <c r="O94" s="271"/>
      <c r="P94" s="271"/>
      <c r="Q94" s="271"/>
      <c r="R94" s="135"/>
      <c r="S94" s="136"/>
      <c r="T94" s="137"/>
      <c r="U94" s="138" t="s">
        <v>50</v>
      </c>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40" t="s">
        <v>135</v>
      </c>
      <c r="AZ94" s="139"/>
      <c r="BA94" s="139"/>
      <c r="BB94" s="139"/>
      <c r="BC94" s="139"/>
      <c r="BD94" s="139"/>
      <c r="BE94" s="141">
        <f t="shared" si="0"/>
        <v>0</v>
      </c>
      <c r="BF94" s="141">
        <f t="shared" si="1"/>
        <v>0</v>
      </c>
      <c r="BG94" s="141">
        <f t="shared" si="2"/>
        <v>0</v>
      </c>
      <c r="BH94" s="141">
        <f t="shared" si="3"/>
        <v>0</v>
      </c>
      <c r="BI94" s="141">
        <f t="shared" si="4"/>
        <v>0</v>
      </c>
      <c r="BJ94" s="140" t="s">
        <v>23</v>
      </c>
      <c r="BK94" s="139"/>
      <c r="BL94" s="139"/>
      <c r="BM94" s="139"/>
    </row>
    <row r="95" spans="2:65" s="1" customFormat="1" ht="18" customHeight="1">
      <c r="B95" s="133"/>
      <c r="C95" s="134"/>
      <c r="D95" s="210" t="s">
        <v>137</v>
      </c>
      <c r="E95" s="271"/>
      <c r="F95" s="271"/>
      <c r="G95" s="271"/>
      <c r="H95" s="271"/>
      <c r="I95" s="134"/>
      <c r="J95" s="134"/>
      <c r="K95" s="134"/>
      <c r="L95" s="134"/>
      <c r="M95" s="134"/>
      <c r="N95" s="212">
        <f>ROUND(N88*T95,2)</f>
        <v>0</v>
      </c>
      <c r="O95" s="271"/>
      <c r="P95" s="271"/>
      <c r="Q95" s="271"/>
      <c r="R95" s="135"/>
      <c r="S95" s="136"/>
      <c r="T95" s="137"/>
      <c r="U95" s="138" t="s">
        <v>50</v>
      </c>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40" t="s">
        <v>135</v>
      </c>
      <c r="AZ95" s="139"/>
      <c r="BA95" s="139"/>
      <c r="BB95" s="139"/>
      <c r="BC95" s="139"/>
      <c r="BD95" s="139"/>
      <c r="BE95" s="141">
        <f t="shared" si="0"/>
        <v>0</v>
      </c>
      <c r="BF95" s="141">
        <f t="shared" si="1"/>
        <v>0</v>
      </c>
      <c r="BG95" s="141">
        <f t="shared" si="2"/>
        <v>0</v>
      </c>
      <c r="BH95" s="141">
        <f t="shared" si="3"/>
        <v>0</v>
      </c>
      <c r="BI95" s="141">
        <f t="shared" si="4"/>
        <v>0</v>
      </c>
      <c r="BJ95" s="140" t="s">
        <v>23</v>
      </c>
      <c r="BK95" s="139"/>
      <c r="BL95" s="139"/>
      <c r="BM95" s="139"/>
    </row>
    <row r="96" spans="2:65" s="1" customFormat="1" ht="18" customHeight="1">
      <c r="B96" s="133"/>
      <c r="C96" s="134"/>
      <c r="D96" s="210" t="s">
        <v>138</v>
      </c>
      <c r="E96" s="271"/>
      <c r="F96" s="271"/>
      <c r="G96" s="271"/>
      <c r="H96" s="271"/>
      <c r="I96" s="134"/>
      <c r="J96" s="134"/>
      <c r="K96" s="134"/>
      <c r="L96" s="134"/>
      <c r="M96" s="134"/>
      <c r="N96" s="212">
        <f>ROUND(N88*T96,2)</f>
        <v>0</v>
      </c>
      <c r="O96" s="271"/>
      <c r="P96" s="271"/>
      <c r="Q96" s="271"/>
      <c r="R96" s="135"/>
      <c r="S96" s="136"/>
      <c r="T96" s="137"/>
      <c r="U96" s="138" t="s">
        <v>50</v>
      </c>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40" t="s">
        <v>135</v>
      </c>
      <c r="AZ96" s="139"/>
      <c r="BA96" s="139"/>
      <c r="BB96" s="139"/>
      <c r="BC96" s="139"/>
      <c r="BD96" s="139"/>
      <c r="BE96" s="141">
        <f t="shared" si="0"/>
        <v>0</v>
      </c>
      <c r="BF96" s="141">
        <f t="shared" si="1"/>
        <v>0</v>
      </c>
      <c r="BG96" s="141">
        <f t="shared" si="2"/>
        <v>0</v>
      </c>
      <c r="BH96" s="141">
        <f t="shared" si="3"/>
        <v>0</v>
      </c>
      <c r="BI96" s="141">
        <f t="shared" si="4"/>
        <v>0</v>
      </c>
      <c r="BJ96" s="140" t="s">
        <v>23</v>
      </c>
      <c r="BK96" s="139"/>
      <c r="BL96" s="139"/>
      <c r="BM96" s="139"/>
    </row>
    <row r="97" spans="2:65" s="1" customFormat="1" ht="18" customHeight="1">
      <c r="B97" s="133"/>
      <c r="C97" s="134"/>
      <c r="D97" s="210" t="s">
        <v>139</v>
      </c>
      <c r="E97" s="271"/>
      <c r="F97" s="271"/>
      <c r="G97" s="271"/>
      <c r="H97" s="271"/>
      <c r="I97" s="134"/>
      <c r="J97" s="134"/>
      <c r="K97" s="134"/>
      <c r="L97" s="134"/>
      <c r="M97" s="134"/>
      <c r="N97" s="212">
        <f>ROUND(N88*T97,2)</f>
        <v>0</v>
      </c>
      <c r="O97" s="271"/>
      <c r="P97" s="271"/>
      <c r="Q97" s="271"/>
      <c r="R97" s="135"/>
      <c r="S97" s="136"/>
      <c r="T97" s="137"/>
      <c r="U97" s="138" t="s">
        <v>50</v>
      </c>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40" t="s">
        <v>135</v>
      </c>
      <c r="AZ97" s="139"/>
      <c r="BA97" s="139"/>
      <c r="BB97" s="139"/>
      <c r="BC97" s="139"/>
      <c r="BD97" s="139"/>
      <c r="BE97" s="141">
        <f t="shared" si="0"/>
        <v>0</v>
      </c>
      <c r="BF97" s="141">
        <f t="shared" si="1"/>
        <v>0</v>
      </c>
      <c r="BG97" s="141">
        <f t="shared" si="2"/>
        <v>0</v>
      </c>
      <c r="BH97" s="141">
        <f t="shared" si="3"/>
        <v>0</v>
      </c>
      <c r="BI97" s="141">
        <f t="shared" si="4"/>
        <v>0</v>
      </c>
      <c r="BJ97" s="140" t="s">
        <v>23</v>
      </c>
      <c r="BK97" s="139"/>
      <c r="BL97" s="139"/>
      <c r="BM97" s="139"/>
    </row>
    <row r="98" spans="2:65" s="1" customFormat="1" ht="18" customHeight="1">
      <c r="B98" s="133"/>
      <c r="C98" s="134"/>
      <c r="D98" s="142" t="s">
        <v>140</v>
      </c>
      <c r="E98" s="134"/>
      <c r="F98" s="134"/>
      <c r="G98" s="134"/>
      <c r="H98" s="134"/>
      <c r="I98" s="134"/>
      <c r="J98" s="134"/>
      <c r="K98" s="134"/>
      <c r="L98" s="134"/>
      <c r="M98" s="134"/>
      <c r="N98" s="212">
        <f>ROUND(N88*T98,2)</f>
        <v>0</v>
      </c>
      <c r="O98" s="271"/>
      <c r="P98" s="271"/>
      <c r="Q98" s="271"/>
      <c r="R98" s="135"/>
      <c r="S98" s="136"/>
      <c r="T98" s="143"/>
      <c r="U98" s="144" t="s">
        <v>50</v>
      </c>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40" t="s">
        <v>141</v>
      </c>
      <c r="AZ98" s="139"/>
      <c r="BA98" s="139"/>
      <c r="BB98" s="139"/>
      <c r="BC98" s="139"/>
      <c r="BD98" s="139"/>
      <c r="BE98" s="141">
        <f t="shared" si="0"/>
        <v>0</v>
      </c>
      <c r="BF98" s="141">
        <f t="shared" si="1"/>
        <v>0</v>
      </c>
      <c r="BG98" s="141">
        <f t="shared" si="2"/>
        <v>0</v>
      </c>
      <c r="BH98" s="141">
        <f t="shared" si="3"/>
        <v>0</v>
      </c>
      <c r="BI98" s="141">
        <f t="shared" si="4"/>
        <v>0</v>
      </c>
      <c r="BJ98" s="140" t="s">
        <v>23</v>
      </c>
      <c r="BK98" s="139"/>
      <c r="BL98" s="139"/>
      <c r="BM98" s="139"/>
    </row>
    <row r="99" spans="2:18" s="1" customFormat="1" ht="13.5">
      <c r="B99" s="34"/>
      <c r="C99" s="35"/>
      <c r="D99" s="35"/>
      <c r="E99" s="35"/>
      <c r="F99" s="35"/>
      <c r="G99" s="35"/>
      <c r="H99" s="35"/>
      <c r="I99" s="35"/>
      <c r="J99" s="35"/>
      <c r="K99" s="35"/>
      <c r="L99" s="35"/>
      <c r="M99" s="35"/>
      <c r="N99" s="35"/>
      <c r="O99" s="35"/>
      <c r="P99" s="35"/>
      <c r="Q99" s="35"/>
      <c r="R99" s="36"/>
    </row>
    <row r="100" spans="2:18" s="1" customFormat="1" ht="29.25" customHeight="1">
      <c r="B100" s="34"/>
      <c r="C100" s="118" t="s">
        <v>120</v>
      </c>
      <c r="D100" s="119"/>
      <c r="E100" s="119"/>
      <c r="F100" s="119"/>
      <c r="G100" s="119"/>
      <c r="H100" s="119"/>
      <c r="I100" s="119"/>
      <c r="J100" s="119"/>
      <c r="K100" s="119"/>
      <c r="L100" s="207">
        <f>ROUND(SUM(N88+N92),2)</f>
        <v>0</v>
      </c>
      <c r="M100" s="272"/>
      <c r="N100" s="272"/>
      <c r="O100" s="272"/>
      <c r="P100" s="272"/>
      <c r="Q100" s="272"/>
      <c r="R100" s="36"/>
    </row>
    <row r="101" spans="2:18" s="1" customFormat="1" ht="6.75" customHeight="1">
      <c r="B101" s="58"/>
      <c r="C101" s="59"/>
      <c r="D101" s="59"/>
      <c r="E101" s="59"/>
      <c r="F101" s="59"/>
      <c r="G101" s="59"/>
      <c r="H101" s="59"/>
      <c r="I101" s="59"/>
      <c r="J101" s="59"/>
      <c r="K101" s="59"/>
      <c r="L101" s="59"/>
      <c r="M101" s="59"/>
      <c r="N101" s="59"/>
      <c r="O101" s="59"/>
      <c r="P101" s="59"/>
      <c r="Q101" s="59"/>
      <c r="R101" s="60"/>
    </row>
    <row r="105" spans="2:18" s="1" customFormat="1" ht="6.75" customHeight="1">
      <c r="B105" s="61"/>
      <c r="C105" s="62"/>
      <c r="D105" s="62"/>
      <c r="E105" s="62"/>
      <c r="F105" s="62"/>
      <c r="G105" s="62"/>
      <c r="H105" s="62"/>
      <c r="I105" s="62"/>
      <c r="J105" s="62"/>
      <c r="K105" s="62"/>
      <c r="L105" s="62"/>
      <c r="M105" s="62"/>
      <c r="N105" s="62"/>
      <c r="O105" s="62"/>
      <c r="P105" s="62"/>
      <c r="Q105" s="62"/>
      <c r="R105" s="63"/>
    </row>
    <row r="106" spans="2:18" s="1" customFormat="1" ht="36.75" customHeight="1">
      <c r="B106" s="34"/>
      <c r="C106" s="239" t="s">
        <v>142</v>
      </c>
      <c r="D106" s="211"/>
      <c r="E106" s="211"/>
      <c r="F106" s="211"/>
      <c r="G106" s="211"/>
      <c r="H106" s="211"/>
      <c r="I106" s="211"/>
      <c r="J106" s="211"/>
      <c r="K106" s="211"/>
      <c r="L106" s="211"/>
      <c r="M106" s="211"/>
      <c r="N106" s="211"/>
      <c r="O106" s="211"/>
      <c r="P106" s="211"/>
      <c r="Q106" s="211"/>
      <c r="R106" s="36"/>
    </row>
    <row r="107" spans="2:18" s="1" customFormat="1" ht="6.75" customHeight="1">
      <c r="B107" s="34"/>
      <c r="C107" s="35"/>
      <c r="D107" s="35"/>
      <c r="E107" s="35"/>
      <c r="F107" s="35"/>
      <c r="G107" s="35"/>
      <c r="H107" s="35"/>
      <c r="I107" s="35"/>
      <c r="J107" s="35"/>
      <c r="K107" s="35"/>
      <c r="L107" s="35"/>
      <c r="M107" s="35"/>
      <c r="N107" s="35"/>
      <c r="O107" s="35"/>
      <c r="P107" s="35"/>
      <c r="Q107" s="35"/>
      <c r="R107" s="36"/>
    </row>
    <row r="108" spans="2:18" s="1" customFormat="1" ht="30" customHeight="1">
      <c r="B108" s="34"/>
      <c r="C108" s="29" t="s">
        <v>17</v>
      </c>
      <c r="D108" s="35"/>
      <c r="E108" s="35"/>
      <c r="F108" s="273" t="str">
        <f>F6</f>
        <v>Chodník ul. Bohumínská, úsek DPS Kamenec - čerpací stanice</v>
      </c>
      <c r="G108" s="211"/>
      <c r="H108" s="211"/>
      <c r="I108" s="211"/>
      <c r="J108" s="211"/>
      <c r="K108" s="211"/>
      <c r="L108" s="211"/>
      <c r="M108" s="211"/>
      <c r="N108" s="211"/>
      <c r="O108" s="211"/>
      <c r="P108" s="211"/>
      <c r="Q108" s="35"/>
      <c r="R108" s="36"/>
    </row>
    <row r="109" spans="2:18" s="1" customFormat="1" ht="36.75" customHeight="1">
      <c r="B109" s="34"/>
      <c r="C109" s="68" t="s">
        <v>123</v>
      </c>
      <c r="D109" s="35"/>
      <c r="E109" s="35"/>
      <c r="F109" s="222" t="str">
        <f>F7</f>
        <v>SO 000 - Vedlejší a ostatní náklady</v>
      </c>
      <c r="G109" s="211"/>
      <c r="H109" s="211"/>
      <c r="I109" s="211"/>
      <c r="J109" s="211"/>
      <c r="K109" s="211"/>
      <c r="L109" s="211"/>
      <c r="M109" s="211"/>
      <c r="N109" s="211"/>
      <c r="O109" s="211"/>
      <c r="P109" s="211"/>
      <c r="Q109" s="35"/>
      <c r="R109" s="36"/>
    </row>
    <row r="110" spans="2:18" s="1" customFormat="1" ht="6.75" customHeight="1">
      <c r="B110" s="34"/>
      <c r="C110" s="35"/>
      <c r="D110" s="35"/>
      <c r="E110" s="35"/>
      <c r="F110" s="35"/>
      <c r="G110" s="35"/>
      <c r="H110" s="35"/>
      <c r="I110" s="35"/>
      <c r="J110" s="35"/>
      <c r="K110" s="35"/>
      <c r="L110" s="35"/>
      <c r="M110" s="35"/>
      <c r="N110" s="35"/>
      <c r="O110" s="35"/>
      <c r="P110" s="35"/>
      <c r="Q110" s="35"/>
      <c r="R110" s="36"/>
    </row>
    <row r="111" spans="2:18" s="1" customFormat="1" ht="18" customHeight="1">
      <c r="B111" s="34"/>
      <c r="C111" s="29" t="s">
        <v>24</v>
      </c>
      <c r="D111" s="35"/>
      <c r="E111" s="35"/>
      <c r="F111" s="27" t="str">
        <f>F9</f>
        <v>Ostrava</v>
      </c>
      <c r="G111" s="35"/>
      <c r="H111" s="35"/>
      <c r="I111" s="35"/>
      <c r="J111" s="35"/>
      <c r="K111" s="29" t="s">
        <v>26</v>
      </c>
      <c r="L111" s="35"/>
      <c r="M111" s="266" t="str">
        <f>IF(O9="","",O9)</f>
        <v>2. 6. 2016</v>
      </c>
      <c r="N111" s="211"/>
      <c r="O111" s="211"/>
      <c r="P111" s="211"/>
      <c r="Q111" s="35"/>
      <c r="R111" s="36"/>
    </row>
    <row r="112" spans="2:18" s="1" customFormat="1" ht="6.75" customHeight="1">
      <c r="B112" s="34"/>
      <c r="C112" s="35"/>
      <c r="D112" s="35"/>
      <c r="E112" s="35"/>
      <c r="F112" s="35"/>
      <c r="G112" s="35"/>
      <c r="H112" s="35"/>
      <c r="I112" s="35"/>
      <c r="J112" s="35"/>
      <c r="K112" s="35"/>
      <c r="L112" s="35"/>
      <c r="M112" s="35"/>
      <c r="N112" s="35"/>
      <c r="O112" s="35"/>
      <c r="P112" s="35"/>
      <c r="Q112" s="35"/>
      <c r="R112" s="36"/>
    </row>
    <row r="113" spans="2:18" s="1" customFormat="1" ht="15">
      <c r="B113" s="34"/>
      <c r="C113" s="29" t="s">
        <v>30</v>
      </c>
      <c r="D113" s="35"/>
      <c r="E113" s="35"/>
      <c r="F113" s="27" t="str">
        <f>E12</f>
        <v>SMO, Městský obvod Slezská Ostrava</v>
      </c>
      <c r="G113" s="35"/>
      <c r="H113" s="35"/>
      <c r="I113" s="35"/>
      <c r="J113" s="35"/>
      <c r="K113" s="29" t="s">
        <v>38</v>
      </c>
      <c r="L113" s="35"/>
      <c r="M113" s="245" t="str">
        <f>E18</f>
        <v>MH Stavební partner s.r.o.</v>
      </c>
      <c r="N113" s="211"/>
      <c r="O113" s="211"/>
      <c r="P113" s="211"/>
      <c r="Q113" s="211"/>
      <c r="R113" s="36"/>
    </row>
    <row r="114" spans="2:18" s="1" customFormat="1" ht="14.25" customHeight="1">
      <c r="B114" s="34"/>
      <c r="C114" s="29" t="s">
        <v>36</v>
      </c>
      <c r="D114" s="35"/>
      <c r="E114" s="35"/>
      <c r="F114" s="27" t="str">
        <f>IF(E15="","",E15)</f>
        <v>Vyplň údaj</v>
      </c>
      <c r="G114" s="35"/>
      <c r="H114" s="35"/>
      <c r="I114" s="35"/>
      <c r="J114" s="35"/>
      <c r="K114" s="29" t="s">
        <v>43</v>
      </c>
      <c r="L114" s="35"/>
      <c r="M114" s="245" t="str">
        <f>E21</f>
        <v> </v>
      </c>
      <c r="N114" s="211"/>
      <c r="O114" s="211"/>
      <c r="P114" s="211"/>
      <c r="Q114" s="211"/>
      <c r="R114" s="36"/>
    </row>
    <row r="115" spans="2:18" s="1" customFormat="1" ht="9.75" customHeight="1">
      <c r="B115" s="34"/>
      <c r="C115" s="35"/>
      <c r="D115" s="35"/>
      <c r="E115" s="35"/>
      <c r="F115" s="35"/>
      <c r="G115" s="35"/>
      <c r="H115" s="35"/>
      <c r="I115" s="35"/>
      <c r="J115" s="35"/>
      <c r="K115" s="35"/>
      <c r="L115" s="35"/>
      <c r="M115" s="35"/>
      <c r="N115" s="35"/>
      <c r="O115" s="35"/>
      <c r="P115" s="35"/>
      <c r="Q115" s="35"/>
      <c r="R115" s="36"/>
    </row>
    <row r="116" spans="2:27" s="8" customFormat="1" ht="29.25" customHeight="1">
      <c r="B116" s="145"/>
      <c r="C116" s="146" t="s">
        <v>143</v>
      </c>
      <c r="D116" s="147" t="s">
        <v>144</v>
      </c>
      <c r="E116" s="147" t="s">
        <v>67</v>
      </c>
      <c r="F116" s="267" t="s">
        <v>145</v>
      </c>
      <c r="G116" s="268"/>
      <c r="H116" s="268"/>
      <c r="I116" s="268"/>
      <c r="J116" s="147" t="s">
        <v>146</v>
      </c>
      <c r="K116" s="147" t="s">
        <v>147</v>
      </c>
      <c r="L116" s="269" t="s">
        <v>148</v>
      </c>
      <c r="M116" s="268"/>
      <c r="N116" s="267" t="s">
        <v>128</v>
      </c>
      <c r="O116" s="268"/>
      <c r="P116" s="268"/>
      <c r="Q116" s="270"/>
      <c r="R116" s="148"/>
      <c r="T116" s="76" t="s">
        <v>149</v>
      </c>
      <c r="U116" s="77" t="s">
        <v>49</v>
      </c>
      <c r="V116" s="77" t="s">
        <v>150</v>
      </c>
      <c r="W116" s="77" t="s">
        <v>151</v>
      </c>
      <c r="X116" s="77" t="s">
        <v>152</v>
      </c>
      <c r="Y116" s="77" t="s">
        <v>153</v>
      </c>
      <c r="Z116" s="77" t="s">
        <v>154</v>
      </c>
      <c r="AA116" s="78" t="s">
        <v>155</v>
      </c>
    </row>
    <row r="117" spans="2:63" s="1" customFormat="1" ht="29.25" customHeight="1">
      <c r="B117" s="34"/>
      <c r="C117" s="80" t="s">
        <v>125</v>
      </c>
      <c r="D117" s="35"/>
      <c r="E117" s="35"/>
      <c r="F117" s="35"/>
      <c r="G117" s="35"/>
      <c r="H117" s="35"/>
      <c r="I117" s="35"/>
      <c r="J117" s="35"/>
      <c r="K117" s="35"/>
      <c r="L117" s="35"/>
      <c r="M117" s="35"/>
      <c r="N117" s="259">
        <f>BK117</f>
        <v>0</v>
      </c>
      <c r="O117" s="260"/>
      <c r="P117" s="260"/>
      <c r="Q117" s="260"/>
      <c r="R117" s="36"/>
      <c r="T117" s="79"/>
      <c r="U117" s="50"/>
      <c r="V117" s="50"/>
      <c r="W117" s="149">
        <f>W118+W132+W138</f>
        <v>0</v>
      </c>
      <c r="X117" s="50"/>
      <c r="Y117" s="149">
        <f>Y118+Y132+Y138</f>
        <v>0</v>
      </c>
      <c r="Z117" s="50"/>
      <c r="AA117" s="150">
        <f>AA118+AA132+AA138</f>
        <v>0</v>
      </c>
      <c r="AT117" s="17" t="s">
        <v>84</v>
      </c>
      <c r="AU117" s="17" t="s">
        <v>130</v>
      </c>
      <c r="BK117" s="151">
        <f>BK118+BK132+BK138</f>
        <v>0</v>
      </c>
    </row>
    <row r="118" spans="2:63" s="9" customFormat="1" ht="36.75" customHeight="1">
      <c r="B118" s="152"/>
      <c r="C118" s="153"/>
      <c r="D118" s="154" t="s">
        <v>131</v>
      </c>
      <c r="E118" s="154"/>
      <c r="F118" s="154"/>
      <c r="G118" s="154"/>
      <c r="H118" s="154"/>
      <c r="I118" s="154"/>
      <c r="J118" s="154"/>
      <c r="K118" s="154"/>
      <c r="L118" s="154"/>
      <c r="M118" s="154"/>
      <c r="N118" s="261">
        <f>BK118</f>
        <v>0</v>
      </c>
      <c r="O118" s="262"/>
      <c r="P118" s="262"/>
      <c r="Q118" s="262"/>
      <c r="R118" s="155"/>
      <c r="T118" s="156"/>
      <c r="U118" s="153"/>
      <c r="V118" s="153"/>
      <c r="W118" s="157">
        <f>SUM(W119:W131)</f>
        <v>0</v>
      </c>
      <c r="X118" s="153"/>
      <c r="Y118" s="157">
        <f>SUM(Y119:Y131)</f>
        <v>0</v>
      </c>
      <c r="Z118" s="153"/>
      <c r="AA118" s="158">
        <f>SUM(AA119:AA131)</f>
        <v>0</v>
      </c>
      <c r="AR118" s="159" t="s">
        <v>106</v>
      </c>
      <c r="AT118" s="160" t="s">
        <v>84</v>
      </c>
      <c r="AU118" s="160" t="s">
        <v>85</v>
      </c>
      <c r="AY118" s="159" t="s">
        <v>156</v>
      </c>
      <c r="BK118" s="161">
        <f>SUM(BK119:BK131)</f>
        <v>0</v>
      </c>
    </row>
    <row r="119" spans="2:65" s="1" customFormat="1" ht="22.5" customHeight="1">
      <c r="B119" s="133"/>
      <c r="C119" s="162" t="s">
        <v>23</v>
      </c>
      <c r="D119" s="162" t="s">
        <v>157</v>
      </c>
      <c r="E119" s="163" t="s">
        <v>158</v>
      </c>
      <c r="F119" s="255" t="s">
        <v>159</v>
      </c>
      <c r="G119" s="256"/>
      <c r="H119" s="256"/>
      <c r="I119" s="256"/>
      <c r="J119" s="164" t="s">
        <v>160</v>
      </c>
      <c r="K119" s="165">
        <v>1</v>
      </c>
      <c r="L119" s="257">
        <v>0</v>
      </c>
      <c r="M119" s="256"/>
      <c r="N119" s="258">
        <f>ROUND(L119*K119,2)</f>
        <v>0</v>
      </c>
      <c r="O119" s="256"/>
      <c r="P119" s="256"/>
      <c r="Q119" s="256"/>
      <c r="R119" s="135"/>
      <c r="T119" s="166" t="s">
        <v>21</v>
      </c>
      <c r="U119" s="43" t="s">
        <v>50</v>
      </c>
      <c r="V119" s="35"/>
      <c r="W119" s="167">
        <f>V119*K119</f>
        <v>0</v>
      </c>
      <c r="X119" s="167">
        <v>0</v>
      </c>
      <c r="Y119" s="167">
        <f>X119*K119</f>
        <v>0</v>
      </c>
      <c r="Z119" s="167">
        <v>0</v>
      </c>
      <c r="AA119" s="168">
        <f>Z119*K119</f>
        <v>0</v>
      </c>
      <c r="AR119" s="17" t="s">
        <v>161</v>
      </c>
      <c r="AT119" s="17" t="s">
        <v>157</v>
      </c>
      <c r="AU119" s="17" t="s">
        <v>23</v>
      </c>
      <c r="AY119" s="17" t="s">
        <v>156</v>
      </c>
      <c r="BE119" s="113">
        <f>IF(U119="základní",N119,0)</f>
        <v>0</v>
      </c>
      <c r="BF119" s="113">
        <f>IF(U119="snížená",N119,0)</f>
        <v>0</v>
      </c>
      <c r="BG119" s="113">
        <f>IF(U119="zákl. přenesená",N119,0)</f>
        <v>0</v>
      </c>
      <c r="BH119" s="113">
        <f>IF(U119="sníž. přenesená",N119,0)</f>
        <v>0</v>
      </c>
      <c r="BI119" s="113">
        <f>IF(U119="nulová",N119,0)</f>
        <v>0</v>
      </c>
      <c r="BJ119" s="17" t="s">
        <v>23</v>
      </c>
      <c r="BK119" s="113">
        <f>ROUND(L119*K119,2)</f>
        <v>0</v>
      </c>
      <c r="BL119" s="17" t="s">
        <v>161</v>
      </c>
      <c r="BM119" s="17" t="s">
        <v>162</v>
      </c>
    </row>
    <row r="120" spans="2:47" s="1" customFormat="1" ht="30" customHeight="1">
      <c r="B120" s="34"/>
      <c r="C120" s="35"/>
      <c r="D120" s="35"/>
      <c r="E120" s="35"/>
      <c r="F120" s="265" t="s">
        <v>163</v>
      </c>
      <c r="G120" s="211"/>
      <c r="H120" s="211"/>
      <c r="I120" s="211"/>
      <c r="J120" s="35"/>
      <c r="K120" s="35"/>
      <c r="L120" s="35"/>
      <c r="M120" s="35"/>
      <c r="N120" s="35"/>
      <c r="O120" s="35"/>
      <c r="P120" s="35"/>
      <c r="Q120" s="35"/>
      <c r="R120" s="36"/>
      <c r="T120" s="73"/>
      <c r="U120" s="35"/>
      <c r="V120" s="35"/>
      <c r="W120" s="35"/>
      <c r="X120" s="35"/>
      <c r="Y120" s="35"/>
      <c r="Z120" s="35"/>
      <c r="AA120" s="74"/>
      <c r="AT120" s="17" t="s">
        <v>164</v>
      </c>
      <c r="AU120" s="17" t="s">
        <v>23</v>
      </c>
    </row>
    <row r="121" spans="2:65" s="1" customFormat="1" ht="22.5" customHeight="1">
      <c r="B121" s="133"/>
      <c r="C121" s="162" t="s">
        <v>97</v>
      </c>
      <c r="D121" s="162" t="s">
        <v>157</v>
      </c>
      <c r="E121" s="163" t="s">
        <v>165</v>
      </c>
      <c r="F121" s="255" t="s">
        <v>166</v>
      </c>
      <c r="G121" s="256"/>
      <c r="H121" s="256"/>
      <c r="I121" s="256"/>
      <c r="J121" s="164" t="s">
        <v>160</v>
      </c>
      <c r="K121" s="165">
        <v>1</v>
      </c>
      <c r="L121" s="257">
        <v>0</v>
      </c>
      <c r="M121" s="256"/>
      <c r="N121" s="258">
        <f>ROUND(L121*K121,2)</f>
        <v>0</v>
      </c>
      <c r="O121" s="256"/>
      <c r="P121" s="256"/>
      <c r="Q121" s="256"/>
      <c r="R121" s="135"/>
      <c r="T121" s="166" t="s">
        <v>21</v>
      </c>
      <c r="U121" s="43" t="s">
        <v>50</v>
      </c>
      <c r="V121" s="35"/>
      <c r="W121" s="167">
        <f>V121*K121</f>
        <v>0</v>
      </c>
      <c r="X121" s="167">
        <v>0</v>
      </c>
      <c r="Y121" s="167">
        <f>X121*K121</f>
        <v>0</v>
      </c>
      <c r="Z121" s="167">
        <v>0</v>
      </c>
      <c r="AA121" s="168">
        <f>Z121*K121</f>
        <v>0</v>
      </c>
      <c r="AR121" s="17" t="s">
        <v>161</v>
      </c>
      <c r="AT121" s="17" t="s">
        <v>157</v>
      </c>
      <c r="AU121" s="17" t="s">
        <v>23</v>
      </c>
      <c r="AY121" s="17" t="s">
        <v>156</v>
      </c>
      <c r="BE121" s="113">
        <f>IF(U121="základní",N121,0)</f>
        <v>0</v>
      </c>
      <c r="BF121" s="113">
        <f>IF(U121="snížená",N121,0)</f>
        <v>0</v>
      </c>
      <c r="BG121" s="113">
        <f>IF(U121="zákl. přenesená",N121,0)</f>
        <v>0</v>
      </c>
      <c r="BH121" s="113">
        <f>IF(U121="sníž. přenesená",N121,0)</f>
        <v>0</v>
      </c>
      <c r="BI121" s="113">
        <f>IF(U121="nulová",N121,0)</f>
        <v>0</v>
      </c>
      <c r="BJ121" s="17" t="s">
        <v>23</v>
      </c>
      <c r="BK121" s="113">
        <f>ROUND(L121*K121,2)</f>
        <v>0</v>
      </c>
      <c r="BL121" s="17" t="s">
        <v>161</v>
      </c>
      <c r="BM121" s="17" t="s">
        <v>167</v>
      </c>
    </row>
    <row r="122" spans="2:47" s="1" customFormat="1" ht="22.5" customHeight="1">
      <c r="B122" s="34"/>
      <c r="C122" s="35"/>
      <c r="D122" s="35"/>
      <c r="E122" s="35"/>
      <c r="F122" s="265" t="s">
        <v>168</v>
      </c>
      <c r="G122" s="211"/>
      <c r="H122" s="211"/>
      <c r="I122" s="211"/>
      <c r="J122" s="35"/>
      <c r="K122" s="35"/>
      <c r="L122" s="35"/>
      <c r="M122" s="35"/>
      <c r="N122" s="35"/>
      <c r="O122" s="35"/>
      <c r="P122" s="35"/>
      <c r="Q122" s="35"/>
      <c r="R122" s="36"/>
      <c r="T122" s="73"/>
      <c r="U122" s="35"/>
      <c r="V122" s="35"/>
      <c r="W122" s="35"/>
      <c r="X122" s="35"/>
      <c r="Y122" s="35"/>
      <c r="Z122" s="35"/>
      <c r="AA122" s="74"/>
      <c r="AT122" s="17" t="s">
        <v>164</v>
      </c>
      <c r="AU122" s="17" t="s">
        <v>23</v>
      </c>
    </row>
    <row r="123" spans="2:65" s="1" customFormat="1" ht="22.5" customHeight="1">
      <c r="B123" s="133"/>
      <c r="C123" s="162" t="s">
        <v>103</v>
      </c>
      <c r="D123" s="162" t="s">
        <v>157</v>
      </c>
      <c r="E123" s="163" t="s">
        <v>169</v>
      </c>
      <c r="F123" s="255" t="s">
        <v>170</v>
      </c>
      <c r="G123" s="256"/>
      <c r="H123" s="256"/>
      <c r="I123" s="256"/>
      <c r="J123" s="164" t="s">
        <v>160</v>
      </c>
      <c r="K123" s="165">
        <v>1</v>
      </c>
      <c r="L123" s="257">
        <v>0</v>
      </c>
      <c r="M123" s="256"/>
      <c r="N123" s="258">
        <f>ROUND(L123*K123,2)</f>
        <v>0</v>
      </c>
      <c r="O123" s="256"/>
      <c r="P123" s="256"/>
      <c r="Q123" s="256"/>
      <c r="R123" s="135"/>
      <c r="T123" s="166" t="s">
        <v>21</v>
      </c>
      <c r="U123" s="43" t="s">
        <v>50</v>
      </c>
      <c r="V123" s="35"/>
      <c r="W123" s="167">
        <f>V123*K123</f>
        <v>0</v>
      </c>
      <c r="X123" s="167">
        <v>0</v>
      </c>
      <c r="Y123" s="167">
        <f>X123*K123</f>
        <v>0</v>
      </c>
      <c r="Z123" s="167">
        <v>0</v>
      </c>
      <c r="AA123" s="168">
        <f>Z123*K123</f>
        <v>0</v>
      </c>
      <c r="AR123" s="17" t="s">
        <v>161</v>
      </c>
      <c r="AT123" s="17" t="s">
        <v>157</v>
      </c>
      <c r="AU123" s="17" t="s">
        <v>23</v>
      </c>
      <c r="AY123" s="17" t="s">
        <v>156</v>
      </c>
      <c r="BE123" s="113">
        <f>IF(U123="základní",N123,0)</f>
        <v>0</v>
      </c>
      <c r="BF123" s="113">
        <f>IF(U123="snížená",N123,0)</f>
        <v>0</v>
      </c>
      <c r="BG123" s="113">
        <f>IF(U123="zákl. přenesená",N123,0)</f>
        <v>0</v>
      </c>
      <c r="BH123" s="113">
        <f>IF(U123="sníž. přenesená",N123,0)</f>
        <v>0</v>
      </c>
      <c r="BI123" s="113">
        <f>IF(U123="nulová",N123,0)</f>
        <v>0</v>
      </c>
      <c r="BJ123" s="17" t="s">
        <v>23</v>
      </c>
      <c r="BK123" s="113">
        <f>ROUND(L123*K123,2)</f>
        <v>0</v>
      </c>
      <c r="BL123" s="17" t="s">
        <v>161</v>
      </c>
      <c r="BM123" s="17" t="s">
        <v>171</v>
      </c>
    </row>
    <row r="124" spans="2:47" s="1" customFormat="1" ht="22.5" customHeight="1">
      <c r="B124" s="34"/>
      <c r="C124" s="35"/>
      <c r="D124" s="35"/>
      <c r="E124" s="35"/>
      <c r="F124" s="265" t="s">
        <v>172</v>
      </c>
      <c r="G124" s="211"/>
      <c r="H124" s="211"/>
      <c r="I124" s="211"/>
      <c r="J124" s="35"/>
      <c r="K124" s="35"/>
      <c r="L124" s="35"/>
      <c r="M124" s="35"/>
      <c r="N124" s="35"/>
      <c r="O124" s="35"/>
      <c r="P124" s="35"/>
      <c r="Q124" s="35"/>
      <c r="R124" s="36"/>
      <c r="T124" s="73"/>
      <c r="U124" s="35"/>
      <c r="V124" s="35"/>
      <c r="W124" s="35"/>
      <c r="X124" s="35"/>
      <c r="Y124" s="35"/>
      <c r="Z124" s="35"/>
      <c r="AA124" s="74"/>
      <c r="AT124" s="17" t="s">
        <v>164</v>
      </c>
      <c r="AU124" s="17" t="s">
        <v>23</v>
      </c>
    </row>
    <row r="125" spans="2:65" s="1" customFormat="1" ht="31.5" customHeight="1">
      <c r="B125" s="133"/>
      <c r="C125" s="162" t="s">
        <v>106</v>
      </c>
      <c r="D125" s="162" t="s">
        <v>157</v>
      </c>
      <c r="E125" s="163" t="s">
        <v>173</v>
      </c>
      <c r="F125" s="255" t="s">
        <v>174</v>
      </c>
      <c r="G125" s="256"/>
      <c r="H125" s="256"/>
      <c r="I125" s="256"/>
      <c r="J125" s="164" t="s">
        <v>175</v>
      </c>
      <c r="K125" s="165">
        <v>1</v>
      </c>
      <c r="L125" s="257">
        <v>0</v>
      </c>
      <c r="M125" s="256"/>
      <c r="N125" s="258">
        <f>ROUND(L125*K125,2)</f>
        <v>0</v>
      </c>
      <c r="O125" s="256"/>
      <c r="P125" s="256"/>
      <c r="Q125" s="256"/>
      <c r="R125" s="135"/>
      <c r="T125" s="166" t="s">
        <v>21</v>
      </c>
      <c r="U125" s="43" t="s">
        <v>50</v>
      </c>
      <c r="V125" s="35"/>
      <c r="W125" s="167">
        <f>V125*K125</f>
        <v>0</v>
      </c>
      <c r="X125" s="167">
        <v>0</v>
      </c>
      <c r="Y125" s="167">
        <f>X125*K125</f>
        <v>0</v>
      </c>
      <c r="Z125" s="167">
        <v>0</v>
      </c>
      <c r="AA125" s="168">
        <f>Z125*K125</f>
        <v>0</v>
      </c>
      <c r="AR125" s="17" t="s">
        <v>161</v>
      </c>
      <c r="AT125" s="17" t="s">
        <v>157</v>
      </c>
      <c r="AU125" s="17" t="s">
        <v>23</v>
      </c>
      <c r="AY125" s="17" t="s">
        <v>156</v>
      </c>
      <c r="BE125" s="113">
        <f>IF(U125="základní",N125,0)</f>
        <v>0</v>
      </c>
      <c r="BF125" s="113">
        <f>IF(U125="snížená",N125,0)</f>
        <v>0</v>
      </c>
      <c r="BG125" s="113">
        <f>IF(U125="zákl. přenesená",N125,0)</f>
        <v>0</v>
      </c>
      <c r="BH125" s="113">
        <f>IF(U125="sníž. přenesená",N125,0)</f>
        <v>0</v>
      </c>
      <c r="BI125" s="113">
        <f>IF(U125="nulová",N125,0)</f>
        <v>0</v>
      </c>
      <c r="BJ125" s="17" t="s">
        <v>23</v>
      </c>
      <c r="BK125" s="113">
        <f>ROUND(L125*K125,2)</f>
        <v>0</v>
      </c>
      <c r="BL125" s="17" t="s">
        <v>161</v>
      </c>
      <c r="BM125" s="17" t="s">
        <v>176</v>
      </c>
    </row>
    <row r="126" spans="2:47" s="1" customFormat="1" ht="78" customHeight="1">
      <c r="B126" s="34"/>
      <c r="C126" s="35"/>
      <c r="D126" s="35"/>
      <c r="E126" s="35"/>
      <c r="F126" s="265" t="s">
        <v>177</v>
      </c>
      <c r="G126" s="211"/>
      <c r="H126" s="211"/>
      <c r="I126" s="211"/>
      <c r="J126" s="35"/>
      <c r="K126" s="35"/>
      <c r="L126" s="35"/>
      <c r="M126" s="35"/>
      <c r="N126" s="35"/>
      <c r="O126" s="35"/>
      <c r="P126" s="35"/>
      <c r="Q126" s="35"/>
      <c r="R126" s="36"/>
      <c r="T126" s="73"/>
      <c r="U126" s="35"/>
      <c r="V126" s="35"/>
      <c r="W126" s="35"/>
      <c r="X126" s="35"/>
      <c r="Y126" s="35"/>
      <c r="Z126" s="35"/>
      <c r="AA126" s="74"/>
      <c r="AT126" s="17" t="s">
        <v>164</v>
      </c>
      <c r="AU126" s="17" t="s">
        <v>23</v>
      </c>
    </row>
    <row r="127" spans="2:65" s="1" customFormat="1" ht="22.5" customHeight="1">
      <c r="B127" s="133"/>
      <c r="C127" s="162" t="s">
        <v>109</v>
      </c>
      <c r="D127" s="162" t="s">
        <v>157</v>
      </c>
      <c r="E127" s="163" t="s">
        <v>178</v>
      </c>
      <c r="F127" s="255" t="s">
        <v>179</v>
      </c>
      <c r="G127" s="256"/>
      <c r="H127" s="256"/>
      <c r="I127" s="256"/>
      <c r="J127" s="164" t="s">
        <v>175</v>
      </c>
      <c r="K127" s="165">
        <v>1</v>
      </c>
      <c r="L127" s="257">
        <v>0</v>
      </c>
      <c r="M127" s="256"/>
      <c r="N127" s="258">
        <f>ROUND(L127*K127,2)</f>
        <v>0</v>
      </c>
      <c r="O127" s="256"/>
      <c r="P127" s="256"/>
      <c r="Q127" s="256"/>
      <c r="R127" s="135"/>
      <c r="T127" s="166" t="s">
        <v>21</v>
      </c>
      <c r="U127" s="43" t="s">
        <v>50</v>
      </c>
      <c r="V127" s="35"/>
      <c r="W127" s="167">
        <f>V127*K127</f>
        <v>0</v>
      </c>
      <c r="X127" s="167">
        <v>0</v>
      </c>
      <c r="Y127" s="167">
        <f>X127*K127</f>
        <v>0</v>
      </c>
      <c r="Z127" s="167">
        <v>0</v>
      </c>
      <c r="AA127" s="168">
        <f>Z127*K127</f>
        <v>0</v>
      </c>
      <c r="AR127" s="17" t="s">
        <v>161</v>
      </c>
      <c r="AT127" s="17" t="s">
        <v>157</v>
      </c>
      <c r="AU127" s="17" t="s">
        <v>23</v>
      </c>
      <c r="AY127" s="17" t="s">
        <v>156</v>
      </c>
      <c r="BE127" s="113">
        <f>IF(U127="základní",N127,0)</f>
        <v>0</v>
      </c>
      <c r="BF127" s="113">
        <f>IF(U127="snížená",N127,0)</f>
        <v>0</v>
      </c>
      <c r="BG127" s="113">
        <f>IF(U127="zákl. přenesená",N127,0)</f>
        <v>0</v>
      </c>
      <c r="BH127" s="113">
        <f>IF(U127="sníž. přenesená",N127,0)</f>
        <v>0</v>
      </c>
      <c r="BI127" s="113">
        <f>IF(U127="nulová",N127,0)</f>
        <v>0</v>
      </c>
      <c r="BJ127" s="17" t="s">
        <v>23</v>
      </c>
      <c r="BK127" s="113">
        <f>ROUND(L127*K127,2)</f>
        <v>0</v>
      </c>
      <c r="BL127" s="17" t="s">
        <v>161</v>
      </c>
      <c r="BM127" s="17" t="s">
        <v>180</v>
      </c>
    </row>
    <row r="128" spans="2:65" s="1" customFormat="1" ht="22.5" customHeight="1">
      <c r="B128" s="133"/>
      <c r="C128" s="162" t="s">
        <v>181</v>
      </c>
      <c r="D128" s="162" t="s">
        <v>157</v>
      </c>
      <c r="E128" s="163" t="s">
        <v>182</v>
      </c>
      <c r="F128" s="255" t="s">
        <v>183</v>
      </c>
      <c r="G128" s="256"/>
      <c r="H128" s="256"/>
      <c r="I128" s="256"/>
      <c r="J128" s="164" t="s">
        <v>175</v>
      </c>
      <c r="K128" s="165">
        <v>1</v>
      </c>
      <c r="L128" s="257">
        <v>0</v>
      </c>
      <c r="M128" s="256"/>
      <c r="N128" s="258">
        <f>ROUND(L128*K128,2)</f>
        <v>0</v>
      </c>
      <c r="O128" s="256"/>
      <c r="P128" s="256"/>
      <c r="Q128" s="256"/>
      <c r="R128" s="135"/>
      <c r="T128" s="166" t="s">
        <v>21</v>
      </c>
      <c r="U128" s="43" t="s">
        <v>50</v>
      </c>
      <c r="V128" s="35"/>
      <c r="W128" s="167">
        <f>V128*K128</f>
        <v>0</v>
      </c>
      <c r="X128" s="167">
        <v>0</v>
      </c>
      <c r="Y128" s="167">
        <f>X128*K128</f>
        <v>0</v>
      </c>
      <c r="Z128" s="167">
        <v>0</v>
      </c>
      <c r="AA128" s="168">
        <f>Z128*K128</f>
        <v>0</v>
      </c>
      <c r="AR128" s="17" t="s">
        <v>161</v>
      </c>
      <c r="AT128" s="17" t="s">
        <v>157</v>
      </c>
      <c r="AU128" s="17" t="s">
        <v>23</v>
      </c>
      <c r="AY128" s="17" t="s">
        <v>156</v>
      </c>
      <c r="BE128" s="113">
        <f>IF(U128="základní",N128,0)</f>
        <v>0</v>
      </c>
      <c r="BF128" s="113">
        <f>IF(U128="snížená",N128,0)</f>
        <v>0</v>
      </c>
      <c r="BG128" s="113">
        <f>IF(U128="zákl. přenesená",N128,0)</f>
        <v>0</v>
      </c>
      <c r="BH128" s="113">
        <f>IF(U128="sníž. přenesená",N128,0)</f>
        <v>0</v>
      </c>
      <c r="BI128" s="113">
        <f>IF(U128="nulová",N128,0)</f>
        <v>0</v>
      </c>
      <c r="BJ128" s="17" t="s">
        <v>23</v>
      </c>
      <c r="BK128" s="113">
        <f>ROUND(L128*K128,2)</f>
        <v>0</v>
      </c>
      <c r="BL128" s="17" t="s">
        <v>161</v>
      </c>
      <c r="BM128" s="17" t="s">
        <v>184</v>
      </c>
    </row>
    <row r="129" spans="2:47" s="1" customFormat="1" ht="30" customHeight="1">
      <c r="B129" s="34"/>
      <c r="C129" s="35"/>
      <c r="D129" s="35"/>
      <c r="E129" s="35"/>
      <c r="F129" s="265" t="s">
        <v>185</v>
      </c>
      <c r="G129" s="211"/>
      <c r="H129" s="211"/>
      <c r="I129" s="211"/>
      <c r="J129" s="35"/>
      <c r="K129" s="35"/>
      <c r="L129" s="35"/>
      <c r="M129" s="35"/>
      <c r="N129" s="35"/>
      <c r="O129" s="35"/>
      <c r="P129" s="35"/>
      <c r="Q129" s="35"/>
      <c r="R129" s="36"/>
      <c r="T129" s="73"/>
      <c r="U129" s="35"/>
      <c r="V129" s="35"/>
      <c r="W129" s="35"/>
      <c r="X129" s="35"/>
      <c r="Y129" s="35"/>
      <c r="Z129" s="35"/>
      <c r="AA129" s="74"/>
      <c r="AT129" s="17" t="s">
        <v>164</v>
      </c>
      <c r="AU129" s="17" t="s">
        <v>23</v>
      </c>
    </row>
    <row r="130" spans="2:65" s="1" customFormat="1" ht="31.5" customHeight="1">
      <c r="B130" s="133"/>
      <c r="C130" s="162" t="s">
        <v>186</v>
      </c>
      <c r="D130" s="162" t="s">
        <v>157</v>
      </c>
      <c r="E130" s="163" t="s">
        <v>187</v>
      </c>
      <c r="F130" s="255" t="s">
        <v>188</v>
      </c>
      <c r="G130" s="256"/>
      <c r="H130" s="256"/>
      <c r="I130" s="256"/>
      <c r="J130" s="164" t="s">
        <v>175</v>
      </c>
      <c r="K130" s="165">
        <v>1</v>
      </c>
      <c r="L130" s="257">
        <v>0</v>
      </c>
      <c r="M130" s="256"/>
      <c r="N130" s="258">
        <f>ROUND(L130*K130,2)</f>
        <v>0</v>
      </c>
      <c r="O130" s="256"/>
      <c r="P130" s="256"/>
      <c r="Q130" s="256"/>
      <c r="R130" s="135"/>
      <c r="T130" s="166" t="s">
        <v>21</v>
      </c>
      <c r="U130" s="43" t="s">
        <v>50</v>
      </c>
      <c r="V130" s="35"/>
      <c r="W130" s="167">
        <f>V130*K130</f>
        <v>0</v>
      </c>
      <c r="X130" s="167">
        <v>0</v>
      </c>
      <c r="Y130" s="167">
        <f>X130*K130</f>
        <v>0</v>
      </c>
      <c r="Z130" s="167">
        <v>0</v>
      </c>
      <c r="AA130" s="168">
        <f>Z130*K130</f>
        <v>0</v>
      </c>
      <c r="AR130" s="17" t="s">
        <v>161</v>
      </c>
      <c r="AT130" s="17" t="s">
        <v>157</v>
      </c>
      <c r="AU130" s="17" t="s">
        <v>23</v>
      </c>
      <c r="AY130" s="17" t="s">
        <v>156</v>
      </c>
      <c r="BE130" s="113">
        <f>IF(U130="základní",N130,0)</f>
        <v>0</v>
      </c>
      <c r="BF130" s="113">
        <f>IF(U130="snížená",N130,0)</f>
        <v>0</v>
      </c>
      <c r="BG130" s="113">
        <f>IF(U130="zákl. přenesená",N130,0)</f>
        <v>0</v>
      </c>
      <c r="BH130" s="113">
        <f>IF(U130="sníž. přenesená",N130,0)</f>
        <v>0</v>
      </c>
      <c r="BI130" s="113">
        <f>IF(U130="nulová",N130,0)</f>
        <v>0</v>
      </c>
      <c r="BJ130" s="17" t="s">
        <v>23</v>
      </c>
      <c r="BK130" s="113">
        <f>ROUND(L130*K130,2)</f>
        <v>0</v>
      </c>
      <c r="BL130" s="17" t="s">
        <v>161</v>
      </c>
      <c r="BM130" s="17" t="s">
        <v>189</v>
      </c>
    </row>
    <row r="131" spans="2:65" s="1" customFormat="1" ht="31.5" customHeight="1">
      <c r="B131" s="133"/>
      <c r="C131" s="162" t="s">
        <v>190</v>
      </c>
      <c r="D131" s="162" t="s">
        <v>157</v>
      </c>
      <c r="E131" s="163" t="s">
        <v>191</v>
      </c>
      <c r="F131" s="255" t="s">
        <v>192</v>
      </c>
      <c r="G131" s="256"/>
      <c r="H131" s="256"/>
      <c r="I131" s="256"/>
      <c r="J131" s="164" t="s">
        <v>175</v>
      </c>
      <c r="K131" s="165">
        <v>1</v>
      </c>
      <c r="L131" s="257">
        <v>0</v>
      </c>
      <c r="M131" s="256"/>
      <c r="N131" s="258">
        <f>ROUND(L131*K131,2)</f>
        <v>0</v>
      </c>
      <c r="O131" s="256"/>
      <c r="P131" s="256"/>
      <c r="Q131" s="256"/>
      <c r="R131" s="135"/>
      <c r="T131" s="166" t="s">
        <v>21</v>
      </c>
      <c r="U131" s="43" t="s">
        <v>50</v>
      </c>
      <c r="V131" s="35"/>
      <c r="W131" s="167">
        <f>V131*K131</f>
        <v>0</v>
      </c>
      <c r="X131" s="167">
        <v>0</v>
      </c>
      <c r="Y131" s="167">
        <f>X131*K131</f>
        <v>0</v>
      </c>
      <c r="Z131" s="167">
        <v>0</v>
      </c>
      <c r="AA131" s="168">
        <f>Z131*K131</f>
        <v>0</v>
      </c>
      <c r="AR131" s="17" t="s">
        <v>161</v>
      </c>
      <c r="AT131" s="17" t="s">
        <v>157</v>
      </c>
      <c r="AU131" s="17" t="s">
        <v>23</v>
      </c>
      <c r="AY131" s="17" t="s">
        <v>156</v>
      </c>
      <c r="BE131" s="113">
        <f>IF(U131="základní",N131,0)</f>
        <v>0</v>
      </c>
      <c r="BF131" s="113">
        <f>IF(U131="snížená",N131,0)</f>
        <v>0</v>
      </c>
      <c r="BG131" s="113">
        <f>IF(U131="zákl. přenesená",N131,0)</f>
        <v>0</v>
      </c>
      <c r="BH131" s="113">
        <f>IF(U131="sníž. přenesená",N131,0)</f>
        <v>0</v>
      </c>
      <c r="BI131" s="113">
        <f>IF(U131="nulová",N131,0)</f>
        <v>0</v>
      </c>
      <c r="BJ131" s="17" t="s">
        <v>23</v>
      </c>
      <c r="BK131" s="113">
        <f>ROUND(L131*K131,2)</f>
        <v>0</v>
      </c>
      <c r="BL131" s="17" t="s">
        <v>161</v>
      </c>
      <c r="BM131" s="17" t="s">
        <v>193</v>
      </c>
    </row>
    <row r="132" spans="2:63" s="9" customFormat="1" ht="36.75" customHeight="1">
      <c r="B132" s="152"/>
      <c r="C132" s="153"/>
      <c r="D132" s="154" t="s">
        <v>132</v>
      </c>
      <c r="E132" s="154"/>
      <c r="F132" s="154"/>
      <c r="G132" s="154"/>
      <c r="H132" s="154"/>
      <c r="I132" s="154"/>
      <c r="J132" s="154"/>
      <c r="K132" s="154"/>
      <c r="L132" s="154"/>
      <c r="M132" s="154"/>
      <c r="N132" s="263">
        <f>BK132</f>
        <v>0</v>
      </c>
      <c r="O132" s="264"/>
      <c r="P132" s="264"/>
      <c r="Q132" s="264"/>
      <c r="R132" s="155"/>
      <c r="T132" s="156"/>
      <c r="U132" s="153"/>
      <c r="V132" s="153"/>
      <c r="W132" s="157">
        <f>SUM(W133:W137)</f>
        <v>0</v>
      </c>
      <c r="X132" s="153"/>
      <c r="Y132" s="157">
        <f>SUM(Y133:Y137)</f>
        <v>0</v>
      </c>
      <c r="Z132" s="153"/>
      <c r="AA132" s="158">
        <f>SUM(AA133:AA137)</f>
        <v>0</v>
      </c>
      <c r="AR132" s="159" t="s">
        <v>109</v>
      </c>
      <c r="AT132" s="160" t="s">
        <v>84</v>
      </c>
      <c r="AU132" s="160" t="s">
        <v>85</v>
      </c>
      <c r="AY132" s="159" t="s">
        <v>156</v>
      </c>
      <c r="BK132" s="161">
        <f>SUM(BK133:BK137)</f>
        <v>0</v>
      </c>
    </row>
    <row r="133" spans="2:65" s="1" customFormat="1" ht="22.5" customHeight="1">
      <c r="B133" s="133"/>
      <c r="C133" s="162" t="s">
        <v>194</v>
      </c>
      <c r="D133" s="162" t="s">
        <v>157</v>
      </c>
      <c r="E133" s="163" t="s">
        <v>195</v>
      </c>
      <c r="F133" s="255" t="s">
        <v>196</v>
      </c>
      <c r="G133" s="256"/>
      <c r="H133" s="256"/>
      <c r="I133" s="256"/>
      <c r="J133" s="164" t="s">
        <v>160</v>
      </c>
      <c r="K133" s="165">
        <v>1</v>
      </c>
      <c r="L133" s="257">
        <v>0</v>
      </c>
      <c r="M133" s="256"/>
      <c r="N133" s="258">
        <f>ROUND(L133*K133,2)</f>
        <v>0</v>
      </c>
      <c r="O133" s="256"/>
      <c r="P133" s="256"/>
      <c r="Q133" s="256"/>
      <c r="R133" s="135"/>
      <c r="T133" s="166" t="s">
        <v>21</v>
      </c>
      <c r="U133" s="43" t="s">
        <v>50</v>
      </c>
      <c r="V133" s="35"/>
      <c r="W133" s="167">
        <f>V133*K133</f>
        <v>0</v>
      </c>
      <c r="X133" s="167">
        <v>0</v>
      </c>
      <c r="Y133" s="167">
        <f>X133*K133</f>
        <v>0</v>
      </c>
      <c r="Z133" s="167">
        <v>0</v>
      </c>
      <c r="AA133" s="168">
        <f>Z133*K133</f>
        <v>0</v>
      </c>
      <c r="AR133" s="17" t="s">
        <v>161</v>
      </c>
      <c r="AT133" s="17" t="s">
        <v>157</v>
      </c>
      <c r="AU133" s="17" t="s">
        <v>23</v>
      </c>
      <c r="AY133" s="17" t="s">
        <v>156</v>
      </c>
      <c r="BE133" s="113">
        <f>IF(U133="základní",N133,0)</f>
        <v>0</v>
      </c>
      <c r="BF133" s="113">
        <f>IF(U133="snížená",N133,0)</f>
        <v>0</v>
      </c>
      <c r="BG133" s="113">
        <f>IF(U133="zákl. přenesená",N133,0)</f>
        <v>0</v>
      </c>
      <c r="BH133" s="113">
        <f>IF(U133="sníž. přenesená",N133,0)</f>
        <v>0</v>
      </c>
      <c r="BI133" s="113">
        <f>IF(U133="nulová",N133,0)</f>
        <v>0</v>
      </c>
      <c r="BJ133" s="17" t="s">
        <v>23</v>
      </c>
      <c r="BK133" s="113">
        <f>ROUND(L133*K133,2)</f>
        <v>0</v>
      </c>
      <c r="BL133" s="17" t="s">
        <v>161</v>
      </c>
      <c r="BM133" s="17" t="s">
        <v>197</v>
      </c>
    </row>
    <row r="134" spans="2:65" s="1" customFormat="1" ht="22.5" customHeight="1">
      <c r="B134" s="133"/>
      <c r="C134" s="162" t="s">
        <v>28</v>
      </c>
      <c r="D134" s="162" t="s">
        <v>157</v>
      </c>
      <c r="E134" s="163" t="s">
        <v>198</v>
      </c>
      <c r="F134" s="255" t="s">
        <v>199</v>
      </c>
      <c r="G134" s="256"/>
      <c r="H134" s="256"/>
      <c r="I134" s="256"/>
      <c r="J134" s="164" t="s">
        <v>160</v>
      </c>
      <c r="K134" s="165">
        <v>1</v>
      </c>
      <c r="L134" s="257">
        <v>0</v>
      </c>
      <c r="M134" s="256"/>
      <c r="N134" s="258">
        <f>ROUND(L134*K134,2)</f>
        <v>0</v>
      </c>
      <c r="O134" s="256"/>
      <c r="P134" s="256"/>
      <c r="Q134" s="256"/>
      <c r="R134" s="135"/>
      <c r="T134" s="166" t="s">
        <v>21</v>
      </c>
      <c r="U134" s="43" t="s">
        <v>50</v>
      </c>
      <c r="V134" s="35"/>
      <c r="W134" s="167">
        <f>V134*K134</f>
        <v>0</v>
      </c>
      <c r="X134" s="167">
        <v>0</v>
      </c>
      <c r="Y134" s="167">
        <f>X134*K134</f>
        <v>0</v>
      </c>
      <c r="Z134" s="167">
        <v>0</v>
      </c>
      <c r="AA134" s="168">
        <f>Z134*K134</f>
        <v>0</v>
      </c>
      <c r="AR134" s="17" t="s">
        <v>161</v>
      </c>
      <c r="AT134" s="17" t="s">
        <v>157</v>
      </c>
      <c r="AU134" s="17" t="s">
        <v>23</v>
      </c>
      <c r="AY134" s="17" t="s">
        <v>156</v>
      </c>
      <c r="BE134" s="113">
        <f>IF(U134="základní",N134,0)</f>
        <v>0</v>
      </c>
      <c r="BF134" s="113">
        <f>IF(U134="snížená",N134,0)</f>
        <v>0</v>
      </c>
      <c r="BG134" s="113">
        <f>IF(U134="zákl. přenesená",N134,0)</f>
        <v>0</v>
      </c>
      <c r="BH134" s="113">
        <f>IF(U134="sníž. přenesená",N134,0)</f>
        <v>0</v>
      </c>
      <c r="BI134" s="113">
        <f>IF(U134="nulová",N134,0)</f>
        <v>0</v>
      </c>
      <c r="BJ134" s="17" t="s">
        <v>23</v>
      </c>
      <c r="BK134" s="113">
        <f>ROUND(L134*K134,2)</f>
        <v>0</v>
      </c>
      <c r="BL134" s="17" t="s">
        <v>161</v>
      </c>
      <c r="BM134" s="17" t="s">
        <v>200</v>
      </c>
    </row>
    <row r="135" spans="2:65" s="1" customFormat="1" ht="22.5" customHeight="1">
      <c r="B135" s="133"/>
      <c r="C135" s="162" t="s">
        <v>201</v>
      </c>
      <c r="D135" s="162" t="s">
        <v>157</v>
      </c>
      <c r="E135" s="163" t="s">
        <v>202</v>
      </c>
      <c r="F135" s="255" t="s">
        <v>203</v>
      </c>
      <c r="G135" s="256"/>
      <c r="H135" s="256"/>
      <c r="I135" s="256"/>
      <c r="J135" s="164" t="s">
        <v>160</v>
      </c>
      <c r="K135" s="165">
        <v>1</v>
      </c>
      <c r="L135" s="257">
        <v>0</v>
      </c>
      <c r="M135" s="256"/>
      <c r="N135" s="258">
        <f>ROUND(L135*K135,2)</f>
        <v>0</v>
      </c>
      <c r="O135" s="256"/>
      <c r="P135" s="256"/>
      <c r="Q135" s="256"/>
      <c r="R135" s="135"/>
      <c r="T135" s="166" t="s">
        <v>21</v>
      </c>
      <c r="U135" s="43" t="s">
        <v>50</v>
      </c>
      <c r="V135" s="35"/>
      <c r="W135" s="167">
        <f>V135*K135</f>
        <v>0</v>
      </c>
      <c r="X135" s="167">
        <v>0</v>
      </c>
      <c r="Y135" s="167">
        <f>X135*K135</f>
        <v>0</v>
      </c>
      <c r="Z135" s="167">
        <v>0</v>
      </c>
      <c r="AA135" s="168">
        <f>Z135*K135</f>
        <v>0</v>
      </c>
      <c r="AR135" s="17" t="s">
        <v>161</v>
      </c>
      <c r="AT135" s="17" t="s">
        <v>157</v>
      </c>
      <c r="AU135" s="17" t="s">
        <v>23</v>
      </c>
      <c r="AY135" s="17" t="s">
        <v>156</v>
      </c>
      <c r="BE135" s="113">
        <f>IF(U135="základní",N135,0)</f>
        <v>0</v>
      </c>
      <c r="BF135" s="113">
        <f>IF(U135="snížená",N135,0)</f>
        <v>0</v>
      </c>
      <c r="BG135" s="113">
        <f>IF(U135="zákl. přenesená",N135,0)</f>
        <v>0</v>
      </c>
      <c r="BH135" s="113">
        <f>IF(U135="sníž. přenesená",N135,0)</f>
        <v>0</v>
      </c>
      <c r="BI135" s="113">
        <f>IF(U135="nulová",N135,0)</f>
        <v>0</v>
      </c>
      <c r="BJ135" s="17" t="s">
        <v>23</v>
      </c>
      <c r="BK135" s="113">
        <f>ROUND(L135*K135,2)</f>
        <v>0</v>
      </c>
      <c r="BL135" s="17" t="s">
        <v>161</v>
      </c>
      <c r="BM135" s="17" t="s">
        <v>204</v>
      </c>
    </row>
    <row r="136" spans="2:65" s="1" customFormat="1" ht="22.5" customHeight="1">
      <c r="B136" s="133"/>
      <c r="C136" s="162" t="s">
        <v>205</v>
      </c>
      <c r="D136" s="162" t="s">
        <v>157</v>
      </c>
      <c r="E136" s="163" t="s">
        <v>206</v>
      </c>
      <c r="F136" s="255" t="s">
        <v>207</v>
      </c>
      <c r="G136" s="256"/>
      <c r="H136" s="256"/>
      <c r="I136" s="256"/>
      <c r="J136" s="164" t="s">
        <v>160</v>
      </c>
      <c r="K136" s="165">
        <v>1</v>
      </c>
      <c r="L136" s="257">
        <v>0</v>
      </c>
      <c r="M136" s="256"/>
      <c r="N136" s="258">
        <f>ROUND(L136*K136,2)</f>
        <v>0</v>
      </c>
      <c r="O136" s="256"/>
      <c r="P136" s="256"/>
      <c r="Q136" s="256"/>
      <c r="R136" s="135"/>
      <c r="T136" s="166" t="s">
        <v>21</v>
      </c>
      <c r="U136" s="43" t="s">
        <v>50</v>
      </c>
      <c r="V136" s="35"/>
      <c r="W136" s="167">
        <f>V136*K136</f>
        <v>0</v>
      </c>
      <c r="X136" s="167">
        <v>0</v>
      </c>
      <c r="Y136" s="167">
        <f>X136*K136</f>
        <v>0</v>
      </c>
      <c r="Z136" s="167">
        <v>0</v>
      </c>
      <c r="AA136" s="168">
        <f>Z136*K136</f>
        <v>0</v>
      </c>
      <c r="AR136" s="17" t="s">
        <v>161</v>
      </c>
      <c r="AT136" s="17" t="s">
        <v>157</v>
      </c>
      <c r="AU136" s="17" t="s">
        <v>23</v>
      </c>
      <c r="AY136" s="17" t="s">
        <v>156</v>
      </c>
      <c r="BE136" s="113">
        <f>IF(U136="základní",N136,0)</f>
        <v>0</v>
      </c>
      <c r="BF136" s="113">
        <f>IF(U136="snížená",N136,0)</f>
        <v>0</v>
      </c>
      <c r="BG136" s="113">
        <f>IF(U136="zákl. přenesená",N136,0)</f>
        <v>0</v>
      </c>
      <c r="BH136" s="113">
        <f>IF(U136="sníž. přenesená",N136,0)</f>
        <v>0</v>
      </c>
      <c r="BI136" s="113">
        <f>IF(U136="nulová",N136,0)</f>
        <v>0</v>
      </c>
      <c r="BJ136" s="17" t="s">
        <v>23</v>
      </c>
      <c r="BK136" s="113">
        <f>ROUND(L136*K136,2)</f>
        <v>0</v>
      </c>
      <c r="BL136" s="17" t="s">
        <v>161</v>
      </c>
      <c r="BM136" s="17" t="s">
        <v>208</v>
      </c>
    </row>
    <row r="137" spans="2:65" s="1" customFormat="1" ht="22.5" customHeight="1">
      <c r="B137" s="133"/>
      <c r="C137" s="162" t="s">
        <v>209</v>
      </c>
      <c r="D137" s="162" t="s">
        <v>157</v>
      </c>
      <c r="E137" s="163" t="s">
        <v>210</v>
      </c>
      <c r="F137" s="255" t="s">
        <v>211</v>
      </c>
      <c r="G137" s="256"/>
      <c r="H137" s="256"/>
      <c r="I137" s="256"/>
      <c r="J137" s="164" t="s">
        <v>160</v>
      </c>
      <c r="K137" s="165">
        <v>1</v>
      </c>
      <c r="L137" s="257">
        <v>0</v>
      </c>
      <c r="M137" s="256"/>
      <c r="N137" s="258">
        <f>ROUND(L137*K137,2)</f>
        <v>0</v>
      </c>
      <c r="O137" s="256"/>
      <c r="P137" s="256"/>
      <c r="Q137" s="256"/>
      <c r="R137" s="135"/>
      <c r="T137" s="166" t="s">
        <v>21</v>
      </c>
      <c r="U137" s="43" t="s">
        <v>50</v>
      </c>
      <c r="V137" s="35"/>
      <c r="W137" s="167">
        <f>V137*K137</f>
        <v>0</v>
      </c>
      <c r="X137" s="167">
        <v>0</v>
      </c>
      <c r="Y137" s="167">
        <f>X137*K137</f>
        <v>0</v>
      </c>
      <c r="Z137" s="167">
        <v>0</v>
      </c>
      <c r="AA137" s="168">
        <f>Z137*K137</f>
        <v>0</v>
      </c>
      <c r="AR137" s="17" t="s">
        <v>161</v>
      </c>
      <c r="AT137" s="17" t="s">
        <v>157</v>
      </c>
      <c r="AU137" s="17" t="s">
        <v>23</v>
      </c>
      <c r="AY137" s="17" t="s">
        <v>156</v>
      </c>
      <c r="BE137" s="113">
        <f>IF(U137="základní",N137,0)</f>
        <v>0</v>
      </c>
      <c r="BF137" s="113">
        <f>IF(U137="snížená",N137,0)</f>
        <v>0</v>
      </c>
      <c r="BG137" s="113">
        <f>IF(U137="zákl. přenesená",N137,0)</f>
        <v>0</v>
      </c>
      <c r="BH137" s="113">
        <f>IF(U137="sníž. přenesená",N137,0)</f>
        <v>0</v>
      </c>
      <c r="BI137" s="113">
        <f>IF(U137="nulová",N137,0)</f>
        <v>0</v>
      </c>
      <c r="BJ137" s="17" t="s">
        <v>23</v>
      </c>
      <c r="BK137" s="113">
        <f>ROUND(L137*K137,2)</f>
        <v>0</v>
      </c>
      <c r="BL137" s="17" t="s">
        <v>161</v>
      </c>
      <c r="BM137" s="17" t="s">
        <v>212</v>
      </c>
    </row>
    <row r="138" spans="2:63" s="1" customFormat="1" ht="49.5" customHeight="1">
      <c r="B138" s="34"/>
      <c r="C138" s="35"/>
      <c r="D138" s="154" t="s">
        <v>213</v>
      </c>
      <c r="E138" s="35"/>
      <c r="F138" s="35"/>
      <c r="G138" s="35"/>
      <c r="H138" s="35"/>
      <c r="I138" s="35"/>
      <c r="J138" s="35"/>
      <c r="K138" s="35"/>
      <c r="L138" s="35"/>
      <c r="M138" s="35"/>
      <c r="N138" s="252">
        <f>BK138</f>
        <v>0</v>
      </c>
      <c r="O138" s="253"/>
      <c r="P138" s="253"/>
      <c r="Q138" s="253"/>
      <c r="R138" s="36"/>
      <c r="T138" s="169"/>
      <c r="U138" s="55"/>
      <c r="V138" s="55"/>
      <c r="W138" s="55"/>
      <c r="X138" s="55"/>
      <c r="Y138" s="55"/>
      <c r="Z138" s="55"/>
      <c r="AA138" s="57"/>
      <c r="AT138" s="17" t="s">
        <v>84</v>
      </c>
      <c r="AU138" s="17" t="s">
        <v>85</v>
      </c>
      <c r="AY138" s="17" t="s">
        <v>214</v>
      </c>
      <c r="BK138" s="113">
        <v>0</v>
      </c>
    </row>
    <row r="139" spans="2:18" s="1" customFormat="1" ht="6.75" customHeight="1">
      <c r="B139" s="58"/>
      <c r="C139" s="59"/>
      <c r="D139" s="59"/>
      <c r="E139" s="59"/>
      <c r="F139" s="59"/>
      <c r="G139" s="59"/>
      <c r="H139" s="59"/>
      <c r="I139" s="59"/>
      <c r="J139" s="59"/>
      <c r="K139" s="59"/>
      <c r="L139" s="59"/>
      <c r="M139" s="59"/>
      <c r="N139" s="59"/>
      <c r="O139" s="59"/>
      <c r="P139" s="59"/>
      <c r="Q139" s="59"/>
      <c r="R139" s="60"/>
    </row>
  </sheetData>
  <sheetProtection password="CC35" sheet="1" objects="1" scenarios="1" formatColumns="0" formatRows="0" sort="0" autoFilter="0"/>
  <mergeCells count="112">
    <mergeCell ref="C2:Q2"/>
    <mergeCell ref="C4:Q4"/>
    <mergeCell ref="F6:P6"/>
    <mergeCell ref="F7:P7"/>
    <mergeCell ref="O9:P9"/>
    <mergeCell ref="O11:P11"/>
    <mergeCell ref="O12:P12"/>
    <mergeCell ref="O14:P14"/>
    <mergeCell ref="E15:L15"/>
    <mergeCell ref="O15:P15"/>
    <mergeCell ref="O17:P17"/>
    <mergeCell ref="O18:P18"/>
    <mergeCell ref="O20:P20"/>
    <mergeCell ref="O21:P21"/>
    <mergeCell ref="E24:L24"/>
    <mergeCell ref="M27:P27"/>
    <mergeCell ref="M28:P28"/>
    <mergeCell ref="M30:P30"/>
    <mergeCell ref="H32:J32"/>
    <mergeCell ref="M32:P32"/>
    <mergeCell ref="H33:J33"/>
    <mergeCell ref="M33:P33"/>
    <mergeCell ref="H34:J34"/>
    <mergeCell ref="M34:P34"/>
    <mergeCell ref="H35:J35"/>
    <mergeCell ref="M35:P35"/>
    <mergeCell ref="H36:J36"/>
    <mergeCell ref="M36:P36"/>
    <mergeCell ref="L38:P38"/>
    <mergeCell ref="C76:Q76"/>
    <mergeCell ref="F78:P78"/>
    <mergeCell ref="F79:P79"/>
    <mergeCell ref="M81:P81"/>
    <mergeCell ref="M83:Q83"/>
    <mergeCell ref="M84:Q84"/>
    <mergeCell ref="C86:G86"/>
    <mergeCell ref="N86:Q86"/>
    <mergeCell ref="N88:Q88"/>
    <mergeCell ref="N89:Q89"/>
    <mergeCell ref="N90:Q90"/>
    <mergeCell ref="N92:Q92"/>
    <mergeCell ref="D93:H93"/>
    <mergeCell ref="N93:Q93"/>
    <mergeCell ref="D94:H94"/>
    <mergeCell ref="N94:Q94"/>
    <mergeCell ref="D95:H95"/>
    <mergeCell ref="N95:Q95"/>
    <mergeCell ref="D96:H96"/>
    <mergeCell ref="N96:Q96"/>
    <mergeCell ref="D97:H97"/>
    <mergeCell ref="N97:Q97"/>
    <mergeCell ref="N98:Q98"/>
    <mergeCell ref="L100:Q100"/>
    <mergeCell ref="C106:Q106"/>
    <mergeCell ref="F108:P108"/>
    <mergeCell ref="F109:P109"/>
    <mergeCell ref="M111:P111"/>
    <mergeCell ref="M113:Q113"/>
    <mergeCell ref="M114:Q114"/>
    <mergeCell ref="F116:I116"/>
    <mergeCell ref="L116:M116"/>
    <mergeCell ref="N116:Q116"/>
    <mergeCell ref="F119:I119"/>
    <mergeCell ref="L119:M119"/>
    <mergeCell ref="N119:Q119"/>
    <mergeCell ref="F120:I120"/>
    <mergeCell ref="F121:I121"/>
    <mergeCell ref="L121:M121"/>
    <mergeCell ref="N121:Q121"/>
    <mergeCell ref="F122:I122"/>
    <mergeCell ref="F123:I123"/>
    <mergeCell ref="L123:M123"/>
    <mergeCell ref="N123:Q123"/>
    <mergeCell ref="F124:I124"/>
    <mergeCell ref="F125:I125"/>
    <mergeCell ref="L125:M125"/>
    <mergeCell ref="N125:Q125"/>
    <mergeCell ref="F126:I126"/>
    <mergeCell ref="F127:I127"/>
    <mergeCell ref="L127:M127"/>
    <mergeCell ref="N127:Q127"/>
    <mergeCell ref="F128:I128"/>
    <mergeCell ref="L128:M128"/>
    <mergeCell ref="N128:Q128"/>
    <mergeCell ref="N134:Q134"/>
    <mergeCell ref="F129:I129"/>
    <mergeCell ref="F130:I130"/>
    <mergeCell ref="L130:M130"/>
    <mergeCell ref="N130:Q130"/>
    <mergeCell ref="F131:I131"/>
    <mergeCell ref="L131:M131"/>
    <mergeCell ref="N131:Q131"/>
    <mergeCell ref="L135:M135"/>
    <mergeCell ref="N135:Q135"/>
    <mergeCell ref="F136:I136"/>
    <mergeCell ref="L136:M136"/>
    <mergeCell ref="N136:Q136"/>
    <mergeCell ref="F133:I133"/>
    <mergeCell ref="L133:M133"/>
    <mergeCell ref="N133:Q133"/>
    <mergeCell ref="F134:I134"/>
    <mergeCell ref="L134:M134"/>
    <mergeCell ref="N138:Q138"/>
    <mergeCell ref="H1:K1"/>
    <mergeCell ref="S2:AC2"/>
    <mergeCell ref="F137:I137"/>
    <mergeCell ref="L137:M137"/>
    <mergeCell ref="N137:Q137"/>
    <mergeCell ref="N117:Q117"/>
    <mergeCell ref="N118:Q118"/>
    <mergeCell ref="N132:Q132"/>
    <mergeCell ref="F135:I135"/>
  </mergeCells>
  <hyperlinks>
    <hyperlink ref="F1:G1" location="C2" tooltip="Krycí list rozpočtu" display="1) Krycí list rozpočtu"/>
    <hyperlink ref="H1:K1" location="C86" tooltip="Rekapitulace rozpočtu" display="2) Rekapitulace rozpočtu"/>
    <hyperlink ref="L1" location="C116" tooltip="Rozpočet" display="3) Rozpočet"/>
    <hyperlink ref="S1:T1" location="'Rekapitulace stavby'!C2" tooltip="Rekapitulace stavby" display="Rekapitulace stavby"/>
  </hyperlinks>
  <printOptions/>
  <pageMargins left="0.5833333134651184" right="0.5833333134651184" top="0.5" bottom="0.46666666865348816" header="0" footer="0"/>
  <pageSetup blackAndWhite="1" errors="blank" fitToHeight="100" fitToWidth="1" horizontalDpi="600" verticalDpi="600" orientation="portrait"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N207"/>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4" width="4.28125" style="0" customWidth="1"/>
    <col min="5" max="5" width="17.28125" style="0" customWidth="1"/>
    <col min="6" max="7" width="11.28125" style="0" customWidth="1"/>
    <col min="8" max="8" width="12.421875" style="0" customWidth="1"/>
    <col min="9" max="9" width="7.00390625" style="0" customWidth="1"/>
    <col min="10" max="10" width="5.28125" style="0" customWidth="1"/>
    <col min="11" max="11" width="11.421875" style="0" customWidth="1"/>
    <col min="12" max="12" width="12.00390625" style="0" customWidth="1"/>
    <col min="13" max="14" width="6.00390625" style="0" customWidth="1"/>
    <col min="15" max="15" width="2.00390625" style="0" customWidth="1"/>
    <col min="16" max="16" width="12.421875" style="0" customWidth="1"/>
    <col min="17" max="17" width="4.28125" style="0" customWidth="1"/>
    <col min="18" max="18" width="1.7109375" style="0" customWidth="1"/>
    <col min="19" max="19" width="8.28125" style="0" customWidth="1"/>
    <col min="20" max="20" width="29.7109375" style="0" hidden="1" customWidth="1"/>
    <col min="21" max="21" width="16.28125" style="0" hidden="1" customWidth="1"/>
    <col min="22" max="22" width="12.28125" style="0" hidden="1" customWidth="1"/>
    <col min="23" max="23" width="16.28125" style="0" hidden="1" customWidth="1"/>
    <col min="24" max="24" width="12.28125" style="0" hidden="1" customWidth="1"/>
    <col min="25" max="25" width="15.00390625" style="0" hidden="1" customWidth="1"/>
    <col min="26" max="26" width="11.00390625" style="0" hidden="1" customWidth="1"/>
    <col min="27" max="27" width="15.00390625" style="0" hidden="1" customWidth="1"/>
    <col min="28" max="28" width="16.28125" style="0" hidden="1" customWidth="1"/>
    <col min="29" max="29" width="11.00390625" style="0" customWidth="1"/>
    <col min="30" max="30" width="15.00390625" style="0" customWidth="1"/>
    <col min="31" max="31" width="16.28125" style="0" customWidth="1"/>
    <col min="32" max="43" width="9.28125" style="0" customWidth="1"/>
    <col min="44" max="64" width="0" style="0" hidden="1" customWidth="1"/>
  </cols>
  <sheetData>
    <row r="1" spans="1:66" ht="21.75" customHeight="1">
      <c r="A1" s="206"/>
      <c r="B1" s="203"/>
      <c r="C1" s="203"/>
      <c r="D1" s="204" t="s">
        <v>1</v>
      </c>
      <c r="E1" s="203"/>
      <c r="F1" s="205" t="s">
        <v>575</v>
      </c>
      <c r="G1" s="205"/>
      <c r="H1" s="254" t="s">
        <v>576</v>
      </c>
      <c r="I1" s="254"/>
      <c r="J1" s="254"/>
      <c r="K1" s="254"/>
      <c r="L1" s="205" t="s">
        <v>577</v>
      </c>
      <c r="M1" s="203"/>
      <c r="N1" s="203"/>
      <c r="O1" s="204" t="s">
        <v>121</v>
      </c>
      <c r="P1" s="203"/>
      <c r="Q1" s="203"/>
      <c r="R1" s="203"/>
      <c r="S1" s="205" t="s">
        <v>578</v>
      </c>
      <c r="T1" s="205"/>
      <c r="U1" s="206"/>
      <c r="V1" s="20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row>
    <row r="2" spans="3:46" ht="36.75" customHeight="1">
      <c r="C2" s="240" t="s">
        <v>5</v>
      </c>
      <c r="D2" s="209"/>
      <c r="E2" s="209"/>
      <c r="F2" s="209"/>
      <c r="G2" s="209"/>
      <c r="H2" s="209"/>
      <c r="I2" s="209"/>
      <c r="J2" s="209"/>
      <c r="K2" s="209"/>
      <c r="L2" s="209"/>
      <c r="M2" s="209"/>
      <c r="N2" s="209"/>
      <c r="O2" s="209"/>
      <c r="P2" s="209"/>
      <c r="Q2" s="209"/>
      <c r="S2" s="208" t="s">
        <v>6</v>
      </c>
      <c r="T2" s="209"/>
      <c r="U2" s="209"/>
      <c r="V2" s="209"/>
      <c r="W2" s="209"/>
      <c r="X2" s="209"/>
      <c r="Y2" s="209"/>
      <c r="Z2" s="209"/>
      <c r="AA2" s="209"/>
      <c r="AB2" s="209"/>
      <c r="AC2" s="209"/>
      <c r="AT2" s="17" t="s">
        <v>98</v>
      </c>
    </row>
    <row r="3" spans="2:46" ht="6.75" customHeight="1">
      <c r="B3" s="18"/>
      <c r="C3" s="19"/>
      <c r="D3" s="19"/>
      <c r="E3" s="19"/>
      <c r="F3" s="19"/>
      <c r="G3" s="19"/>
      <c r="H3" s="19"/>
      <c r="I3" s="19"/>
      <c r="J3" s="19"/>
      <c r="K3" s="19"/>
      <c r="L3" s="19"/>
      <c r="M3" s="19"/>
      <c r="N3" s="19"/>
      <c r="O3" s="19"/>
      <c r="P3" s="19"/>
      <c r="Q3" s="19"/>
      <c r="R3" s="20"/>
      <c r="AT3" s="17" t="s">
        <v>97</v>
      </c>
    </row>
    <row r="4" spans="2:46" ht="36.75" customHeight="1">
      <c r="B4" s="21"/>
      <c r="C4" s="239" t="s">
        <v>122</v>
      </c>
      <c r="D4" s="241"/>
      <c r="E4" s="241"/>
      <c r="F4" s="241"/>
      <c r="G4" s="241"/>
      <c r="H4" s="241"/>
      <c r="I4" s="241"/>
      <c r="J4" s="241"/>
      <c r="K4" s="241"/>
      <c r="L4" s="241"/>
      <c r="M4" s="241"/>
      <c r="N4" s="241"/>
      <c r="O4" s="241"/>
      <c r="P4" s="241"/>
      <c r="Q4" s="241"/>
      <c r="R4" s="23"/>
      <c r="T4" s="24" t="s">
        <v>11</v>
      </c>
      <c r="AT4" s="17" t="s">
        <v>4</v>
      </c>
    </row>
    <row r="5" spans="2:18" ht="6.75" customHeight="1">
      <c r="B5" s="21"/>
      <c r="C5" s="22"/>
      <c r="D5" s="22"/>
      <c r="E5" s="22"/>
      <c r="F5" s="22"/>
      <c r="G5" s="22"/>
      <c r="H5" s="22"/>
      <c r="I5" s="22"/>
      <c r="J5" s="22"/>
      <c r="K5" s="22"/>
      <c r="L5" s="22"/>
      <c r="M5" s="22"/>
      <c r="N5" s="22"/>
      <c r="O5" s="22"/>
      <c r="P5" s="22"/>
      <c r="Q5" s="22"/>
      <c r="R5" s="23"/>
    </row>
    <row r="6" spans="2:18" ht="24.75" customHeight="1">
      <c r="B6" s="21"/>
      <c r="C6" s="22"/>
      <c r="D6" s="29" t="s">
        <v>17</v>
      </c>
      <c r="E6" s="22"/>
      <c r="F6" s="273" t="str">
        <f>'Rekapitulace stavby'!K6</f>
        <v>Chodník ul. Bohumínská, úsek DPS Kamenec - čerpací stanice</v>
      </c>
      <c r="G6" s="241"/>
      <c r="H6" s="241"/>
      <c r="I6" s="241"/>
      <c r="J6" s="241"/>
      <c r="K6" s="241"/>
      <c r="L6" s="241"/>
      <c r="M6" s="241"/>
      <c r="N6" s="241"/>
      <c r="O6" s="241"/>
      <c r="P6" s="241"/>
      <c r="Q6" s="22"/>
      <c r="R6" s="23"/>
    </row>
    <row r="7" spans="2:18" ht="24.75" customHeight="1">
      <c r="B7" s="21"/>
      <c r="C7" s="22"/>
      <c r="D7" s="29" t="s">
        <v>123</v>
      </c>
      <c r="E7" s="22"/>
      <c r="F7" s="273" t="s">
        <v>215</v>
      </c>
      <c r="G7" s="241"/>
      <c r="H7" s="241"/>
      <c r="I7" s="241"/>
      <c r="J7" s="241"/>
      <c r="K7" s="241"/>
      <c r="L7" s="241"/>
      <c r="M7" s="241"/>
      <c r="N7" s="241"/>
      <c r="O7" s="241"/>
      <c r="P7" s="241"/>
      <c r="Q7" s="22"/>
      <c r="R7" s="23"/>
    </row>
    <row r="8" spans="2:18" s="1" customFormat="1" ht="32.25" customHeight="1">
      <c r="B8" s="34"/>
      <c r="C8" s="35"/>
      <c r="D8" s="28" t="s">
        <v>216</v>
      </c>
      <c r="E8" s="35"/>
      <c r="F8" s="246" t="s">
        <v>217</v>
      </c>
      <c r="G8" s="211"/>
      <c r="H8" s="211"/>
      <c r="I8" s="211"/>
      <c r="J8" s="211"/>
      <c r="K8" s="211"/>
      <c r="L8" s="211"/>
      <c r="M8" s="211"/>
      <c r="N8" s="211"/>
      <c r="O8" s="211"/>
      <c r="P8" s="211"/>
      <c r="Q8" s="35"/>
      <c r="R8" s="36"/>
    </row>
    <row r="9" spans="2:18" s="1" customFormat="1" ht="14.25" customHeight="1">
      <c r="B9" s="34"/>
      <c r="C9" s="35"/>
      <c r="D9" s="29" t="s">
        <v>20</v>
      </c>
      <c r="E9" s="35"/>
      <c r="F9" s="27" t="s">
        <v>21</v>
      </c>
      <c r="G9" s="35"/>
      <c r="H9" s="35"/>
      <c r="I9" s="35"/>
      <c r="J9" s="35"/>
      <c r="K9" s="35"/>
      <c r="L9" s="35"/>
      <c r="M9" s="29" t="s">
        <v>22</v>
      </c>
      <c r="N9" s="35"/>
      <c r="O9" s="27" t="s">
        <v>21</v>
      </c>
      <c r="P9" s="35"/>
      <c r="Q9" s="35"/>
      <c r="R9" s="36"/>
    </row>
    <row r="10" spans="2:18" s="1" customFormat="1" ht="14.25" customHeight="1">
      <c r="B10" s="34"/>
      <c r="C10" s="35"/>
      <c r="D10" s="29" t="s">
        <v>24</v>
      </c>
      <c r="E10" s="35"/>
      <c r="F10" s="27" t="s">
        <v>25</v>
      </c>
      <c r="G10" s="35"/>
      <c r="H10" s="35"/>
      <c r="I10" s="35"/>
      <c r="J10" s="35"/>
      <c r="K10" s="35"/>
      <c r="L10" s="35"/>
      <c r="M10" s="29" t="s">
        <v>26</v>
      </c>
      <c r="N10" s="35"/>
      <c r="O10" s="282" t="str">
        <f>'Rekapitulace stavby'!AN8</f>
        <v>2. 6. 2016</v>
      </c>
      <c r="P10" s="211"/>
      <c r="Q10" s="35"/>
      <c r="R10" s="36"/>
    </row>
    <row r="11" spans="2:18" s="1" customFormat="1" ht="10.5" customHeight="1">
      <c r="B11" s="34"/>
      <c r="C11" s="35"/>
      <c r="D11" s="35"/>
      <c r="E11" s="35"/>
      <c r="F11" s="35"/>
      <c r="G11" s="35"/>
      <c r="H11" s="35"/>
      <c r="I11" s="35"/>
      <c r="J11" s="35"/>
      <c r="K11" s="35"/>
      <c r="L11" s="35"/>
      <c r="M11" s="35"/>
      <c r="N11" s="35"/>
      <c r="O11" s="35"/>
      <c r="P11" s="35"/>
      <c r="Q11" s="35"/>
      <c r="R11" s="36"/>
    </row>
    <row r="12" spans="2:18" s="1" customFormat="1" ht="14.25" customHeight="1">
      <c r="B12" s="34"/>
      <c r="C12" s="35"/>
      <c r="D12" s="29" t="s">
        <v>30</v>
      </c>
      <c r="E12" s="35"/>
      <c r="F12" s="35"/>
      <c r="G12" s="35"/>
      <c r="H12" s="35"/>
      <c r="I12" s="35"/>
      <c r="J12" s="35"/>
      <c r="K12" s="35"/>
      <c r="L12" s="35"/>
      <c r="M12" s="29" t="s">
        <v>31</v>
      </c>
      <c r="N12" s="35"/>
      <c r="O12" s="245" t="s">
        <v>32</v>
      </c>
      <c r="P12" s="211"/>
      <c r="Q12" s="35"/>
      <c r="R12" s="36"/>
    </row>
    <row r="13" spans="2:18" s="1" customFormat="1" ht="18" customHeight="1">
      <c r="B13" s="34"/>
      <c r="C13" s="35"/>
      <c r="D13" s="35"/>
      <c r="E13" s="27" t="s">
        <v>33</v>
      </c>
      <c r="F13" s="35"/>
      <c r="G13" s="35"/>
      <c r="H13" s="35"/>
      <c r="I13" s="35"/>
      <c r="J13" s="35"/>
      <c r="K13" s="35"/>
      <c r="L13" s="35"/>
      <c r="M13" s="29" t="s">
        <v>34</v>
      </c>
      <c r="N13" s="35"/>
      <c r="O13" s="245" t="s">
        <v>35</v>
      </c>
      <c r="P13" s="211"/>
      <c r="Q13" s="35"/>
      <c r="R13" s="36"/>
    </row>
    <row r="14" spans="2:18" s="1" customFormat="1" ht="6.75" customHeight="1">
      <c r="B14" s="34"/>
      <c r="C14" s="35"/>
      <c r="D14" s="35"/>
      <c r="E14" s="35"/>
      <c r="F14" s="35"/>
      <c r="G14" s="35"/>
      <c r="H14" s="35"/>
      <c r="I14" s="35"/>
      <c r="J14" s="35"/>
      <c r="K14" s="35"/>
      <c r="L14" s="35"/>
      <c r="M14" s="35"/>
      <c r="N14" s="35"/>
      <c r="O14" s="35"/>
      <c r="P14" s="35"/>
      <c r="Q14" s="35"/>
      <c r="R14" s="36"/>
    </row>
    <row r="15" spans="2:18" s="1" customFormat="1" ht="14.25" customHeight="1">
      <c r="B15" s="34"/>
      <c r="C15" s="35"/>
      <c r="D15" s="29" t="s">
        <v>36</v>
      </c>
      <c r="E15" s="35"/>
      <c r="F15" s="35"/>
      <c r="G15" s="35"/>
      <c r="H15" s="35"/>
      <c r="I15" s="35"/>
      <c r="J15" s="35"/>
      <c r="K15" s="35"/>
      <c r="L15" s="35"/>
      <c r="M15" s="29" t="s">
        <v>31</v>
      </c>
      <c r="N15" s="35"/>
      <c r="O15" s="281" t="str">
        <f>IF('Rekapitulace stavby'!AN13="","",'Rekapitulace stavby'!AN13)</f>
        <v>Vyplň údaj</v>
      </c>
      <c r="P15" s="211"/>
      <c r="Q15" s="35"/>
      <c r="R15" s="36"/>
    </row>
    <row r="16" spans="2:18" s="1" customFormat="1" ht="18" customHeight="1">
      <c r="B16" s="34"/>
      <c r="C16" s="35"/>
      <c r="D16" s="35"/>
      <c r="E16" s="281" t="str">
        <f>IF('Rekapitulace stavby'!E14="","",'Rekapitulace stavby'!E14)</f>
        <v>Vyplň údaj</v>
      </c>
      <c r="F16" s="211"/>
      <c r="G16" s="211"/>
      <c r="H16" s="211"/>
      <c r="I16" s="211"/>
      <c r="J16" s="211"/>
      <c r="K16" s="211"/>
      <c r="L16" s="211"/>
      <c r="M16" s="29" t="s">
        <v>34</v>
      </c>
      <c r="N16" s="35"/>
      <c r="O16" s="281" t="str">
        <f>IF('Rekapitulace stavby'!AN14="","",'Rekapitulace stavby'!AN14)</f>
        <v>Vyplň údaj</v>
      </c>
      <c r="P16" s="211"/>
      <c r="Q16" s="35"/>
      <c r="R16" s="36"/>
    </row>
    <row r="17" spans="2:18" s="1" customFormat="1" ht="6.75" customHeight="1">
      <c r="B17" s="34"/>
      <c r="C17" s="35"/>
      <c r="D17" s="35"/>
      <c r="E17" s="35"/>
      <c r="F17" s="35"/>
      <c r="G17" s="35"/>
      <c r="H17" s="35"/>
      <c r="I17" s="35"/>
      <c r="J17" s="35"/>
      <c r="K17" s="35"/>
      <c r="L17" s="35"/>
      <c r="M17" s="35"/>
      <c r="N17" s="35"/>
      <c r="O17" s="35"/>
      <c r="P17" s="35"/>
      <c r="Q17" s="35"/>
      <c r="R17" s="36"/>
    </row>
    <row r="18" spans="2:18" s="1" customFormat="1" ht="14.25" customHeight="1">
      <c r="B18" s="34"/>
      <c r="C18" s="35"/>
      <c r="D18" s="29" t="s">
        <v>38</v>
      </c>
      <c r="E18" s="35"/>
      <c r="F18" s="35"/>
      <c r="G18" s="35"/>
      <c r="H18" s="35"/>
      <c r="I18" s="35"/>
      <c r="J18" s="35"/>
      <c r="K18" s="35"/>
      <c r="L18" s="35"/>
      <c r="M18" s="29" t="s">
        <v>31</v>
      </c>
      <c r="N18" s="35"/>
      <c r="O18" s="245" t="s">
        <v>39</v>
      </c>
      <c r="P18" s="211"/>
      <c r="Q18" s="35"/>
      <c r="R18" s="36"/>
    </row>
    <row r="19" spans="2:18" s="1" customFormat="1" ht="18" customHeight="1">
      <c r="B19" s="34"/>
      <c r="C19" s="35"/>
      <c r="D19" s="35"/>
      <c r="E19" s="27" t="s">
        <v>40</v>
      </c>
      <c r="F19" s="35"/>
      <c r="G19" s="35"/>
      <c r="H19" s="35"/>
      <c r="I19" s="35"/>
      <c r="J19" s="35"/>
      <c r="K19" s="35"/>
      <c r="L19" s="35"/>
      <c r="M19" s="29" t="s">
        <v>34</v>
      </c>
      <c r="N19" s="35"/>
      <c r="O19" s="245" t="s">
        <v>41</v>
      </c>
      <c r="P19" s="211"/>
      <c r="Q19" s="35"/>
      <c r="R19" s="36"/>
    </row>
    <row r="20" spans="2:18" s="1" customFormat="1" ht="6.75" customHeight="1">
      <c r="B20" s="34"/>
      <c r="C20" s="35"/>
      <c r="D20" s="35"/>
      <c r="E20" s="35"/>
      <c r="F20" s="35"/>
      <c r="G20" s="35"/>
      <c r="H20" s="35"/>
      <c r="I20" s="35"/>
      <c r="J20" s="35"/>
      <c r="K20" s="35"/>
      <c r="L20" s="35"/>
      <c r="M20" s="35"/>
      <c r="N20" s="35"/>
      <c r="O20" s="35"/>
      <c r="P20" s="35"/>
      <c r="Q20" s="35"/>
      <c r="R20" s="36"/>
    </row>
    <row r="21" spans="2:18" s="1" customFormat="1" ht="14.25" customHeight="1">
      <c r="B21" s="34"/>
      <c r="C21" s="35"/>
      <c r="D21" s="29" t="s">
        <v>43</v>
      </c>
      <c r="E21" s="35"/>
      <c r="F21" s="35"/>
      <c r="G21" s="35"/>
      <c r="H21" s="35"/>
      <c r="I21" s="35"/>
      <c r="J21" s="35"/>
      <c r="K21" s="35"/>
      <c r="L21" s="35"/>
      <c r="M21" s="29" t="s">
        <v>31</v>
      </c>
      <c r="N21" s="35"/>
      <c r="O21" s="245">
        <f>IF('Rekapitulace stavby'!AN19="","",'Rekapitulace stavby'!AN19)</f>
      </c>
      <c r="P21" s="211"/>
      <c r="Q21" s="35"/>
      <c r="R21" s="36"/>
    </row>
    <row r="22" spans="2:18" s="1" customFormat="1" ht="18" customHeight="1">
      <c r="B22" s="34"/>
      <c r="C22" s="35"/>
      <c r="D22" s="35"/>
      <c r="E22" s="27" t="str">
        <f>IF('Rekapitulace stavby'!E20="","",'Rekapitulace stavby'!E20)</f>
        <v> </v>
      </c>
      <c r="F22" s="35"/>
      <c r="G22" s="35"/>
      <c r="H22" s="35"/>
      <c r="I22" s="35"/>
      <c r="J22" s="35"/>
      <c r="K22" s="35"/>
      <c r="L22" s="35"/>
      <c r="M22" s="29" t="s">
        <v>34</v>
      </c>
      <c r="N22" s="35"/>
      <c r="O22" s="245">
        <f>IF('Rekapitulace stavby'!AN20="","",'Rekapitulace stavby'!AN20)</f>
      </c>
      <c r="P22" s="211"/>
      <c r="Q22" s="35"/>
      <c r="R22" s="36"/>
    </row>
    <row r="23" spans="2:18" s="1" customFormat="1" ht="6.75" customHeight="1">
      <c r="B23" s="34"/>
      <c r="C23" s="35"/>
      <c r="D23" s="35"/>
      <c r="E23" s="35"/>
      <c r="F23" s="35"/>
      <c r="G23" s="35"/>
      <c r="H23" s="35"/>
      <c r="I23" s="35"/>
      <c r="J23" s="35"/>
      <c r="K23" s="35"/>
      <c r="L23" s="35"/>
      <c r="M23" s="35"/>
      <c r="N23" s="35"/>
      <c r="O23" s="35"/>
      <c r="P23" s="35"/>
      <c r="Q23" s="35"/>
      <c r="R23" s="36"/>
    </row>
    <row r="24" spans="2:18" s="1" customFormat="1" ht="14.25" customHeight="1">
      <c r="B24" s="34"/>
      <c r="C24" s="35"/>
      <c r="D24" s="29" t="s">
        <v>45</v>
      </c>
      <c r="E24" s="35"/>
      <c r="F24" s="35"/>
      <c r="G24" s="35"/>
      <c r="H24" s="35"/>
      <c r="I24" s="35"/>
      <c r="J24" s="35"/>
      <c r="K24" s="35"/>
      <c r="L24" s="35"/>
      <c r="M24" s="35"/>
      <c r="N24" s="35"/>
      <c r="O24" s="35"/>
      <c r="P24" s="35"/>
      <c r="Q24" s="35"/>
      <c r="R24" s="36"/>
    </row>
    <row r="25" spans="2:18" s="1" customFormat="1" ht="22.5" customHeight="1">
      <c r="B25" s="34"/>
      <c r="C25" s="35"/>
      <c r="D25" s="35"/>
      <c r="E25" s="248" t="s">
        <v>21</v>
      </c>
      <c r="F25" s="211"/>
      <c r="G25" s="211"/>
      <c r="H25" s="211"/>
      <c r="I25" s="211"/>
      <c r="J25" s="211"/>
      <c r="K25" s="211"/>
      <c r="L25" s="211"/>
      <c r="M25" s="35"/>
      <c r="N25" s="35"/>
      <c r="O25" s="35"/>
      <c r="P25" s="35"/>
      <c r="Q25" s="35"/>
      <c r="R25" s="36"/>
    </row>
    <row r="26" spans="2:18" s="1" customFormat="1" ht="6.75" customHeight="1">
      <c r="B26" s="34"/>
      <c r="C26" s="35"/>
      <c r="D26" s="35"/>
      <c r="E26" s="35"/>
      <c r="F26" s="35"/>
      <c r="G26" s="35"/>
      <c r="H26" s="35"/>
      <c r="I26" s="35"/>
      <c r="J26" s="35"/>
      <c r="K26" s="35"/>
      <c r="L26" s="35"/>
      <c r="M26" s="35"/>
      <c r="N26" s="35"/>
      <c r="O26" s="35"/>
      <c r="P26" s="35"/>
      <c r="Q26" s="35"/>
      <c r="R26" s="36"/>
    </row>
    <row r="27" spans="2:18" s="1" customFormat="1" ht="6.75" customHeight="1">
      <c r="B27" s="34"/>
      <c r="C27" s="35"/>
      <c r="D27" s="50"/>
      <c r="E27" s="50"/>
      <c r="F27" s="50"/>
      <c r="G27" s="50"/>
      <c r="H27" s="50"/>
      <c r="I27" s="50"/>
      <c r="J27" s="50"/>
      <c r="K27" s="50"/>
      <c r="L27" s="50"/>
      <c r="M27" s="50"/>
      <c r="N27" s="50"/>
      <c r="O27" s="50"/>
      <c r="P27" s="50"/>
      <c r="Q27" s="35"/>
      <c r="R27" s="36"/>
    </row>
    <row r="28" spans="2:18" s="1" customFormat="1" ht="14.25" customHeight="1">
      <c r="B28" s="34"/>
      <c r="C28" s="35"/>
      <c r="D28" s="120" t="s">
        <v>125</v>
      </c>
      <c r="E28" s="35"/>
      <c r="F28" s="35"/>
      <c r="G28" s="35"/>
      <c r="H28" s="35"/>
      <c r="I28" s="35"/>
      <c r="J28" s="35"/>
      <c r="K28" s="35"/>
      <c r="L28" s="35"/>
      <c r="M28" s="249">
        <f>N89</f>
        <v>0</v>
      </c>
      <c r="N28" s="211"/>
      <c r="O28" s="211"/>
      <c r="P28" s="211"/>
      <c r="Q28" s="35"/>
      <c r="R28" s="36"/>
    </row>
    <row r="29" spans="2:18" s="1" customFormat="1" ht="14.25" customHeight="1">
      <c r="B29" s="34"/>
      <c r="C29" s="35"/>
      <c r="D29" s="33" t="s">
        <v>115</v>
      </c>
      <c r="E29" s="35"/>
      <c r="F29" s="35"/>
      <c r="G29" s="35"/>
      <c r="H29" s="35"/>
      <c r="I29" s="35"/>
      <c r="J29" s="35"/>
      <c r="K29" s="35"/>
      <c r="L29" s="35"/>
      <c r="M29" s="249">
        <f>N95</f>
        <v>0</v>
      </c>
      <c r="N29" s="211"/>
      <c r="O29" s="211"/>
      <c r="P29" s="211"/>
      <c r="Q29" s="35"/>
      <c r="R29" s="36"/>
    </row>
    <row r="30" spans="2:18" s="1" customFormat="1" ht="6.75" customHeight="1">
      <c r="B30" s="34"/>
      <c r="C30" s="35"/>
      <c r="D30" s="35"/>
      <c r="E30" s="35"/>
      <c r="F30" s="35"/>
      <c r="G30" s="35"/>
      <c r="H30" s="35"/>
      <c r="I30" s="35"/>
      <c r="J30" s="35"/>
      <c r="K30" s="35"/>
      <c r="L30" s="35"/>
      <c r="M30" s="35"/>
      <c r="N30" s="35"/>
      <c r="O30" s="35"/>
      <c r="P30" s="35"/>
      <c r="Q30" s="35"/>
      <c r="R30" s="36"/>
    </row>
    <row r="31" spans="2:18" s="1" customFormat="1" ht="24.75" customHeight="1">
      <c r="B31" s="34"/>
      <c r="C31" s="35"/>
      <c r="D31" s="121" t="s">
        <v>48</v>
      </c>
      <c r="E31" s="35"/>
      <c r="F31" s="35"/>
      <c r="G31" s="35"/>
      <c r="H31" s="35"/>
      <c r="I31" s="35"/>
      <c r="J31" s="35"/>
      <c r="K31" s="35"/>
      <c r="L31" s="35"/>
      <c r="M31" s="280">
        <f>ROUND(M28+M29,2)</f>
        <v>0</v>
      </c>
      <c r="N31" s="211"/>
      <c r="O31" s="211"/>
      <c r="P31" s="211"/>
      <c r="Q31" s="35"/>
      <c r="R31" s="36"/>
    </row>
    <row r="32" spans="2:18" s="1" customFormat="1" ht="6.75" customHeight="1">
      <c r="B32" s="34"/>
      <c r="C32" s="35"/>
      <c r="D32" s="50"/>
      <c r="E32" s="50"/>
      <c r="F32" s="50"/>
      <c r="G32" s="50"/>
      <c r="H32" s="50"/>
      <c r="I32" s="50"/>
      <c r="J32" s="50"/>
      <c r="K32" s="50"/>
      <c r="L32" s="50"/>
      <c r="M32" s="50"/>
      <c r="N32" s="50"/>
      <c r="O32" s="50"/>
      <c r="P32" s="50"/>
      <c r="Q32" s="35"/>
      <c r="R32" s="36"/>
    </row>
    <row r="33" spans="2:18" s="1" customFormat="1" ht="14.25" customHeight="1">
      <c r="B33" s="34"/>
      <c r="C33" s="35"/>
      <c r="D33" s="41" t="s">
        <v>49</v>
      </c>
      <c r="E33" s="41" t="s">
        <v>50</v>
      </c>
      <c r="F33" s="42">
        <v>0.21</v>
      </c>
      <c r="G33" s="122" t="s">
        <v>51</v>
      </c>
      <c r="H33" s="278">
        <f>(SUM(BE95:BE102)+SUM(BE121:BE205))</f>
        <v>0</v>
      </c>
      <c r="I33" s="211"/>
      <c r="J33" s="211"/>
      <c r="K33" s="35"/>
      <c r="L33" s="35"/>
      <c r="M33" s="278">
        <f>ROUND((SUM(BE95:BE102)+SUM(BE121:BE205)),2)*F33</f>
        <v>0</v>
      </c>
      <c r="N33" s="211"/>
      <c r="O33" s="211"/>
      <c r="P33" s="211"/>
      <c r="Q33" s="35"/>
      <c r="R33" s="36"/>
    </row>
    <row r="34" spans="2:18" s="1" customFormat="1" ht="14.25" customHeight="1">
      <c r="B34" s="34"/>
      <c r="C34" s="35"/>
      <c r="D34" s="35"/>
      <c r="E34" s="41" t="s">
        <v>52</v>
      </c>
      <c r="F34" s="42">
        <v>0.15</v>
      </c>
      <c r="G34" s="122" t="s">
        <v>51</v>
      </c>
      <c r="H34" s="278">
        <f>(SUM(BF95:BF102)+SUM(BF121:BF205))</f>
        <v>0</v>
      </c>
      <c r="I34" s="211"/>
      <c r="J34" s="211"/>
      <c r="K34" s="35"/>
      <c r="L34" s="35"/>
      <c r="M34" s="278">
        <f>ROUND((SUM(BF95:BF102)+SUM(BF121:BF205)),2)*F34</f>
        <v>0</v>
      </c>
      <c r="N34" s="211"/>
      <c r="O34" s="211"/>
      <c r="P34" s="211"/>
      <c r="Q34" s="35"/>
      <c r="R34" s="36"/>
    </row>
    <row r="35" spans="2:18" s="1" customFormat="1" ht="14.25" customHeight="1" hidden="1">
      <c r="B35" s="34"/>
      <c r="C35" s="35"/>
      <c r="D35" s="35"/>
      <c r="E35" s="41" t="s">
        <v>53</v>
      </c>
      <c r="F35" s="42">
        <v>0.21</v>
      </c>
      <c r="G35" s="122" t="s">
        <v>51</v>
      </c>
      <c r="H35" s="278">
        <f>(SUM(BG95:BG102)+SUM(BG121:BG205))</f>
        <v>0</v>
      </c>
      <c r="I35" s="211"/>
      <c r="J35" s="211"/>
      <c r="K35" s="35"/>
      <c r="L35" s="35"/>
      <c r="M35" s="278">
        <v>0</v>
      </c>
      <c r="N35" s="211"/>
      <c r="O35" s="211"/>
      <c r="P35" s="211"/>
      <c r="Q35" s="35"/>
      <c r="R35" s="36"/>
    </row>
    <row r="36" spans="2:18" s="1" customFormat="1" ht="14.25" customHeight="1" hidden="1">
      <c r="B36" s="34"/>
      <c r="C36" s="35"/>
      <c r="D36" s="35"/>
      <c r="E36" s="41" t="s">
        <v>54</v>
      </c>
      <c r="F36" s="42">
        <v>0.15</v>
      </c>
      <c r="G36" s="122" t="s">
        <v>51</v>
      </c>
      <c r="H36" s="278">
        <f>(SUM(BH95:BH102)+SUM(BH121:BH205))</f>
        <v>0</v>
      </c>
      <c r="I36" s="211"/>
      <c r="J36" s="211"/>
      <c r="K36" s="35"/>
      <c r="L36" s="35"/>
      <c r="M36" s="278">
        <v>0</v>
      </c>
      <c r="N36" s="211"/>
      <c r="O36" s="211"/>
      <c r="P36" s="211"/>
      <c r="Q36" s="35"/>
      <c r="R36" s="36"/>
    </row>
    <row r="37" spans="2:18" s="1" customFormat="1" ht="14.25" customHeight="1" hidden="1">
      <c r="B37" s="34"/>
      <c r="C37" s="35"/>
      <c r="D37" s="35"/>
      <c r="E37" s="41" t="s">
        <v>55</v>
      </c>
      <c r="F37" s="42">
        <v>0</v>
      </c>
      <c r="G37" s="122" t="s">
        <v>51</v>
      </c>
      <c r="H37" s="278">
        <f>(SUM(BI95:BI102)+SUM(BI121:BI205))</f>
        <v>0</v>
      </c>
      <c r="I37" s="211"/>
      <c r="J37" s="211"/>
      <c r="K37" s="35"/>
      <c r="L37" s="35"/>
      <c r="M37" s="278">
        <v>0</v>
      </c>
      <c r="N37" s="211"/>
      <c r="O37" s="211"/>
      <c r="P37" s="211"/>
      <c r="Q37" s="35"/>
      <c r="R37" s="36"/>
    </row>
    <row r="38" spans="2:18" s="1" customFormat="1" ht="6.75" customHeight="1">
      <c r="B38" s="34"/>
      <c r="C38" s="35"/>
      <c r="D38" s="35"/>
      <c r="E38" s="35"/>
      <c r="F38" s="35"/>
      <c r="G38" s="35"/>
      <c r="H38" s="35"/>
      <c r="I38" s="35"/>
      <c r="J38" s="35"/>
      <c r="K38" s="35"/>
      <c r="L38" s="35"/>
      <c r="M38" s="35"/>
      <c r="N38" s="35"/>
      <c r="O38" s="35"/>
      <c r="P38" s="35"/>
      <c r="Q38" s="35"/>
      <c r="R38" s="36"/>
    </row>
    <row r="39" spans="2:18" s="1" customFormat="1" ht="24.75" customHeight="1">
      <c r="B39" s="34"/>
      <c r="C39" s="119"/>
      <c r="D39" s="123" t="s">
        <v>56</v>
      </c>
      <c r="E39" s="75"/>
      <c r="F39" s="75"/>
      <c r="G39" s="124" t="s">
        <v>57</v>
      </c>
      <c r="H39" s="125" t="s">
        <v>58</v>
      </c>
      <c r="I39" s="75"/>
      <c r="J39" s="75"/>
      <c r="K39" s="75"/>
      <c r="L39" s="279">
        <f>SUM(M31:M37)</f>
        <v>0</v>
      </c>
      <c r="M39" s="229"/>
      <c r="N39" s="229"/>
      <c r="O39" s="229"/>
      <c r="P39" s="231"/>
      <c r="Q39" s="119"/>
      <c r="R39" s="36"/>
    </row>
    <row r="40" spans="2:18" s="1" customFormat="1" ht="14.25" customHeight="1">
      <c r="B40" s="34"/>
      <c r="C40" s="35"/>
      <c r="D40" s="35"/>
      <c r="E40" s="35"/>
      <c r="F40" s="35"/>
      <c r="G40" s="35"/>
      <c r="H40" s="35"/>
      <c r="I40" s="35"/>
      <c r="J40" s="35"/>
      <c r="K40" s="35"/>
      <c r="L40" s="35"/>
      <c r="M40" s="35"/>
      <c r="N40" s="35"/>
      <c r="O40" s="35"/>
      <c r="P40" s="35"/>
      <c r="Q40" s="35"/>
      <c r="R40" s="36"/>
    </row>
    <row r="41" spans="2:18" s="1" customFormat="1" ht="14.25" customHeight="1">
      <c r="B41" s="34"/>
      <c r="C41" s="35"/>
      <c r="D41" s="35"/>
      <c r="E41" s="35"/>
      <c r="F41" s="35"/>
      <c r="G41" s="35"/>
      <c r="H41" s="35"/>
      <c r="I41" s="35"/>
      <c r="J41" s="35"/>
      <c r="K41" s="35"/>
      <c r="L41" s="35"/>
      <c r="M41" s="35"/>
      <c r="N41" s="35"/>
      <c r="O41" s="35"/>
      <c r="P41" s="35"/>
      <c r="Q41" s="35"/>
      <c r="R41" s="36"/>
    </row>
    <row r="42" spans="2:18" ht="13.5">
      <c r="B42" s="21"/>
      <c r="C42" s="22"/>
      <c r="D42" s="22"/>
      <c r="E42" s="22"/>
      <c r="F42" s="22"/>
      <c r="G42" s="22"/>
      <c r="H42" s="22"/>
      <c r="I42" s="22"/>
      <c r="J42" s="22"/>
      <c r="K42" s="22"/>
      <c r="L42" s="22"/>
      <c r="M42" s="22"/>
      <c r="N42" s="22"/>
      <c r="O42" s="22"/>
      <c r="P42" s="22"/>
      <c r="Q42" s="22"/>
      <c r="R42" s="23"/>
    </row>
    <row r="43" spans="2:18" ht="13.5">
      <c r="B43" s="21"/>
      <c r="C43" s="22"/>
      <c r="D43" s="22"/>
      <c r="E43" s="22"/>
      <c r="F43" s="22"/>
      <c r="G43" s="22"/>
      <c r="H43" s="22"/>
      <c r="I43" s="22"/>
      <c r="J43" s="22"/>
      <c r="K43" s="22"/>
      <c r="L43" s="22"/>
      <c r="M43" s="22"/>
      <c r="N43" s="22"/>
      <c r="O43" s="22"/>
      <c r="P43" s="22"/>
      <c r="Q43" s="22"/>
      <c r="R43" s="23"/>
    </row>
    <row r="44" spans="2:18" ht="13.5">
      <c r="B44" s="21"/>
      <c r="C44" s="22"/>
      <c r="D44" s="22"/>
      <c r="E44" s="22"/>
      <c r="F44" s="22"/>
      <c r="G44" s="22"/>
      <c r="H44" s="22"/>
      <c r="I44" s="22"/>
      <c r="J44" s="22"/>
      <c r="K44" s="22"/>
      <c r="L44" s="22"/>
      <c r="M44" s="22"/>
      <c r="N44" s="22"/>
      <c r="O44" s="22"/>
      <c r="P44" s="22"/>
      <c r="Q44" s="22"/>
      <c r="R44" s="23"/>
    </row>
    <row r="45" spans="2:18" ht="13.5">
      <c r="B45" s="21"/>
      <c r="C45" s="22"/>
      <c r="D45" s="22"/>
      <c r="E45" s="22"/>
      <c r="F45" s="22"/>
      <c r="G45" s="22"/>
      <c r="H45" s="22"/>
      <c r="I45" s="22"/>
      <c r="J45" s="22"/>
      <c r="K45" s="22"/>
      <c r="L45" s="22"/>
      <c r="M45" s="22"/>
      <c r="N45" s="22"/>
      <c r="O45" s="22"/>
      <c r="P45" s="22"/>
      <c r="Q45" s="22"/>
      <c r="R45" s="23"/>
    </row>
    <row r="46" spans="2:18" ht="13.5">
      <c r="B46" s="21"/>
      <c r="C46" s="22"/>
      <c r="D46" s="22"/>
      <c r="E46" s="22"/>
      <c r="F46" s="22"/>
      <c r="G46" s="22"/>
      <c r="H46" s="22"/>
      <c r="I46" s="22"/>
      <c r="J46" s="22"/>
      <c r="K46" s="22"/>
      <c r="L46" s="22"/>
      <c r="M46" s="22"/>
      <c r="N46" s="22"/>
      <c r="O46" s="22"/>
      <c r="P46" s="22"/>
      <c r="Q46" s="22"/>
      <c r="R46" s="23"/>
    </row>
    <row r="47" spans="2:18" ht="13.5">
      <c r="B47" s="21"/>
      <c r="C47" s="22"/>
      <c r="D47" s="22"/>
      <c r="E47" s="22"/>
      <c r="F47" s="22"/>
      <c r="G47" s="22"/>
      <c r="H47" s="22"/>
      <c r="I47" s="22"/>
      <c r="J47" s="22"/>
      <c r="K47" s="22"/>
      <c r="L47" s="22"/>
      <c r="M47" s="22"/>
      <c r="N47" s="22"/>
      <c r="O47" s="22"/>
      <c r="P47" s="22"/>
      <c r="Q47" s="22"/>
      <c r="R47" s="23"/>
    </row>
    <row r="48" spans="2:18" ht="13.5">
      <c r="B48" s="21"/>
      <c r="C48" s="22"/>
      <c r="D48" s="22"/>
      <c r="E48" s="22"/>
      <c r="F48" s="22"/>
      <c r="G48" s="22"/>
      <c r="H48" s="22"/>
      <c r="I48" s="22"/>
      <c r="J48" s="22"/>
      <c r="K48" s="22"/>
      <c r="L48" s="22"/>
      <c r="M48" s="22"/>
      <c r="N48" s="22"/>
      <c r="O48" s="22"/>
      <c r="P48" s="22"/>
      <c r="Q48" s="22"/>
      <c r="R48" s="23"/>
    </row>
    <row r="49" spans="2:18" ht="13.5">
      <c r="B49" s="21"/>
      <c r="C49" s="22"/>
      <c r="D49" s="22"/>
      <c r="E49" s="22"/>
      <c r="F49" s="22"/>
      <c r="G49" s="22"/>
      <c r="H49" s="22"/>
      <c r="I49" s="22"/>
      <c r="J49" s="22"/>
      <c r="K49" s="22"/>
      <c r="L49" s="22"/>
      <c r="M49" s="22"/>
      <c r="N49" s="22"/>
      <c r="O49" s="22"/>
      <c r="P49" s="22"/>
      <c r="Q49" s="22"/>
      <c r="R49" s="23"/>
    </row>
    <row r="50" spans="2:18" s="1" customFormat="1" ht="15">
      <c r="B50" s="34"/>
      <c r="C50" s="35"/>
      <c r="D50" s="49" t="s">
        <v>59</v>
      </c>
      <c r="E50" s="50"/>
      <c r="F50" s="50"/>
      <c r="G50" s="50"/>
      <c r="H50" s="51"/>
      <c r="I50" s="35"/>
      <c r="J50" s="49" t="s">
        <v>60</v>
      </c>
      <c r="K50" s="50"/>
      <c r="L50" s="50"/>
      <c r="M50" s="50"/>
      <c r="N50" s="50"/>
      <c r="O50" s="50"/>
      <c r="P50" s="51"/>
      <c r="Q50" s="35"/>
      <c r="R50" s="36"/>
    </row>
    <row r="51" spans="2:18" ht="13.5">
      <c r="B51" s="21"/>
      <c r="C51" s="22"/>
      <c r="D51" s="52"/>
      <c r="E51" s="22"/>
      <c r="F51" s="22"/>
      <c r="G51" s="22"/>
      <c r="H51" s="53"/>
      <c r="I51" s="22"/>
      <c r="J51" s="52"/>
      <c r="K51" s="22"/>
      <c r="L51" s="22"/>
      <c r="M51" s="22"/>
      <c r="N51" s="22"/>
      <c r="O51" s="22"/>
      <c r="P51" s="53"/>
      <c r="Q51" s="22"/>
      <c r="R51" s="23"/>
    </row>
    <row r="52" spans="2:18" ht="13.5">
      <c r="B52" s="21"/>
      <c r="C52" s="22"/>
      <c r="D52" s="52"/>
      <c r="E52" s="22"/>
      <c r="F52" s="22"/>
      <c r="G52" s="22"/>
      <c r="H52" s="53"/>
      <c r="I52" s="22"/>
      <c r="J52" s="52"/>
      <c r="K52" s="22"/>
      <c r="L52" s="22"/>
      <c r="M52" s="22"/>
      <c r="N52" s="22"/>
      <c r="O52" s="22"/>
      <c r="P52" s="53"/>
      <c r="Q52" s="22"/>
      <c r="R52" s="23"/>
    </row>
    <row r="53" spans="2:18" ht="13.5">
      <c r="B53" s="21"/>
      <c r="C53" s="22"/>
      <c r="D53" s="52"/>
      <c r="E53" s="22"/>
      <c r="F53" s="22"/>
      <c r="G53" s="22"/>
      <c r="H53" s="53"/>
      <c r="I53" s="22"/>
      <c r="J53" s="52"/>
      <c r="K53" s="22"/>
      <c r="L53" s="22"/>
      <c r="M53" s="22"/>
      <c r="N53" s="22"/>
      <c r="O53" s="22"/>
      <c r="P53" s="53"/>
      <c r="Q53" s="22"/>
      <c r="R53" s="23"/>
    </row>
    <row r="54" spans="2:18" ht="13.5">
      <c r="B54" s="21"/>
      <c r="C54" s="22"/>
      <c r="D54" s="52"/>
      <c r="E54" s="22"/>
      <c r="F54" s="22"/>
      <c r="G54" s="22"/>
      <c r="H54" s="53"/>
      <c r="I54" s="22"/>
      <c r="J54" s="52"/>
      <c r="K54" s="22"/>
      <c r="L54" s="22"/>
      <c r="M54" s="22"/>
      <c r="N54" s="22"/>
      <c r="O54" s="22"/>
      <c r="P54" s="53"/>
      <c r="Q54" s="22"/>
      <c r="R54" s="23"/>
    </row>
    <row r="55" spans="2:18" ht="13.5">
      <c r="B55" s="21"/>
      <c r="C55" s="22"/>
      <c r="D55" s="52"/>
      <c r="E55" s="22"/>
      <c r="F55" s="22"/>
      <c r="G55" s="22"/>
      <c r="H55" s="53"/>
      <c r="I55" s="22"/>
      <c r="J55" s="52"/>
      <c r="K55" s="22"/>
      <c r="L55" s="22"/>
      <c r="M55" s="22"/>
      <c r="N55" s="22"/>
      <c r="O55" s="22"/>
      <c r="P55" s="53"/>
      <c r="Q55" s="22"/>
      <c r="R55" s="23"/>
    </row>
    <row r="56" spans="2:18" ht="13.5">
      <c r="B56" s="21"/>
      <c r="C56" s="22"/>
      <c r="D56" s="52"/>
      <c r="E56" s="22"/>
      <c r="F56" s="22"/>
      <c r="G56" s="22"/>
      <c r="H56" s="53"/>
      <c r="I56" s="22"/>
      <c r="J56" s="52"/>
      <c r="K56" s="22"/>
      <c r="L56" s="22"/>
      <c r="M56" s="22"/>
      <c r="N56" s="22"/>
      <c r="O56" s="22"/>
      <c r="P56" s="53"/>
      <c r="Q56" s="22"/>
      <c r="R56" s="23"/>
    </row>
    <row r="57" spans="2:18" ht="13.5">
      <c r="B57" s="21"/>
      <c r="C57" s="22"/>
      <c r="D57" s="52"/>
      <c r="E57" s="22"/>
      <c r="F57" s="22"/>
      <c r="G57" s="22"/>
      <c r="H57" s="53"/>
      <c r="I57" s="22"/>
      <c r="J57" s="52"/>
      <c r="K57" s="22"/>
      <c r="L57" s="22"/>
      <c r="M57" s="22"/>
      <c r="N57" s="22"/>
      <c r="O57" s="22"/>
      <c r="P57" s="53"/>
      <c r="Q57" s="22"/>
      <c r="R57" s="23"/>
    </row>
    <row r="58" spans="2:18" ht="13.5">
      <c r="B58" s="21"/>
      <c r="C58" s="22"/>
      <c r="D58" s="52"/>
      <c r="E58" s="22"/>
      <c r="F58" s="22"/>
      <c r="G58" s="22"/>
      <c r="H58" s="53"/>
      <c r="I58" s="22"/>
      <c r="J58" s="52"/>
      <c r="K58" s="22"/>
      <c r="L58" s="22"/>
      <c r="M58" s="22"/>
      <c r="N58" s="22"/>
      <c r="O58" s="22"/>
      <c r="P58" s="53"/>
      <c r="Q58" s="22"/>
      <c r="R58" s="23"/>
    </row>
    <row r="59" spans="2:18" s="1" customFormat="1" ht="15">
      <c r="B59" s="34"/>
      <c r="C59" s="35"/>
      <c r="D59" s="54" t="s">
        <v>61</v>
      </c>
      <c r="E59" s="55"/>
      <c r="F59" s="55"/>
      <c r="G59" s="56" t="s">
        <v>62</v>
      </c>
      <c r="H59" s="57"/>
      <c r="I59" s="35"/>
      <c r="J59" s="54" t="s">
        <v>61</v>
      </c>
      <c r="K59" s="55"/>
      <c r="L59" s="55"/>
      <c r="M59" s="55"/>
      <c r="N59" s="56" t="s">
        <v>62</v>
      </c>
      <c r="O59" s="55"/>
      <c r="P59" s="57"/>
      <c r="Q59" s="35"/>
      <c r="R59" s="36"/>
    </row>
    <row r="60" spans="2:18" ht="13.5">
      <c r="B60" s="21"/>
      <c r="C60" s="22"/>
      <c r="D60" s="22"/>
      <c r="E60" s="22"/>
      <c r="F60" s="22"/>
      <c r="G60" s="22"/>
      <c r="H60" s="22"/>
      <c r="I60" s="22"/>
      <c r="J60" s="22"/>
      <c r="K60" s="22"/>
      <c r="L60" s="22"/>
      <c r="M60" s="22"/>
      <c r="N60" s="22"/>
      <c r="O60" s="22"/>
      <c r="P60" s="22"/>
      <c r="Q60" s="22"/>
      <c r="R60" s="23"/>
    </row>
    <row r="61" spans="2:18" s="1" customFormat="1" ht="15">
      <c r="B61" s="34"/>
      <c r="C61" s="35"/>
      <c r="D61" s="49" t="s">
        <v>63</v>
      </c>
      <c r="E61" s="50"/>
      <c r="F61" s="50"/>
      <c r="G61" s="50"/>
      <c r="H61" s="51"/>
      <c r="I61" s="35"/>
      <c r="J61" s="49" t="s">
        <v>64</v>
      </c>
      <c r="K61" s="50"/>
      <c r="L61" s="50"/>
      <c r="M61" s="50"/>
      <c r="N61" s="50"/>
      <c r="O61" s="50"/>
      <c r="P61" s="51"/>
      <c r="Q61" s="35"/>
      <c r="R61" s="36"/>
    </row>
    <row r="62" spans="2:18" ht="13.5">
      <c r="B62" s="21"/>
      <c r="C62" s="22"/>
      <c r="D62" s="52"/>
      <c r="E62" s="22"/>
      <c r="F62" s="22"/>
      <c r="G62" s="22"/>
      <c r="H62" s="53"/>
      <c r="I62" s="22"/>
      <c r="J62" s="52"/>
      <c r="K62" s="22"/>
      <c r="L62" s="22"/>
      <c r="M62" s="22"/>
      <c r="N62" s="22"/>
      <c r="O62" s="22"/>
      <c r="P62" s="53"/>
      <c r="Q62" s="22"/>
      <c r="R62" s="23"/>
    </row>
    <row r="63" spans="2:18" ht="13.5">
      <c r="B63" s="21"/>
      <c r="C63" s="22"/>
      <c r="D63" s="52"/>
      <c r="E63" s="22"/>
      <c r="F63" s="22"/>
      <c r="G63" s="22"/>
      <c r="H63" s="53"/>
      <c r="I63" s="22"/>
      <c r="J63" s="52"/>
      <c r="K63" s="22"/>
      <c r="L63" s="22"/>
      <c r="M63" s="22"/>
      <c r="N63" s="22"/>
      <c r="O63" s="22"/>
      <c r="P63" s="53"/>
      <c r="Q63" s="22"/>
      <c r="R63" s="23"/>
    </row>
    <row r="64" spans="2:18" ht="13.5">
      <c r="B64" s="21"/>
      <c r="C64" s="22"/>
      <c r="D64" s="52"/>
      <c r="E64" s="22"/>
      <c r="F64" s="22"/>
      <c r="G64" s="22"/>
      <c r="H64" s="53"/>
      <c r="I64" s="22"/>
      <c r="J64" s="52"/>
      <c r="K64" s="22"/>
      <c r="L64" s="22"/>
      <c r="M64" s="22"/>
      <c r="N64" s="22"/>
      <c r="O64" s="22"/>
      <c r="P64" s="53"/>
      <c r="Q64" s="22"/>
      <c r="R64" s="23"/>
    </row>
    <row r="65" spans="2:18" ht="13.5">
      <c r="B65" s="21"/>
      <c r="C65" s="22"/>
      <c r="D65" s="52"/>
      <c r="E65" s="22"/>
      <c r="F65" s="22"/>
      <c r="G65" s="22"/>
      <c r="H65" s="53"/>
      <c r="I65" s="22"/>
      <c r="J65" s="52"/>
      <c r="K65" s="22"/>
      <c r="L65" s="22"/>
      <c r="M65" s="22"/>
      <c r="N65" s="22"/>
      <c r="O65" s="22"/>
      <c r="P65" s="53"/>
      <c r="Q65" s="22"/>
      <c r="R65" s="23"/>
    </row>
    <row r="66" spans="2:18" ht="13.5">
      <c r="B66" s="21"/>
      <c r="C66" s="22"/>
      <c r="D66" s="52"/>
      <c r="E66" s="22"/>
      <c r="F66" s="22"/>
      <c r="G66" s="22"/>
      <c r="H66" s="53"/>
      <c r="I66" s="22"/>
      <c r="J66" s="52"/>
      <c r="K66" s="22"/>
      <c r="L66" s="22"/>
      <c r="M66" s="22"/>
      <c r="N66" s="22"/>
      <c r="O66" s="22"/>
      <c r="P66" s="53"/>
      <c r="Q66" s="22"/>
      <c r="R66" s="23"/>
    </row>
    <row r="67" spans="2:18" ht="13.5">
      <c r="B67" s="21"/>
      <c r="C67" s="22"/>
      <c r="D67" s="52"/>
      <c r="E67" s="22"/>
      <c r="F67" s="22"/>
      <c r="G67" s="22"/>
      <c r="H67" s="53"/>
      <c r="I67" s="22"/>
      <c r="J67" s="52"/>
      <c r="K67" s="22"/>
      <c r="L67" s="22"/>
      <c r="M67" s="22"/>
      <c r="N67" s="22"/>
      <c r="O67" s="22"/>
      <c r="P67" s="53"/>
      <c r="Q67" s="22"/>
      <c r="R67" s="23"/>
    </row>
    <row r="68" spans="2:18" ht="13.5">
      <c r="B68" s="21"/>
      <c r="C68" s="22"/>
      <c r="D68" s="52"/>
      <c r="E68" s="22"/>
      <c r="F68" s="22"/>
      <c r="G68" s="22"/>
      <c r="H68" s="53"/>
      <c r="I68" s="22"/>
      <c r="J68" s="52"/>
      <c r="K68" s="22"/>
      <c r="L68" s="22"/>
      <c r="M68" s="22"/>
      <c r="N68" s="22"/>
      <c r="O68" s="22"/>
      <c r="P68" s="53"/>
      <c r="Q68" s="22"/>
      <c r="R68" s="23"/>
    </row>
    <row r="69" spans="2:18" ht="13.5">
      <c r="B69" s="21"/>
      <c r="C69" s="22"/>
      <c r="D69" s="52"/>
      <c r="E69" s="22"/>
      <c r="F69" s="22"/>
      <c r="G69" s="22"/>
      <c r="H69" s="53"/>
      <c r="I69" s="22"/>
      <c r="J69" s="52"/>
      <c r="K69" s="22"/>
      <c r="L69" s="22"/>
      <c r="M69" s="22"/>
      <c r="N69" s="22"/>
      <c r="O69" s="22"/>
      <c r="P69" s="53"/>
      <c r="Q69" s="22"/>
      <c r="R69" s="23"/>
    </row>
    <row r="70" spans="2:18" s="1" customFormat="1" ht="15">
      <c r="B70" s="34"/>
      <c r="C70" s="35"/>
      <c r="D70" s="54" t="s">
        <v>61</v>
      </c>
      <c r="E70" s="55"/>
      <c r="F70" s="55"/>
      <c r="G70" s="56" t="s">
        <v>62</v>
      </c>
      <c r="H70" s="57"/>
      <c r="I70" s="35"/>
      <c r="J70" s="54" t="s">
        <v>61</v>
      </c>
      <c r="K70" s="55"/>
      <c r="L70" s="55"/>
      <c r="M70" s="55"/>
      <c r="N70" s="56" t="s">
        <v>62</v>
      </c>
      <c r="O70" s="55"/>
      <c r="P70" s="57"/>
      <c r="Q70" s="35"/>
      <c r="R70" s="36"/>
    </row>
    <row r="71" spans="2:18" s="1" customFormat="1" ht="14.25" customHeight="1">
      <c r="B71" s="58"/>
      <c r="C71" s="59"/>
      <c r="D71" s="59"/>
      <c r="E71" s="59"/>
      <c r="F71" s="59"/>
      <c r="G71" s="59"/>
      <c r="H71" s="59"/>
      <c r="I71" s="59"/>
      <c r="J71" s="59"/>
      <c r="K71" s="59"/>
      <c r="L71" s="59"/>
      <c r="M71" s="59"/>
      <c r="N71" s="59"/>
      <c r="O71" s="59"/>
      <c r="P71" s="59"/>
      <c r="Q71" s="59"/>
      <c r="R71" s="60"/>
    </row>
    <row r="75" spans="2:18" s="1" customFormat="1" ht="6.75" customHeight="1">
      <c r="B75" s="61"/>
      <c r="C75" s="62"/>
      <c r="D75" s="62"/>
      <c r="E75" s="62"/>
      <c r="F75" s="62"/>
      <c r="G75" s="62"/>
      <c r="H75" s="62"/>
      <c r="I75" s="62"/>
      <c r="J75" s="62"/>
      <c r="K75" s="62"/>
      <c r="L75" s="62"/>
      <c r="M75" s="62"/>
      <c r="N75" s="62"/>
      <c r="O75" s="62"/>
      <c r="P75" s="62"/>
      <c r="Q75" s="62"/>
      <c r="R75" s="63"/>
    </row>
    <row r="76" spans="2:18" s="1" customFormat="1" ht="36.75" customHeight="1">
      <c r="B76" s="34"/>
      <c r="C76" s="239" t="s">
        <v>126</v>
      </c>
      <c r="D76" s="211"/>
      <c r="E76" s="211"/>
      <c r="F76" s="211"/>
      <c r="G76" s="211"/>
      <c r="H76" s="211"/>
      <c r="I76" s="211"/>
      <c r="J76" s="211"/>
      <c r="K76" s="211"/>
      <c r="L76" s="211"/>
      <c r="M76" s="211"/>
      <c r="N76" s="211"/>
      <c r="O76" s="211"/>
      <c r="P76" s="211"/>
      <c r="Q76" s="211"/>
      <c r="R76" s="36"/>
    </row>
    <row r="77" spans="2:18" s="1" customFormat="1" ht="6.75" customHeight="1">
      <c r="B77" s="34"/>
      <c r="C77" s="35"/>
      <c r="D77" s="35"/>
      <c r="E77" s="35"/>
      <c r="F77" s="35"/>
      <c r="G77" s="35"/>
      <c r="H77" s="35"/>
      <c r="I77" s="35"/>
      <c r="J77" s="35"/>
      <c r="K77" s="35"/>
      <c r="L77" s="35"/>
      <c r="M77" s="35"/>
      <c r="N77" s="35"/>
      <c r="O77" s="35"/>
      <c r="P77" s="35"/>
      <c r="Q77" s="35"/>
      <c r="R77" s="36"/>
    </row>
    <row r="78" spans="2:18" s="1" customFormat="1" ht="30" customHeight="1">
      <c r="B78" s="34"/>
      <c r="C78" s="29" t="s">
        <v>17</v>
      </c>
      <c r="D78" s="35"/>
      <c r="E78" s="35"/>
      <c r="F78" s="273" t="str">
        <f>F6</f>
        <v>Chodník ul. Bohumínská, úsek DPS Kamenec - čerpací stanice</v>
      </c>
      <c r="G78" s="211"/>
      <c r="H78" s="211"/>
      <c r="I78" s="211"/>
      <c r="J78" s="211"/>
      <c r="K78" s="211"/>
      <c r="L78" s="211"/>
      <c r="M78" s="211"/>
      <c r="N78" s="211"/>
      <c r="O78" s="211"/>
      <c r="P78" s="211"/>
      <c r="Q78" s="35"/>
      <c r="R78" s="36"/>
    </row>
    <row r="79" spans="2:18" ht="30" customHeight="1">
      <c r="B79" s="21"/>
      <c r="C79" s="29" t="s">
        <v>123</v>
      </c>
      <c r="D79" s="22"/>
      <c r="E79" s="22"/>
      <c r="F79" s="273" t="s">
        <v>215</v>
      </c>
      <c r="G79" s="241"/>
      <c r="H79" s="241"/>
      <c r="I79" s="241"/>
      <c r="J79" s="241"/>
      <c r="K79" s="241"/>
      <c r="L79" s="241"/>
      <c r="M79" s="241"/>
      <c r="N79" s="241"/>
      <c r="O79" s="241"/>
      <c r="P79" s="241"/>
      <c r="Q79" s="22"/>
      <c r="R79" s="23"/>
    </row>
    <row r="80" spans="2:18" s="1" customFormat="1" ht="36.75" customHeight="1">
      <c r="B80" s="34"/>
      <c r="C80" s="68" t="s">
        <v>216</v>
      </c>
      <c r="D80" s="35"/>
      <c r="E80" s="35"/>
      <c r="F80" s="222" t="str">
        <f>F8</f>
        <v>0 - Demolice</v>
      </c>
      <c r="G80" s="211"/>
      <c r="H80" s="211"/>
      <c r="I80" s="211"/>
      <c r="J80" s="211"/>
      <c r="K80" s="211"/>
      <c r="L80" s="211"/>
      <c r="M80" s="211"/>
      <c r="N80" s="211"/>
      <c r="O80" s="211"/>
      <c r="P80" s="211"/>
      <c r="Q80" s="35"/>
      <c r="R80" s="36"/>
    </row>
    <row r="81" spans="2:18" s="1" customFormat="1" ht="6.75" customHeight="1">
      <c r="B81" s="34"/>
      <c r="C81" s="35"/>
      <c r="D81" s="35"/>
      <c r="E81" s="35"/>
      <c r="F81" s="35"/>
      <c r="G81" s="35"/>
      <c r="H81" s="35"/>
      <c r="I81" s="35"/>
      <c r="J81" s="35"/>
      <c r="K81" s="35"/>
      <c r="L81" s="35"/>
      <c r="M81" s="35"/>
      <c r="N81" s="35"/>
      <c r="O81" s="35"/>
      <c r="P81" s="35"/>
      <c r="Q81" s="35"/>
      <c r="R81" s="36"/>
    </row>
    <row r="82" spans="2:18" s="1" customFormat="1" ht="18" customHeight="1">
      <c r="B82" s="34"/>
      <c r="C82" s="29" t="s">
        <v>24</v>
      </c>
      <c r="D82" s="35"/>
      <c r="E82" s="35"/>
      <c r="F82" s="27" t="str">
        <f>F10</f>
        <v>Ostrava</v>
      </c>
      <c r="G82" s="35"/>
      <c r="H82" s="35"/>
      <c r="I82" s="35"/>
      <c r="J82" s="35"/>
      <c r="K82" s="29" t="s">
        <v>26</v>
      </c>
      <c r="L82" s="35"/>
      <c r="M82" s="266" t="str">
        <f>IF(O10="","",O10)</f>
        <v>2. 6. 2016</v>
      </c>
      <c r="N82" s="211"/>
      <c r="O82" s="211"/>
      <c r="P82" s="211"/>
      <c r="Q82" s="35"/>
      <c r="R82" s="36"/>
    </row>
    <row r="83" spans="2:18" s="1" customFormat="1" ht="6.75" customHeight="1">
      <c r="B83" s="34"/>
      <c r="C83" s="35"/>
      <c r="D83" s="35"/>
      <c r="E83" s="35"/>
      <c r="F83" s="35"/>
      <c r="G83" s="35"/>
      <c r="H83" s="35"/>
      <c r="I83" s="35"/>
      <c r="J83" s="35"/>
      <c r="K83" s="35"/>
      <c r="L83" s="35"/>
      <c r="M83" s="35"/>
      <c r="N83" s="35"/>
      <c r="O83" s="35"/>
      <c r="P83" s="35"/>
      <c r="Q83" s="35"/>
      <c r="R83" s="36"/>
    </row>
    <row r="84" spans="2:18" s="1" customFormat="1" ht="15">
      <c r="B84" s="34"/>
      <c r="C84" s="29" t="s">
        <v>30</v>
      </c>
      <c r="D84" s="35"/>
      <c r="E84" s="35"/>
      <c r="F84" s="27" t="str">
        <f>E13</f>
        <v>SMO, Městský obvod Slezská Ostrava</v>
      </c>
      <c r="G84" s="35"/>
      <c r="H84" s="35"/>
      <c r="I84" s="35"/>
      <c r="J84" s="35"/>
      <c r="K84" s="29" t="s">
        <v>38</v>
      </c>
      <c r="L84" s="35"/>
      <c r="M84" s="245" t="str">
        <f>E19</f>
        <v>MH Stavební partner s.r.o.</v>
      </c>
      <c r="N84" s="211"/>
      <c r="O84" s="211"/>
      <c r="P84" s="211"/>
      <c r="Q84" s="211"/>
      <c r="R84" s="36"/>
    </row>
    <row r="85" spans="2:18" s="1" customFormat="1" ht="14.25" customHeight="1">
      <c r="B85" s="34"/>
      <c r="C85" s="29" t="s">
        <v>36</v>
      </c>
      <c r="D85" s="35"/>
      <c r="E85" s="35"/>
      <c r="F85" s="27" t="str">
        <f>IF(E16="","",E16)</f>
        <v>Vyplň údaj</v>
      </c>
      <c r="G85" s="35"/>
      <c r="H85" s="35"/>
      <c r="I85" s="35"/>
      <c r="J85" s="35"/>
      <c r="K85" s="29" t="s">
        <v>43</v>
      </c>
      <c r="L85" s="35"/>
      <c r="M85" s="245" t="str">
        <f>E22</f>
        <v> </v>
      </c>
      <c r="N85" s="211"/>
      <c r="O85" s="211"/>
      <c r="P85" s="211"/>
      <c r="Q85" s="211"/>
      <c r="R85" s="36"/>
    </row>
    <row r="86" spans="2:18" s="1" customFormat="1" ht="9.75" customHeight="1">
      <c r="B86" s="34"/>
      <c r="C86" s="35"/>
      <c r="D86" s="35"/>
      <c r="E86" s="35"/>
      <c r="F86" s="35"/>
      <c r="G86" s="35"/>
      <c r="H86" s="35"/>
      <c r="I86" s="35"/>
      <c r="J86" s="35"/>
      <c r="K86" s="35"/>
      <c r="L86" s="35"/>
      <c r="M86" s="35"/>
      <c r="N86" s="35"/>
      <c r="O86" s="35"/>
      <c r="P86" s="35"/>
      <c r="Q86" s="35"/>
      <c r="R86" s="36"/>
    </row>
    <row r="87" spans="2:18" s="1" customFormat="1" ht="29.25" customHeight="1">
      <c r="B87" s="34"/>
      <c r="C87" s="277" t="s">
        <v>127</v>
      </c>
      <c r="D87" s="272"/>
      <c r="E87" s="272"/>
      <c r="F87" s="272"/>
      <c r="G87" s="272"/>
      <c r="H87" s="119"/>
      <c r="I87" s="119"/>
      <c r="J87" s="119"/>
      <c r="K87" s="119"/>
      <c r="L87" s="119"/>
      <c r="M87" s="119"/>
      <c r="N87" s="277" t="s">
        <v>128</v>
      </c>
      <c r="O87" s="211"/>
      <c r="P87" s="211"/>
      <c r="Q87" s="211"/>
      <c r="R87" s="36"/>
    </row>
    <row r="88" spans="2:18" s="1" customFormat="1" ht="9.75" customHeight="1">
      <c r="B88" s="34"/>
      <c r="C88" s="35"/>
      <c r="D88" s="35"/>
      <c r="E88" s="35"/>
      <c r="F88" s="35"/>
      <c r="G88" s="35"/>
      <c r="H88" s="35"/>
      <c r="I88" s="35"/>
      <c r="J88" s="35"/>
      <c r="K88" s="35"/>
      <c r="L88" s="35"/>
      <c r="M88" s="35"/>
      <c r="N88" s="35"/>
      <c r="O88" s="35"/>
      <c r="P88" s="35"/>
      <c r="Q88" s="35"/>
      <c r="R88" s="36"/>
    </row>
    <row r="89" spans="2:47" s="1" customFormat="1" ht="29.25" customHeight="1">
      <c r="B89" s="34"/>
      <c r="C89" s="126" t="s">
        <v>129</v>
      </c>
      <c r="D89" s="35"/>
      <c r="E89" s="35"/>
      <c r="F89" s="35"/>
      <c r="G89" s="35"/>
      <c r="H89" s="35"/>
      <c r="I89" s="35"/>
      <c r="J89" s="35"/>
      <c r="K89" s="35"/>
      <c r="L89" s="35"/>
      <c r="M89" s="35"/>
      <c r="N89" s="215">
        <f>N121</f>
        <v>0</v>
      </c>
      <c r="O89" s="211"/>
      <c r="P89" s="211"/>
      <c r="Q89" s="211"/>
      <c r="R89" s="36"/>
      <c r="AU89" s="17" t="s">
        <v>130</v>
      </c>
    </row>
    <row r="90" spans="2:18" s="7" customFormat="1" ht="24.75" customHeight="1">
      <c r="B90" s="127"/>
      <c r="C90" s="128"/>
      <c r="D90" s="129" t="s">
        <v>218</v>
      </c>
      <c r="E90" s="128"/>
      <c r="F90" s="128"/>
      <c r="G90" s="128"/>
      <c r="H90" s="128"/>
      <c r="I90" s="128"/>
      <c r="J90" s="128"/>
      <c r="K90" s="128"/>
      <c r="L90" s="128"/>
      <c r="M90" s="128"/>
      <c r="N90" s="274">
        <f>N122</f>
        <v>0</v>
      </c>
      <c r="O90" s="275"/>
      <c r="P90" s="275"/>
      <c r="Q90" s="275"/>
      <c r="R90" s="130"/>
    </row>
    <row r="91" spans="2:18" s="10" customFormat="1" ht="19.5" customHeight="1">
      <c r="B91" s="170"/>
      <c r="C91" s="98"/>
      <c r="D91" s="109" t="s">
        <v>219</v>
      </c>
      <c r="E91" s="98"/>
      <c r="F91" s="98"/>
      <c r="G91" s="98"/>
      <c r="H91" s="98"/>
      <c r="I91" s="98"/>
      <c r="J91" s="98"/>
      <c r="K91" s="98"/>
      <c r="L91" s="98"/>
      <c r="M91" s="98"/>
      <c r="N91" s="213">
        <f>N123</f>
        <v>0</v>
      </c>
      <c r="O91" s="216"/>
      <c r="P91" s="216"/>
      <c r="Q91" s="216"/>
      <c r="R91" s="171"/>
    </row>
    <row r="92" spans="2:18" s="10" customFormat="1" ht="19.5" customHeight="1">
      <c r="B92" s="170"/>
      <c r="C92" s="98"/>
      <c r="D92" s="109" t="s">
        <v>220</v>
      </c>
      <c r="E92" s="98"/>
      <c r="F92" s="98"/>
      <c r="G92" s="98"/>
      <c r="H92" s="98"/>
      <c r="I92" s="98"/>
      <c r="J92" s="98"/>
      <c r="K92" s="98"/>
      <c r="L92" s="98"/>
      <c r="M92" s="98"/>
      <c r="N92" s="213">
        <f>N149</f>
        <v>0</v>
      </c>
      <c r="O92" s="216"/>
      <c r="P92" s="216"/>
      <c r="Q92" s="216"/>
      <c r="R92" s="171"/>
    </row>
    <row r="93" spans="2:18" s="10" customFormat="1" ht="19.5" customHeight="1">
      <c r="B93" s="170"/>
      <c r="C93" s="98"/>
      <c r="D93" s="109" t="s">
        <v>221</v>
      </c>
      <c r="E93" s="98"/>
      <c r="F93" s="98"/>
      <c r="G93" s="98"/>
      <c r="H93" s="98"/>
      <c r="I93" s="98"/>
      <c r="J93" s="98"/>
      <c r="K93" s="98"/>
      <c r="L93" s="98"/>
      <c r="M93" s="98"/>
      <c r="N93" s="213">
        <f>N155</f>
        <v>0</v>
      </c>
      <c r="O93" s="216"/>
      <c r="P93" s="216"/>
      <c r="Q93" s="216"/>
      <c r="R93" s="171"/>
    </row>
    <row r="94" spans="2:18" s="1" customFormat="1" ht="21.75" customHeight="1">
      <c r="B94" s="34"/>
      <c r="C94" s="35"/>
      <c r="D94" s="35"/>
      <c r="E94" s="35"/>
      <c r="F94" s="35"/>
      <c r="G94" s="35"/>
      <c r="H94" s="35"/>
      <c r="I94" s="35"/>
      <c r="J94" s="35"/>
      <c r="K94" s="35"/>
      <c r="L94" s="35"/>
      <c r="M94" s="35"/>
      <c r="N94" s="35"/>
      <c r="O94" s="35"/>
      <c r="P94" s="35"/>
      <c r="Q94" s="35"/>
      <c r="R94" s="36"/>
    </row>
    <row r="95" spans="2:21" s="1" customFormat="1" ht="29.25" customHeight="1">
      <c r="B95" s="34"/>
      <c r="C95" s="126" t="s">
        <v>133</v>
      </c>
      <c r="D95" s="35"/>
      <c r="E95" s="35"/>
      <c r="F95" s="35"/>
      <c r="G95" s="35"/>
      <c r="H95" s="35"/>
      <c r="I95" s="35"/>
      <c r="J95" s="35"/>
      <c r="K95" s="35"/>
      <c r="L95" s="35"/>
      <c r="M95" s="35"/>
      <c r="N95" s="276">
        <f>ROUND(N96+N97+N98+N99+N100+N101,2)</f>
        <v>0</v>
      </c>
      <c r="O95" s="211"/>
      <c r="P95" s="211"/>
      <c r="Q95" s="211"/>
      <c r="R95" s="36"/>
      <c r="T95" s="131"/>
      <c r="U95" s="132" t="s">
        <v>49</v>
      </c>
    </row>
    <row r="96" spans="2:65" s="1" customFormat="1" ht="18" customHeight="1">
      <c r="B96" s="133"/>
      <c r="C96" s="134"/>
      <c r="D96" s="210" t="s">
        <v>134</v>
      </c>
      <c r="E96" s="271"/>
      <c r="F96" s="271"/>
      <c r="G96" s="271"/>
      <c r="H96" s="271"/>
      <c r="I96" s="134"/>
      <c r="J96" s="134"/>
      <c r="K96" s="134"/>
      <c r="L96" s="134"/>
      <c r="M96" s="134"/>
      <c r="N96" s="212">
        <f>ROUND(N89*T96,2)</f>
        <v>0</v>
      </c>
      <c r="O96" s="271"/>
      <c r="P96" s="271"/>
      <c r="Q96" s="271"/>
      <c r="R96" s="135"/>
      <c r="S96" s="136"/>
      <c r="T96" s="137"/>
      <c r="U96" s="138" t="s">
        <v>50</v>
      </c>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40" t="s">
        <v>135</v>
      </c>
      <c r="AZ96" s="139"/>
      <c r="BA96" s="139"/>
      <c r="BB96" s="139"/>
      <c r="BC96" s="139"/>
      <c r="BD96" s="139"/>
      <c r="BE96" s="141">
        <f aca="true" t="shared" si="0" ref="BE96:BE101">IF(U96="základní",N96,0)</f>
        <v>0</v>
      </c>
      <c r="BF96" s="141">
        <f aca="true" t="shared" si="1" ref="BF96:BF101">IF(U96="snížená",N96,0)</f>
        <v>0</v>
      </c>
      <c r="BG96" s="141">
        <f aca="true" t="shared" si="2" ref="BG96:BG101">IF(U96="zákl. přenesená",N96,0)</f>
        <v>0</v>
      </c>
      <c r="BH96" s="141">
        <f aca="true" t="shared" si="3" ref="BH96:BH101">IF(U96="sníž. přenesená",N96,0)</f>
        <v>0</v>
      </c>
      <c r="BI96" s="141">
        <f aca="true" t="shared" si="4" ref="BI96:BI101">IF(U96="nulová",N96,0)</f>
        <v>0</v>
      </c>
      <c r="BJ96" s="140" t="s">
        <v>23</v>
      </c>
      <c r="BK96" s="139"/>
      <c r="BL96" s="139"/>
      <c r="BM96" s="139"/>
    </row>
    <row r="97" spans="2:65" s="1" customFormat="1" ht="18" customHeight="1">
      <c r="B97" s="133"/>
      <c r="C97" s="134"/>
      <c r="D97" s="210" t="s">
        <v>136</v>
      </c>
      <c r="E97" s="271"/>
      <c r="F97" s="271"/>
      <c r="G97" s="271"/>
      <c r="H97" s="271"/>
      <c r="I97" s="134"/>
      <c r="J97" s="134"/>
      <c r="K97" s="134"/>
      <c r="L97" s="134"/>
      <c r="M97" s="134"/>
      <c r="N97" s="212">
        <f>ROUND(N89*T97,2)</f>
        <v>0</v>
      </c>
      <c r="O97" s="271"/>
      <c r="P97" s="271"/>
      <c r="Q97" s="271"/>
      <c r="R97" s="135"/>
      <c r="S97" s="136"/>
      <c r="T97" s="137"/>
      <c r="U97" s="138" t="s">
        <v>50</v>
      </c>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40" t="s">
        <v>135</v>
      </c>
      <c r="AZ97" s="139"/>
      <c r="BA97" s="139"/>
      <c r="BB97" s="139"/>
      <c r="BC97" s="139"/>
      <c r="BD97" s="139"/>
      <c r="BE97" s="141">
        <f t="shared" si="0"/>
        <v>0</v>
      </c>
      <c r="BF97" s="141">
        <f t="shared" si="1"/>
        <v>0</v>
      </c>
      <c r="BG97" s="141">
        <f t="shared" si="2"/>
        <v>0</v>
      </c>
      <c r="BH97" s="141">
        <f t="shared" si="3"/>
        <v>0</v>
      </c>
      <c r="BI97" s="141">
        <f t="shared" si="4"/>
        <v>0</v>
      </c>
      <c r="BJ97" s="140" t="s">
        <v>23</v>
      </c>
      <c r="BK97" s="139"/>
      <c r="BL97" s="139"/>
      <c r="BM97" s="139"/>
    </row>
    <row r="98" spans="2:65" s="1" customFormat="1" ht="18" customHeight="1">
      <c r="B98" s="133"/>
      <c r="C98" s="134"/>
      <c r="D98" s="210" t="s">
        <v>137</v>
      </c>
      <c r="E98" s="271"/>
      <c r="F98" s="271"/>
      <c r="G98" s="271"/>
      <c r="H98" s="271"/>
      <c r="I98" s="134"/>
      <c r="J98" s="134"/>
      <c r="K98" s="134"/>
      <c r="L98" s="134"/>
      <c r="M98" s="134"/>
      <c r="N98" s="212">
        <f>ROUND(N89*T98,2)</f>
        <v>0</v>
      </c>
      <c r="O98" s="271"/>
      <c r="P98" s="271"/>
      <c r="Q98" s="271"/>
      <c r="R98" s="135"/>
      <c r="S98" s="136"/>
      <c r="T98" s="137"/>
      <c r="U98" s="138" t="s">
        <v>50</v>
      </c>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40" t="s">
        <v>135</v>
      </c>
      <c r="AZ98" s="139"/>
      <c r="BA98" s="139"/>
      <c r="BB98" s="139"/>
      <c r="BC98" s="139"/>
      <c r="BD98" s="139"/>
      <c r="BE98" s="141">
        <f t="shared" si="0"/>
        <v>0</v>
      </c>
      <c r="BF98" s="141">
        <f t="shared" si="1"/>
        <v>0</v>
      </c>
      <c r="BG98" s="141">
        <f t="shared" si="2"/>
        <v>0</v>
      </c>
      <c r="BH98" s="141">
        <f t="shared" si="3"/>
        <v>0</v>
      </c>
      <c r="BI98" s="141">
        <f t="shared" si="4"/>
        <v>0</v>
      </c>
      <c r="BJ98" s="140" t="s">
        <v>23</v>
      </c>
      <c r="BK98" s="139"/>
      <c r="BL98" s="139"/>
      <c r="BM98" s="139"/>
    </row>
    <row r="99" spans="2:65" s="1" customFormat="1" ht="18" customHeight="1">
      <c r="B99" s="133"/>
      <c r="C99" s="134"/>
      <c r="D99" s="210" t="s">
        <v>138</v>
      </c>
      <c r="E99" s="271"/>
      <c r="F99" s="271"/>
      <c r="G99" s="271"/>
      <c r="H99" s="271"/>
      <c r="I99" s="134"/>
      <c r="J99" s="134"/>
      <c r="K99" s="134"/>
      <c r="L99" s="134"/>
      <c r="M99" s="134"/>
      <c r="N99" s="212">
        <f>ROUND(N89*T99,2)</f>
        <v>0</v>
      </c>
      <c r="O99" s="271"/>
      <c r="P99" s="271"/>
      <c r="Q99" s="271"/>
      <c r="R99" s="135"/>
      <c r="S99" s="136"/>
      <c r="T99" s="137"/>
      <c r="U99" s="138" t="s">
        <v>50</v>
      </c>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40" t="s">
        <v>135</v>
      </c>
      <c r="AZ99" s="139"/>
      <c r="BA99" s="139"/>
      <c r="BB99" s="139"/>
      <c r="BC99" s="139"/>
      <c r="BD99" s="139"/>
      <c r="BE99" s="141">
        <f t="shared" si="0"/>
        <v>0</v>
      </c>
      <c r="BF99" s="141">
        <f t="shared" si="1"/>
        <v>0</v>
      </c>
      <c r="BG99" s="141">
        <f t="shared" si="2"/>
        <v>0</v>
      </c>
      <c r="BH99" s="141">
        <f t="shared" si="3"/>
        <v>0</v>
      </c>
      <c r="BI99" s="141">
        <f t="shared" si="4"/>
        <v>0</v>
      </c>
      <c r="BJ99" s="140" t="s">
        <v>23</v>
      </c>
      <c r="BK99" s="139"/>
      <c r="BL99" s="139"/>
      <c r="BM99" s="139"/>
    </row>
    <row r="100" spans="2:65" s="1" customFormat="1" ht="18" customHeight="1">
      <c r="B100" s="133"/>
      <c r="C100" s="134"/>
      <c r="D100" s="210" t="s">
        <v>139</v>
      </c>
      <c r="E100" s="271"/>
      <c r="F100" s="271"/>
      <c r="G100" s="271"/>
      <c r="H100" s="271"/>
      <c r="I100" s="134"/>
      <c r="J100" s="134"/>
      <c r="K100" s="134"/>
      <c r="L100" s="134"/>
      <c r="M100" s="134"/>
      <c r="N100" s="212">
        <f>ROUND(N89*T100,2)</f>
        <v>0</v>
      </c>
      <c r="O100" s="271"/>
      <c r="P100" s="271"/>
      <c r="Q100" s="271"/>
      <c r="R100" s="135"/>
      <c r="S100" s="136"/>
      <c r="T100" s="137"/>
      <c r="U100" s="138" t="s">
        <v>50</v>
      </c>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40" t="s">
        <v>135</v>
      </c>
      <c r="AZ100" s="139"/>
      <c r="BA100" s="139"/>
      <c r="BB100" s="139"/>
      <c r="BC100" s="139"/>
      <c r="BD100" s="139"/>
      <c r="BE100" s="141">
        <f t="shared" si="0"/>
        <v>0</v>
      </c>
      <c r="BF100" s="141">
        <f t="shared" si="1"/>
        <v>0</v>
      </c>
      <c r="BG100" s="141">
        <f t="shared" si="2"/>
        <v>0</v>
      </c>
      <c r="BH100" s="141">
        <f t="shared" si="3"/>
        <v>0</v>
      </c>
      <c r="BI100" s="141">
        <f t="shared" si="4"/>
        <v>0</v>
      </c>
      <c r="BJ100" s="140" t="s">
        <v>23</v>
      </c>
      <c r="BK100" s="139"/>
      <c r="BL100" s="139"/>
      <c r="BM100" s="139"/>
    </row>
    <row r="101" spans="2:65" s="1" customFormat="1" ht="18" customHeight="1">
      <c r="B101" s="133"/>
      <c r="C101" s="134"/>
      <c r="D101" s="142" t="s">
        <v>140</v>
      </c>
      <c r="E101" s="134"/>
      <c r="F101" s="134"/>
      <c r="G101" s="134"/>
      <c r="H101" s="134"/>
      <c r="I101" s="134"/>
      <c r="J101" s="134"/>
      <c r="K101" s="134"/>
      <c r="L101" s="134"/>
      <c r="M101" s="134"/>
      <c r="N101" s="212">
        <f>ROUND(N89*T101,2)</f>
        <v>0</v>
      </c>
      <c r="O101" s="271"/>
      <c r="P101" s="271"/>
      <c r="Q101" s="271"/>
      <c r="R101" s="135"/>
      <c r="S101" s="136"/>
      <c r="T101" s="143"/>
      <c r="U101" s="144" t="s">
        <v>50</v>
      </c>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40" t="s">
        <v>141</v>
      </c>
      <c r="AZ101" s="139"/>
      <c r="BA101" s="139"/>
      <c r="BB101" s="139"/>
      <c r="BC101" s="139"/>
      <c r="BD101" s="139"/>
      <c r="BE101" s="141">
        <f t="shared" si="0"/>
        <v>0</v>
      </c>
      <c r="BF101" s="141">
        <f t="shared" si="1"/>
        <v>0</v>
      </c>
      <c r="BG101" s="141">
        <f t="shared" si="2"/>
        <v>0</v>
      </c>
      <c r="BH101" s="141">
        <f t="shared" si="3"/>
        <v>0</v>
      </c>
      <c r="BI101" s="141">
        <f t="shared" si="4"/>
        <v>0</v>
      </c>
      <c r="BJ101" s="140" t="s">
        <v>23</v>
      </c>
      <c r="BK101" s="139"/>
      <c r="BL101" s="139"/>
      <c r="BM101" s="139"/>
    </row>
    <row r="102" spans="2:18" s="1" customFormat="1" ht="13.5">
      <c r="B102" s="34"/>
      <c r="C102" s="35"/>
      <c r="D102" s="35"/>
      <c r="E102" s="35"/>
      <c r="F102" s="35"/>
      <c r="G102" s="35"/>
      <c r="H102" s="35"/>
      <c r="I102" s="35"/>
      <c r="J102" s="35"/>
      <c r="K102" s="35"/>
      <c r="L102" s="35"/>
      <c r="M102" s="35"/>
      <c r="N102" s="35"/>
      <c r="O102" s="35"/>
      <c r="P102" s="35"/>
      <c r="Q102" s="35"/>
      <c r="R102" s="36"/>
    </row>
    <row r="103" spans="2:18" s="1" customFormat="1" ht="29.25" customHeight="1">
      <c r="B103" s="34"/>
      <c r="C103" s="118" t="s">
        <v>120</v>
      </c>
      <c r="D103" s="119"/>
      <c r="E103" s="119"/>
      <c r="F103" s="119"/>
      <c r="G103" s="119"/>
      <c r="H103" s="119"/>
      <c r="I103" s="119"/>
      <c r="J103" s="119"/>
      <c r="K103" s="119"/>
      <c r="L103" s="207">
        <f>ROUND(SUM(N89+N95),2)</f>
        <v>0</v>
      </c>
      <c r="M103" s="272"/>
      <c r="N103" s="272"/>
      <c r="O103" s="272"/>
      <c r="P103" s="272"/>
      <c r="Q103" s="272"/>
      <c r="R103" s="36"/>
    </row>
    <row r="104" spans="2:18" s="1" customFormat="1" ht="6.75" customHeight="1">
      <c r="B104" s="58"/>
      <c r="C104" s="59"/>
      <c r="D104" s="59"/>
      <c r="E104" s="59"/>
      <c r="F104" s="59"/>
      <c r="G104" s="59"/>
      <c r="H104" s="59"/>
      <c r="I104" s="59"/>
      <c r="J104" s="59"/>
      <c r="K104" s="59"/>
      <c r="L104" s="59"/>
      <c r="M104" s="59"/>
      <c r="N104" s="59"/>
      <c r="O104" s="59"/>
      <c r="P104" s="59"/>
      <c r="Q104" s="59"/>
      <c r="R104" s="60"/>
    </row>
    <row r="108" spans="2:18" s="1" customFormat="1" ht="6.75" customHeight="1">
      <c r="B108" s="61"/>
      <c r="C108" s="62"/>
      <c r="D108" s="62"/>
      <c r="E108" s="62"/>
      <c r="F108" s="62"/>
      <c r="G108" s="62"/>
      <c r="H108" s="62"/>
      <c r="I108" s="62"/>
      <c r="J108" s="62"/>
      <c r="K108" s="62"/>
      <c r="L108" s="62"/>
      <c r="M108" s="62"/>
      <c r="N108" s="62"/>
      <c r="O108" s="62"/>
      <c r="P108" s="62"/>
      <c r="Q108" s="62"/>
      <c r="R108" s="63"/>
    </row>
    <row r="109" spans="2:18" s="1" customFormat="1" ht="36.75" customHeight="1">
      <c r="B109" s="34"/>
      <c r="C109" s="239" t="s">
        <v>142</v>
      </c>
      <c r="D109" s="211"/>
      <c r="E109" s="211"/>
      <c r="F109" s="211"/>
      <c r="G109" s="211"/>
      <c r="H109" s="211"/>
      <c r="I109" s="211"/>
      <c r="J109" s="211"/>
      <c r="K109" s="211"/>
      <c r="L109" s="211"/>
      <c r="M109" s="211"/>
      <c r="N109" s="211"/>
      <c r="O109" s="211"/>
      <c r="P109" s="211"/>
      <c r="Q109" s="211"/>
      <c r="R109" s="36"/>
    </row>
    <row r="110" spans="2:18" s="1" customFormat="1" ht="6.75" customHeight="1">
      <c r="B110" s="34"/>
      <c r="C110" s="35"/>
      <c r="D110" s="35"/>
      <c r="E110" s="35"/>
      <c r="F110" s="35"/>
      <c r="G110" s="35"/>
      <c r="H110" s="35"/>
      <c r="I110" s="35"/>
      <c r="J110" s="35"/>
      <c r="K110" s="35"/>
      <c r="L110" s="35"/>
      <c r="M110" s="35"/>
      <c r="N110" s="35"/>
      <c r="O110" s="35"/>
      <c r="P110" s="35"/>
      <c r="Q110" s="35"/>
      <c r="R110" s="36"/>
    </row>
    <row r="111" spans="2:18" s="1" customFormat="1" ht="30" customHeight="1">
      <c r="B111" s="34"/>
      <c r="C111" s="29" t="s">
        <v>17</v>
      </c>
      <c r="D111" s="35"/>
      <c r="E111" s="35"/>
      <c r="F111" s="273" t="str">
        <f>F6</f>
        <v>Chodník ul. Bohumínská, úsek DPS Kamenec - čerpací stanice</v>
      </c>
      <c r="G111" s="211"/>
      <c r="H111" s="211"/>
      <c r="I111" s="211"/>
      <c r="J111" s="211"/>
      <c r="K111" s="211"/>
      <c r="L111" s="211"/>
      <c r="M111" s="211"/>
      <c r="N111" s="211"/>
      <c r="O111" s="211"/>
      <c r="P111" s="211"/>
      <c r="Q111" s="35"/>
      <c r="R111" s="36"/>
    </row>
    <row r="112" spans="2:18" ht="30" customHeight="1">
      <c r="B112" s="21"/>
      <c r="C112" s="29" t="s">
        <v>123</v>
      </c>
      <c r="D112" s="22"/>
      <c r="E112" s="22"/>
      <c r="F112" s="273" t="s">
        <v>215</v>
      </c>
      <c r="G112" s="241"/>
      <c r="H112" s="241"/>
      <c r="I112" s="241"/>
      <c r="J112" s="241"/>
      <c r="K112" s="241"/>
      <c r="L112" s="241"/>
      <c r="M112" s="241"/>
      <c r="N112" s="241"/>
      <c r="O112" s="241"/>
      <c r="P112" s="241"/>
      <c r="Q112" s="22"/>
      <c r="R112" s="23"/>
    </row>
    <row r="113" spans="2:18" s="1" customFormat="1" ht="36.75" customHeight="1">
      <c r="B113" s="34"/>
      <c r="C113" s="68" t="s">
        <v>216</v>
      </c>
      <c r="D113" s="35"/>
      <c r="E113" s="35"/>
      <c r="F113" s="222" t="str">
        <f>F8</f>
        <v>0 - Demolice</v>
      </c>
      <c r="G113" s="211"/>
      <c r="H113" s="211"/>
      <c r="I113" s="211"/>
      <c r="J113" s="211"/>
      <c r="K113" s="211"/>
      <c r="L113" s="211"/>
      <c r="M113" s="211"/>
      <c r="N113" s="211"/>
      <c r="O113" s="211"/>
      <c r="P113" s="211"/>
      <c r="Q113" s="35"/>
      <c r="R113" s="36"/>
    </row>
    <row r="114" spans="2:18" s="1" customFormat="1" ht="6.75" customHeight="1">
      <c r="B114" s="34"/>
      <c r="C114" s="35"/>
      <c r="D114" s="35"/>
      <c r="E114" s="35"/>
      <c r="F114" s="35"/>
      <c r="G114" s="35"/>
      <c r="H114" s="35"/>
      <c r="I114" s="35"/>
      <c r="J114" s="35"/>
      <c r="K114" s="35"/>
      <c r="L114" s="35"/>
      <c r="M114" s="35"/>
      <c r="N114" s="35"/>
      <c r="O114" s="35"/>
      <c r="P114" s="35"/>
      <c r="Q114" s="35"/>
      <c r="R114" s="36"/>
    </row>
    <row r="115" spans="2:18" s="1" customFormat="1" ht="18" customHeight="1">
      <c r="B115" s="34"/>
      <c r="C115" s="29" t="s">
        <v>24</v>
      </c>
      <c r="D115" s="35"/>
      <c r="E115" s="35"/>
      <c r="F115" s="27" t="str">
        <f>F10</f>
        <v>Ostrava</v>
      </c>
      <c r="G115" s="35"/>
      <c r="H115" s="35"/>
      <c r="I115" s="35"/>
      <c r="J115" s="35"/>
      <c r="K115" s="29" t="s">
        <v>26</v>
      </c>
      <c r="L115" s="35"/>
      <c r="M115" s="266" t="str">
        <f>IF(O10="","",O10)</f>
        <v>2. 6. 2016</v>
      </c>
      <c r="N115" s="211"/>
      <c r="O115" s="211"/>
      <c r="P115" s="211"/>
      <c r="Q115" s="35"/>
      <c r="R115" s="36"/>
    </row>
    <row r="116" spans="2:18" s="1" customFormat="1" ht="6.75" customHeight="1">
      <c r="B116" s="34"/>
      <c r="C116" s="35"/>
      <c r="D116" s="35"/>
      <c r="E116" s="35"/>
      <c r="F116" s="35"/>
      <c r="G116" s="35"/>
      <c r="H116" s="35"/>
      <c r="I116" s="35"/>
      <c r="J116" s="35"/>
      <c r="K116" s="35"/>
      <c r="L116" s="35"/>
      <c r="M116" s="35"/>
      <c r="N116" s="35"/>
      <c r="O116" s="35"/>
      <c r="P116" s="35"/>
      <c r="Q116" s="35"/>
      <c r="R116" s="36"/>
    </row>
    <row r="117" spans="2:18" s="1" customFormat="1" ht="15">
      <c r="B117" s="34"/>
      <c r="C117" s="29" t="s">
        <v>30</v>
      </c>
      <c r="D117" s="35"/>
      <c r="E117" s="35"/>
      <c r="F117" s="27" t="str">
        <f>E13</f>
        <v>SMO, Městský obvod Slezská Ostrava</v>
      </c>
      <c r="G117" s="35"/>
      <c r="H117" s="35"/>
      <c r="I117" s="35"/>
      <c r="J117" s="35"/>
      <c r="K117" s="29" t="s">
        <v>38</v>
      </c>
      <c r="L117" s="35"/>
      <c r="M117" s="245" t="str">
        <f>E19</f>
        <v>MH Stavební partner s.r.o.</v>
      </c>
      <c r="N117" s="211"/>
      <c r="O117" s="211"/>
      <c r="P117" s="211"/>
      <c r="Q117" s="211"/>
      <c r="R117" s="36"/>
    </row>
    <row r="118" spans="2:18" s="1" customFormat="1" ht="14.25" customHeight="1">
      <c r="B118" s="34"/>
      <c r="C118" s="29" t="s">
        <v>36</v>
      </c>
      <c r="D118" s="35"/>
      <c r="E118" s="35"/>
      <c r="F118" s="27" t="str">
        <f>IF(E16="","",E16)</f>
        <v>Vyplň údaj</v>
      </c>
      <c r="G118" s="35"/>
      <c r="H118" s="35"/>
      <c r="I118" s="35"/>
      <c r="J118" s="35"/>
      <c r="K118" s="29" t="s">
        <v>43</v>
      </c>
      <c r="L118" s="35"/>
      <c r="M118" s="245" t="str">
        <f>E22</f>
        <v> </v>
      </c>
      <c r="N118" s="211"/>
      <c r="O118" s="211"/>
      <c r="P118" s="211"/>
      <c r="Q118" s="211"/>
      <c r="R118" s="36"/>
    </row>
    <row r="119" spans="2:18" s="1" customFormat="1" ht="9.75" customHeight="1">
      <c r="B119" s="34"/>
      <c r="C119" s="35"/>
      <c r="D119" s="35"/>
      <c r="E119" s="35"/>
      <c r="F119" s="35"/>
      <c r="G119" s="35"/>
      <c r="H119" s="35"/>
      <c r="I119" s="35"/>
      <c r="J119" s="35"/>
      <c r="K119" s="35"/>
      <c r="L119" s="35"/>
      <c r="M119" s="35"/>
      <c r="N119" s="35"/>
      <c r="O119" s="35"/>
      <c r="P119" s="35"/>
      <c r="Q119" s="35"/>
      <c r="R119" s="36"/>
    </row>
    <row r="120" spans="2:27" s="8" customFormat="1" ht="29.25" customHeight="1">
      <c r="B120" s="145"/>
      <c r="C120" s="146" t="s">
        <v>143</v>
      </c>
      <c r="D120" s="147" t="s">
        <v>144</v>
      </c>
      <c r="E120" s="147" t="s">
        <v>67</v>
      </c>
      <c r="F120" s="267" t="s">
        <v>145</v>
      </c>
      <c r="G120" s="268"/>
      <c r="H120" s="268"/>
      <c r="I120" s="268"/>
      <c r="J120" s="147" t="s">
        <v>146</v>
      </c>
      <c r="K120" s="147" t="s">
        <v>147</v>
      </c>
      <c r="L120" s="269" t="s">
        <v>148</v>
      </c>
      <c r="M120" s="268"/>
      <c r="N120" s="267" t="s">
        <v>128</v>
      </c>
      <c r="O120" s="268"/>
      <c r="P120" s="268"/>
      <c r="Q120" s="270"/>
      <c r="R120" s="148"/>
      <c r="T120" s="76" t="s">
        <v>149</v>
      </c>
      <c r="U120" s="77" t="s">
        <v>49</v>
      </c>
      <c r="V120" s="77" t="s">
        <v>150</v>
      </c>
      <c r="W120" s="77" t="s">
        <v>151</v>
      </c>
      <c r="X120" s="77" t="s">
        <v>152</v>
      </c>
      <c r="Y120" s="77" t="s">
        <v>153</v>
      </c>
      <c r="Z120" s="77" t="s">
        <v>154</v>
      </c>
      <c r="AA120" s="78" t="s">
        <v>155</v>
      </c>
    </row>
    <row r="121" spans="2:63" s="1" customFormat="1" ht="29.25" customHeight="1">
      <c r="B121" s="34"/>
      <c r="C121" s="80" t="s">
        <v>125</v>
      </c>
      <c r="D121" s="35"/>
      <c r="E121" s="35"/>
      <c r="F121" s="35"/>
      <c r="G121" s="35"/>
      <c r="H121" s="35"/>
      <c r="I121" s="35"/>
      <c r="J121" s="35"/>
      <c r="K121" s="35"/>
      <c r="L121" s="35"/>
      <c r="M121" s="35"/>
      <c r="N121" s="259">
        <f>BK121</f>
        <v>0</v>
      </c>
      <c r="O121" s="260"/>
      <c r="P121" s="260"/>
      <c r="Q121" s="260"/>
      <c r="R121" s="36"/>
      <c r="T121" s="79"/>
      <c r="U121" s="50"/>
      <c r="V121" s="50"/>
      <c r="W121" s="149">
        <f>W122+W206</f>
        <v>0</v>
      </c>
      <c r="X121" s="50"/>
      <c r="Y121" s="149">
        <f>Y122+Y206</f>
        <v>0.0006324000000000001</v>
      </c>
      <c r="Z121" s="50"/>
      <c r="AA121" s="150">
        <f>AA122+AA206</f>
        <v>791.2431</v>
      </c>
      <c r="AT121" s="17" t="s">
        <v>84</v>
      </c>
      <c r="AU121" s="17" t="s">
        <v>130</v>
      </c>
      <c r="BK121" s="151">
        <f>BK122+BK206</f>
        <v>0</v>
      </c>
    </row>
    <row r="122" spans="2:63" s="9" customFormat="1" ht="36.75" customHeight="1">
      <c r="B122" s="152"/>
      <c r="C122" s="153"/>
      <c r="D122" s="154" t="s">
        <v>218</v>
      </c>
      <c r="E122" s="154"/>
      <c r="F122" s="154"/>
      <c r="G122" s="154"/>
      <c r="H122" s="154"/>
      <c r="I122" s="154"/>
      <c r="J122" s="154"/>
      <c r="K122" s="154"/>
      <c r="L122" s="154"/>
      <c r="M122" s="154"/>
      <c r="N122" s="283">
        <f>BK122</f>
        <v>0</v>
      </c>
      <c r="O122" s="274"/>
      <c r="P122" s="274"/>
      <c r="Q122" s="274"/>
      <c r="R122" s="155"/>
      <c r="T122" s="156"/>
      <c r="U122" s="153"/>
      <c r="V122" s="153"/>
      <c r="W122" s="157">
        <f>W123+W149+W155</f>
        <v>0</v>
      </c>
      <c r="X122" s="153"/>
      <c r="Y122" s="157">
        <f>Y123+Y149+Y155</f>
        <v>0.0006324000000000001</v>
      </c>
      <c r="Z122" s="153"/>
      <c r="AA122" s="158">
        <f>AA123+AA149+AA155</f>
        <v>791.2431</v>
      </c>
      <c r="AR122" s="159" t="s">
        <v>23</v>
      </c>
      <c r="AT122" s="160" t="s">
        <v>84</v>
      </c>
      <c r="AU122" s="160" t="s">
        <v>85</v>
      </c>
      <c r="AY122" s="159" t="s">
        <v>156</v>
      </c>
      <c r="BK122" s="161">
        <f>BK123+BK149+BK155</f>
        <v>0</v>
      </c>
    </row>
    <row r="123" spans="2:63" s="9" customFormat="1" ht="19.5" customHeight="1">
      <c r="B123" s="152"/>
      <c r="C123" s="153"/>
      <c r="D123" s="172" t="s">
        <v>219</v>
      </c>
      <c r="E123" s="172"/>
      <c r="F123" s="172"/>
      <c r="G123" s="172"/>
      <c r="H123" s="172"/>
      <c r="I123" s="172"/>
      <c r="J123" s="172"/>
      <c r="K123" s="172"/>
      <c r="L123" s="172"/>
      <c r="M123" s="172"/>
      <c r="N123" s="288">
        <f>BK123</f>
        <v>0</v>
      </c>
      <c r="O123" s="289"/>
      <c r="P123" s="289"/>
      <c r="Q123" s="289"/>
      <c r="R123" s="155"/>
      <c r="T123" s="156"/>
      <c r="U123" s="153"/>
      <c r="V123" s="153"/>
      <c r="W123" s="157">
        <f>SUM(W124:W148)</f>
        <v>0</v>
      </c>
      <c r="X123" s="153"/>
      <c r="Y123" s="157">
        <f>SUM(Y124:Y148)</f>
        <v>0</v>
      </c>
      <c r="Z123" s="153"/>
      <c r="AA123" s="158">
        <f>SUM(AA124:AA148)</f>
        <v>791.2431</v>
      </c>
      <c r="AR123" s="159" t="s">
        <v>23</v>
      </c>
      <c r="AT123" s="160" t="s">
        <v>84</v>
      </c>
      <c r="AU123" s="160" t="s">
        <v>23</v>
      </c>
      <c r="AY123" s="159" t="s">
        <v>156</v>
      </c>
      <c r="BK123" s="161">
        <f>SUM(BK124:BK148)</f>
        <v>0</v>
      </c>
    </row>
    <row r="124" spans="2:65" s="1" customFormat="1" ht="31.5" customHeight="1">
      <c r="B124" s="133"/>
      <c r="C124" s="162" t="s">
        <v>23</v>
      </c>
      <c r="D124" s="162" t="s">
        <v>157</v>
      </c>
      <c r="E124" s="163" t="s">
        <v>222</v>
      </c>
      <c r="F124" s="255" t="s">
        <v>223</v>
      </c>
      <c r="G124" s="256"/>
      <c r="H124" s="256"/>
      <c r="I124" s="256"/>
      <c r="J124" s="164" t="s">
        <v>224</v>
      </c>
      <c r="K124" s="165">
        <v>36.72</v>
      </c>
      <c r="L124" s="257">
        <v>0</v>
      </c>
      <c r="M124" s="256"/>
      <c r="N124" s="258">
        <f>ROUND(L124*K124,2)</f>
        <v>0</v>
      </c>
      <c r="O124" s="256"/>
      <c r="P124" s="256"/>
      <c r="Q124" s="256"/>
      <c r="R124" s="135"/>
      <c r="T124" s="166" t="s">
        <v>21</v>
      </c>
      <c r="U124" s="43" t="s">
        <v>50</v>
      </c>
      <c r="V124" s="35"/>
      <c r="W124" s="167">
        <f>V124*K124</f>
        <v>0</v>
      </c>
      <c r="X124" s="167">
        <v>0</v>
      </c>
      <c r="Y124" s="167">
        <f>X124*K124</f>
        <v>0</v>
      </c>
      <c r="Z124" s="167">
        <v>0.26</v>
      </c>
      <c r="AA124" s="168">
        <f>Z124*K124</f>
        <v>9.5472</v>
      </c>
      <c r="AR124" s="17" t="s">
        <v>106</v>
      </c>
      <c r="AT124" s="17" t="s">
        <v>157</v>
      </c>
      <c r="AU124" s="17" t="s">
        <v>97</v>
      </c>
      <c r="AY124" s="17" t="s">
        <v>156</v>
      </c>
      <c r="BE124" s="113">
        <f>IF(U124="základní",N124,0)</f>
        <v>0</v>
      </c>
      <c r="BF124" s="113">
        <f>IF(U124="snížená",N124,0)</f>
        <v>0</v>
      </c>
      <c r="BG124" s="113">
        <f>IF(U124="zákl. přenesená",N124,0)</f>
        <v>0</v>
      </c>
      <c r="BH124" s="113">
        <f>IF(U124="sníž. přenesená",N124,0)</f>
        <v>0</v>
      </c>
      <c r="BI124" s="113">
        <f>IF(U124="nulová",N124,0)</f>
        <v>0</v>
      </c>
      <c r="BJ124" s="17" t="s">
        <v>23</v>
      </c>
      <c r="BK124" s="113">
        <f>ROUND(L124*K124,2)</f>
        <v>0</v>
      </c>
      <c r="BL124" s="17" t="s">
        <v>106</v>
      </c>
      <c r="BM124" s="17" t="s">
        <v>225</v>
      </c>
    </row>
    <row r="125" spans="2:51" s="11" customFormat="1" ht="31.5" customHeight="1">
      <c r="B125" s="173"/>
      <c r="C125" s="174"/>
      <c r="D125" s="174"/>
      <c r="E125" s="175" t="s">
        <v>21</v>
      </c>
      <c r="F125" s="292" t="s">
        <v>226</v>
      </c>
      <c r="G125" s="285"/>
      <c r="H125" s="285"/>
      <c r="I125" s="285"/>
      <c r="J125" s="174"/>
      <c r="K125" s="176">
        <v>36.72</v>
      </c>
      <c r="L125" s="174"/>
      <c r="M125" s="174"/>
      <c r="N125" s="174"/>
      <c r="O125" s="174"/>
      <c r="P125" s="174"/>
      <c r="Q125" s="174"/>
      <c r="R125" s="177"/>
      <c r="T125" s="178"/>
      <c r="U125" s="174"/>
      <c r="V125" s="174"/>
      <c r="W125" s="174"/>
      <c r="X125" s="174"/>
      <c r="Y125" s="174"/>
      <c r="Z125" s="174"/>
      <c r="AA125" s="179"/>
      <c r="AT125" s="180" t="s">
        <v>227</v>
      </c>
      <c r="AU125" s="180" t="s">
        <v>97</v>
      </c>
      <c r="AV125" s="11" t="s">
        <v>97</v>
      </c>
      <c r="AW125" s="11" t="s">
        <v>42</v>
      </c>
      <c r="AX125" s="11" t="s">
        <v>23</v>
      </c>
      <c r="AY125" s="180" t="s">
        <v>156</v>
      </c>
    </row>
    <row r="126" spans="2:65" s="1" customFormat="1" ht="22.5" customHeight="1">
      <c r="B126" s="133"/>
      <c r="C126" s="162" t="s">
        <v>97</v>
      </c>
      <c r="D126" s="162" t="s">
        <v>157</v>
      </c>
      <c r="E126" s="163" t="s">
        <v>228</v>
      </c>
      <c r="F126" s="255" t="s">
        <v>229</v>
      </c>
      <c r="G126" s="256"/>
      <c r="H126" s="256"/>
      <c r="I126" s="256"/>
      <c r="J126" s="164" t="s">
        <v>224</v>
      </c>
      <c r="K126" s="165">
        <v>91.8</v>
      </c>
      <c r="L126" s="257">
        <v>0</v>
      </c>
      <c r="M126" s="256"/>
      <c r="N126" s="258">
        <f>ROUND(L126*K126,2)</f>
        <v>0</v>
      </c>
      <c r="O126" s="256"/>
      <c r="P126" s="256"/>
      <c r="Q126" s="256"/>
      <c r="R126" s="135"/>
      <c r="T126" s="166" t="s">
        <v>21</v>
      </c>
      <c r="U126" s="43" t="s">
        <v>50</v>
      </c>
      <c r="V126" s="35"/>
      <c r="W126" s="167">
        <f>V126*K126</f>
        <v>0</v>
      </c>
      <c r="X126" s="167">
        <v>0</v>
      </c>
      <c r="Y126" s="167">
        <f>X126*K126</f>
        <v>0</v>
      </c>
      <c r="Z126" s="167">
        <v>0.408</v>
      </c>
      <c r="AA126" s="168">
        <f>Z126*K126</f>
        <v>37.4544</v>
      </c>
      <c r="AR126" s="17" t="s">
        <v>106</v>
      </c>
      <c r="AT126" s="17" t="s">
        <v>157</v>
      </c>
      <c r="AU126" s="17" t="s">
        <v>97</v>
      </c>
      <c r="AY126" s="17" t="s">
        <v>156</v>
      </c>
      <c r="BE126" s="113">
        <f>IF(U126="základní",N126,0)</f>
        <v>0</v>
      </c>
      <c r="BF126" s="113">
        <f>IF(U126="snížená",N126,0)</f>
        <v>0</v>
      </c>
      <c r="BG126" s="113">
        <f>IF(U126="zákl. přenesená",N126,0)</f>
        <v>0</v>
      </c>
      <c r="BH126" s="113">
        <f>IF(U126="sníž. přenesená",N126,0)</f>
        <v>0</v>
      </c>
      <c r="BI126" s="113">
        <f>IF(U126="nulová",N126,0)</f>
        <v>0</v>
      </c>
      <c r="BJ126" s="17" t="s">
        <v>23</v>
      </c>
      <c r="BK126" s="113">
        <f>ROUND(L126*K126,2)</f>
        <v>0</v>
      </c>
      <c r="BL126" s="17" t="s">
        <v>106</v>
      </c>
      <c r="BM126" s="17" t="s">
        <v>230</v>
      </c>
    </row>
    <row r="127" spans="2:65" s="1" customFormat="1" ht="31.5" customHeight="1">
      <c r="B127" s="133"/>
      <c r="C127" s="162" t="s">
        <v>103</v>
      </c>
      <c r="D127" s="162" t="s">
        <v>157</v>
      </c>
      <c r="E127" s="163" t="s">
        <v>231</v>
      </c>
      <c r="F127" s="255" t="s">
        <v>232</v>
      </c>
      <c r="G127" s="256"/>
      <c r="H127" s="256"/>
      <c r="I127" s="256"/>
      <c r="J127" s="164" t="s">
        <v>224</v>
      </c>
      <c r="K127" s="165">
        <v>36.72</v>
      </c>
      <c r="L127" s="257">
        <v>0</v>
      </c>
      <c r="M127" s="256"/>
      <c r="N127" s="258">
        <f>ROUND(L127*K127,2)</f>
        <v>0</v>
      </c>
      <c r="O127" s="256"/>
      <c r="P127" s="256"/>
      <c r="Q127" s="256"/>
      <c r="R127" s="135"/>
      <c r="T127" s="166" t="s">
        <v>21</v>
      </c>
      <c r="U127" s="43" t="s">
        <v>50</v>
      </c>
      <c r="V127" s="35"/>
      <c r="W127" s="167">
        <f>V127*K127</f>
        <v>0</v>
      </c>
      <c r="X127" s="167">
        <v>0</v>
      </c>
      <c r="Y127" s="167">
        <f>X127*K127</f>
        <v>0</v>
      </c>
      <c r="Z127" s="167">
        <v>0.235</v>
      </c>
      <c r="AA127" s="168">
        <f>Z127*K127</f>
        <v>8.629199999999999</v>
      </c>
      <c r="AR127" s="17" t="s">
        <v>106</v>
      </c>
      <c r="AT127" s="17" t="s">
        <v>157</v>
      </c>
      <c r="AU127" s="17" t="s">
        <v>97</v>
      </c>
      <c r="AY127" s="17" t="s">
        <v>156</v>
      </c>
      <c r="BE127" s="113">
        <f>IF(U127="základní",N127,0)</f>
        <v>0</v>
      </c>
      <c r="BF127" s="113">
        <f>IF(U127="snížená",N127,0)</f>
        <v>0</v>
      </c>
      <c r="BG127" s="113">
        <f>IF(U127="zákl. přenesená",N127,0)</f>
        <v>0</v>
      </c>
      <c r="BH127" s="113">
        <f>IF(U127="sníž. přenesená",N127,0)</f>
        <v>0</v>
      </c>
      <c r="BI127" s="113">
        <f>IF(U127="nulová",N127,0)</f>
        <v>0</v>
      </c>
      <c r="BJ127" s="17" t="s">
        <v>23</v>
      </c>
      <c r="BK127" s="113">
        <f>ROUND(L127*K127,2)</f>
        <v>0</v>
      </c>
      <c r="BL127" s="17" t="s">
        <v>106</v>
      </c>
      <c r="BM127" s="17" t="s">
        <v>233</v>
      </c>
    </row>
    <row r="128" spans="2:51" s="11" customFormat="1" ht="22.5" customHeight="1">
      <c r="B128" s="173"/>
      <c r="C128" s="174"/>
      <c r="D128" s="174"/>
      <c r="E128" s="175" t="s">
        <v>21</v>
      </c>
      <c r="F128" s="292" t="s">
        <v>234</v>
      </c>
      <c r="G128" s="285"/>
      <c r="H128" s="285"/>
      <c r="I128" s="285"/>
      <c r="J128" s="174"/>
      <c r="K128" s="176">
        <v>36.72</v>
      </c>
      <c r="L128" s="174"/>
      <c r="M128" s="174"/>
      <c r="N128" s="174"/>
      <c r="O128" s="174"/>
      <c r="P128" s="174"/>
      <c r="Q128" s="174"/>
      <c r="R128" s="177"/>
      <c r="T128" s="178"/>
      <c r="U128" s="174"/>
      <c r="V128" s="174"/>
      <c r="W128" s="174"/>
      <c r="X128" s="174"/>
      <c r="Y128" s="174"/>
      <c r="Z128" s="174"/>
      <c r="AA128" s="179"/>
      <c r="AT128" s="180" t="s">
        <v>227</v>
      </c>
      <c r="AU128" s="180" t="s">
        <v>97</v>
      </c>
      <c r="AV128" s="11" t="s">
        <v>97</v>
      </c>
      <c r="AW128" s="11" t="s">
        <v>42</v>
      </c>
      <c r="AX128" s="11" t="s">
        <v>23</v>
      </c>
      <c r="AY128" s="180" t="s">
        <v>156</v>
      </c>
    </row>
    <row r="129" spans="2:65" s="1" customFormat="1" ht="22.5" customHeight="1">
      <c r="B129" s="133"/>
      <c r="C129" s="162" t="s">
        <v>106</v>
      </c>
      <c r="D129" s="162" t="s">
        <v>157</v>
      </c>
      <c r="E129" s="163" t="s">
        <v>235</v>
      </c>
      <c r="F129" s="255" t="s">
        <v>236</v>
      </c>
      <c r="G129" s="256"/>
      <c r="H129" s="256"/>
      <c r="I129" s="256"/>
      <c r="J129" s="164" t="s">
        <v>224</v>
      </c>
      <c r="K129" s="165">
        <v>3.06</v>
      </c>
      <c r="L129" s="257">
        <v>0</v>
      </c>
      <c r="M129" s="256"/>
      <c r="N129" s="258">
        <f>ROUND(L129*K129,2)</f>
        <v>0</v>
      </c>
      <c r="O129" s="256"/>
      <c r="P129" s="256"/>
      <c r="Q129" s="256"/>
      <c r="R129" s="135"/>
      <c r="T129" s="166" t="s">
        <v>21</v>
      </c>
      <c r="U129" s="43" t="s">
        <v>50</v>
      </c>
      <c r="V129" s="35"/>
      <c r="W129" s="167">
        <f>V129*K129</f>
        <v>0</v>
      </c>
      <c r="X129" s="167">
        <v>0</v>
      </c>
      <c r="Y129" s="167">
        <f>X129*K129</f>
        <v>0</v>
      </c>
      <c r="Z129" s="167">
        <v>0.709</v>
      </c>
      <c r="AA129" s="168">
        <f>Z129*K129</f>
        <v>2.16954</v>
      </c>
      <c r="AR129" s="17" t="s">
        <v>106</v>
      </c>
      <c r="AT129" s="17" t="s">
        <v>157</v>
      </c>
      <c r="AU129" s="17" t="s">
        <v>97</v>
      </c>
      <c r="AY129" s="17" t="s">
        <v>156</v>
      </c>
      <c r="BE129" s="113">
        <f>IF(U129="základní",N129,0)</f>
        <v>0</v>
      </c>
      <c r="BF129" s="113">
        <f>IF(U129="snížená",N129,0)</f>
        <v>0</v>
      </c>
      <c r="BG129" s="113">
        <f>IF(U129="zákl. přenesená",N129,0)</f>
        <v>0</v>
      </c>
      <c r="BH129" s="113">
        <f>IF(U129="sníž. přenesená",N129,0)</f>
        <v>0</v>
      </c>
      <c r="BI129" s="113">
        <f>IF(U129="nulová",N129,0)</f>
        <v>0</v>
      </c>
      <c r="BJ129" s="17" t="s">
        <v>23</v>
      </c>
      <c r="BK129" s="113">
        <f>ROUND(L129*K129,2)</f>
        <v>0</v>
      </c>
      <c r="BL129" s="17" t="s">
        <v>106</v>
      </c>
      <c r="BM129" s="17" t="s">
        <v>237</v>
      </c>
    </row>
    <row r="130" spans="2:51" s="11" customFormat="1" ht="31.5" customHeight="1">
      <c r="B130" s="173"/>
      <c r="C130" s="174"/>
      <c r="D130" s="174"/>
      <c r="E130" s="175" t="s">
        <v>21</v>
      </c>
      <c r="F130" s="292" t="s">
        <v>238</v>
      </c>
      <c r="G130" s="285"/>
      <c r="H130" s="285"/>
      <c r="I130" s="285"/>
      <c r="J130" s="174"/>
      <c r="K130" s="176">
        <v>3.06</v>
      </c>
      <c r="L130" s="174"/>
      <c r="M130" s="174"/>
      <c r="N130" s="174"/>
      <c r="O130" s="174"/>
      <c r="P130" s="174"/>
      <c r="Q130" s="174"/>
      <c r="R130" s="177"/>
      <c r="T130" s="178"/>
      <c r="U130" s="174"/>
      <c r="V130" s="174"/>
      <c r="W130" s="174"/>
      <c r="X130" s="174"/>
      <c r="Y130" s="174"/>
      <c r="Z130" s="174"/>
      <c r="AA130" s="179"/>
      <c r="AT130" s="180" t="s">
        <v>227</v>
      </c>
      <c r="AU130" s="180" t="s">
        <v>97</v>
      </c>
      <c r="AV130" s="11" t="s">
        <v>97</v>
      </c>
      <c r="AW130" s="11" t="s">
        <v>42</v>
      </c>
      <c r="AX130" s="11" t="s">
        <v>23</v>
      </c>
      <c r="AY130" s="180" t="s">
        <v>156</v>
      </c>
    </row>
    <row r="131" spans="2:65" s="1" customFormat="1" ht="31.5" customHeight="1">
      <c r="B131" s="133"/>
      <c r="C131" s="162" t="s">
        <v>109</v>
      </c>
      <c r="D131" s="162" t="s">
        <v>157</v>
      </c>
      <c r="E131" s="163" t="s">
        <v>239</v>
      </c>
      <c r="F131" s="255" t="s">
        <v>240</v>
      </c>
      <c r="G131" s="256"/>
      <c r="H131" s="256"/>
      <c r="I131" s="256"/>
      <c r="J131" s="164" t="s">
        <v>224</v>
      </c>
      <c r="K131" s="165">
        <v>91.8</v>
      </c>
      <c r="L131" s="257">
        <v>0</v>
      </c>
      <c r="M131" s="256"/>
      <c r="N131" s="258">
        <f>ROUND(L131*K131,2)</f>
        <v>0</v>
      </c>
      <c r="O131" s="256"/>
      <c r="P131" s="256"/>
      <c r="Q131" s="256"/>
      <c r="R131" s="135"/>
      <c r="T131" s="166" t="s">
        <v>21</v>
      </c>
      <c r="U131" s="43" t="s">
        <v>50</v>
      </c>
      <c r="V131" s="35"/>
      <c r="W131" s="167">
        <f>V131*K131</f>
        <v>0</v>
      </c>
      <c r="X131" s="167">
        <v>0</v>
      </c>
      <c r="Y131" s="167">
        <f>X131*K131</f>
        <v>0</v>
      </c>
      <c r="Z131" s="167">
        <v>0.235</v>
      </c>
      <c r="AA131" s="168">
        <f>Z131*K131</f>
        <v>21.572999999999997</v>
      </c>
      <c r="AR131" s="17" t="s">
        <v>106</v>
      </c>
      <c r="AT131" s="17" t="s">
        <v>157</v>
      </c>
      <c r="AU131" s="17" t="s">
        <v>97</v>
      </c>
      <c r="AY131" s="17" t="s">
        <v>156</v>
      </c>
      <c r="BE131" s="113">
        <f>IF(U131="základní",N131,0)</f>
        <v>0</v>
      </c>
      <c r="BF131" s="113">
        <f>IF(U131="snížená",N131,0)</f>
        <v>0</v>
      </c>
      <c r="BG131" s="113">
        <f>IF(U131="zákl. přenesená",N131,0)</f>
        <v>0</v>
      </c>
      <c r="BH131" s="113">
        <f>IF(U131="sníž. přenesená",N131,0)</f>
        <v>0</v>
      </c>
      <c r="BI131" s="113">
        <f>IF(U131="nulová",N131,0)</f>
        <v>0</v>
      </c>
      <c r="BJ131" s="17" t="s">
        <v>23</v>
      </c>
      <c r="BK131" s="113">
        <f>ROUND(L131*K131,2)</f>
        <v>0</v>
      </c>
      <c r="BL131" s="17" t="s">
        <v>106</v>
      </c>
      <c r="BM131" s="17" t="s">
        <v>241</v>
      </c>
    </row>
    <row r="132" spans="2:51" s="11" customFormat="1" ht="22.5" customHeight="1">
      <c r="B132" s="173"/>
      <c r="C132" s="174"/>
      <c r="D132" s="174"/>
      <c r="E132" s="175" t="s">
        <v>21</v>
      </c>
      <c r="F132" s="292" t="s">
        <v>242</v>
      </c>
      <c r="G132" s="285"/>
      <c r="H132" s="285"/>
      <c r="I132" s="285"/>
      <c r="J132" s="174"/>
      <c r="K132" s="176">
        <v>91.8</v>
      </c>
      <c r="L132" s="174"/>
      <c r="M132" s="174"/>
      <c r="N132" s="174"/>
      <c r="O132" s="174"/>
      <c r="P132" s="174"/>
      <c r="Q132" s="174"/>
      <c r="R132" s="177"/>
      <c r="T132" s="178"/>
      <c r="U132" s="174"/>
      <c r="V132" s="174"/>
      <c r="W132" s="174"/>
      <c r="X132" s="174"/>
      <c r="Y132" s="174"/>
      <c r="Z132" s="174"/>
      <c r="AA132" s="179"/>
      <c r="AT132" s="180" t="s">
        <v>227</v>
      </c>
      <c r="AU132" s="180" t="s">
        <v>97</v>
      </c>
      <c r="AV132" s="11" t="s">
        <v>97</v>
      </c>
      <c r="AW132" s="11" t="s">
        <v>42</v>
      </c>
      <c r="AX132" s="11" t="s">
        <v>23</v>
      </c>
      <c r="AY132" s="180" t="s">
        <v>156</v>
      </c>
    </row>
    <row r="133" spans="2:65" s="1" customFormat="1" ht="31.5" customHeight="1">
      <c r="B133" s="133"/>
      <c r="C133" s="162" t="s">
        <v>181</v>
      </c>
      <c r="D133" s="162" t="s">
        <v>157</v>
      </c>
      <c r="E133" s="163" t="s">
        <v>243</v>
      </c>
      <c r="F133" s="255" t="s">
        <v>244</v>
      </c>
      <c r="G133" s="256"/>
      <c r="H133" s="256"/>
      <c r="I133" s="256"/>
      <c r="J133" s="164" t="s">
        <v>224</v>
      </c>
      <c r="K133" s="165">
        <v>806.82</v>
      </c>
      <c r="L133" s="257">
        <v>0</v>
      </c>
      <c r="M133" s="256"/>
      <c r="N133" s="258">
        <f>ROUND(L133*K133,2)</f>
        <v>0</v>
      </c>
      <c r="O133" s="256"/>
      <c r="P133" s="256"/>
      <c r="Q133" s="256"/>
      <c r="R133" s="135"/>
      <c r="T133" s="166" t="s">
        <v>21</v>
      </c>
      <c r="U133" s="43" t="s">
        <v>50</v>
      </c>
      <c r="V133" s="35"/>
      <c r="W133" s="167">
        <f>V133*K133</f>
        <v>0</v>
      </c>
      <c r="X133" s="167">
        <v>0</v>
      </c>
      <c r="Y133" s="167">
        <f>X133*K133</f>
        <v>0</v>
      </c>
      <c r="Z133" s="167">
        <v>0.235</v>
      </c>
      <c r="AA133" s="168">
        <f>Z133*K133</f>
        <v>189.6027</v>
      </c>
      <c r="AR133" s="17" t="s">
        <v>106</v>
      </c>
      <c r="AT133" s="17" t="s">
        <v>157</v>
      </c>
      <c r="AU133" s="17" t="s">
        <v>97</v>
      </c>
      <c r="AY133" s="17" t="s">
        <v>156</v>
      </c>
      <c r="BE133" s="113">
        <f>IF(U133="základní",N133,0)</f>
        <v>0</v>
      </c>
      <c r="BF133" s="113">
        <f>IF(U133="snížená",N133,0)</f>
        <v>0</v>
      </c>
      <c r="BG133" s="113">
        <f>IF(U133="zákl. přenesená",N133,0)</f>
        <v>0</v>
      </c>
      <c r="BH133" s="113">
        <f>IF(U133="sníž. přenesená",N133,0)</f>
        <v>0</v>
      </c>
      <c r="BI133" s="113">
        <f>IF(U133="nulová",N133,0)</f>
        <v>0</v>
      </c>
      <c r="BJ133" s="17" t="s">
        <v>23</v>
      </c>
      <c r="BK133" s="113">
        <f>ROUND(L133*K133,2)</f>
        <v>0</v>
      </c>
      <c r="BL133" s="17" t="s">
        <v>106</v>
      </c>
      <c r="BM133" s="17" t="s">
        <v>245</v>
      </c>
    </row>
    <row r="134" spans="2:51" s="11" customFormat="1" ht="22.5" customHeight="1">
      <c r="B134" s="173"/>
      <c r="C134" s="174"/>
      <c r="D134" s="174"/>
      <c r="E134" s="175" t="s">
        <v>21</v>
      </c>
      <c r="F134" s="292" t="s">
        <v>246</v>
      </c>
      <c r="G134" s="285"/>
      <c r="H134" s="285"/>
      <c r="I134" s="285"/>
      <c r="J134" s="174"/>
      <c r="K134" s="176">
        <v>806.82</v>
      </c>
      <c r="L134" s="174"/>
      <c r="M134" s="174"/>
      <c r="N134" s="174"/>
      <c r="O134" s="174"/>
      <c r="P134" s="174"/>
      <c r="Q134" s="174"/>
      <c r="R134" s="177"/>
      <c r="T134" s="178"/>
      <c r="U134" s="174"/>
      <c r="V134" s="174"/>
      <c r="W134" s="174"/>
      <c r="X134" s="174"/>
      <c r="Y134" s="174"/>
      <c r="Z134" s="174"/>
      <c r="AA134" s="179"/>
      <c r="AT134" s="180" t="s">
        <v>227</v>
      </c>
      <c r="AU134" s="180" t="s">
        <v>97</v>
      </c>
      <c r="AV134" s="11" t="s">
        <v>97</v>
      </c>
      <c r="AW134" s="11" t="s">
        <v>42</v>
      </c>
      <c r="AX134" s="11" t="s">
        <v>23</v>
      </c>
      <c r="AY134" s="180" t="s">
        <v>156</v>
      </c>
    </row>
    <row r="135" spans="2:65" s="1" customFormat="1" ht="31.5" customHeight="1">
      <c r="B135" s="133"/>
      <c r="C135" s="162" t="s">
        <v>186</v>
      </c>
      <c r="D135" s="162" t="s">
        <v>157</v>
      </c>
      <c r="E135" s="163" t="s">
        <v>247</v>
      </c>
      <c r="F135" s="255" t="s">
        <v>248</v>
      </c>
      <c r="G135" s="256"/>
      <c r="H135" s="256"/>
      <c r="I135" s="256"/>
      <c r="J135" s="164" t="s">
        <v>224</v>
      </c>
      <c r="K135" s="165">
        <v>806.82</v>
      </c>
      <c r="L135" s="257">
        <v>0</v>
      </c>
      <c r="M135" s="256"/>
      <c r="N135" s="258">
        <f>ROUND(L135*K135,2)</f>
        <v>0</v>
      </c>
      <c r="O135" s="256"/>
      <c r="P135" s="256"/>
      <c r="Q135" s="256"/>
      <c r="R135" s="135"/>
      <c r="T135" s="166" t="s">
        <v>21</v>
      </c>
      <c r="U135" s="43" t="s">
        <v>50</v>
      </c>
      <c r="V135" s="35"/>
      <c r="W135" s="167">
        <f>V135*K135</f>
        <v>0</v>
      </c>
      <c r="X135" s="167">
        <v>0</v>
      </c>
      <c r="Y135" s="167">
        <f>X135*K135</f>
        <v>0</v>
      </c>
      <c r="Z135" s="167">
        <v>0.5</v>
      </c>
      <c r="AA135" s="168">
        <f>Z135*K135</f>
        <v>403.41</v>
      </c>
      <c r="AR135" s="17" t="s">
        <v>106</v>
      </c>
      <c r="AT135" s="17" t="s">
        <v>157</v>
      </c>
      <c r="AU135" s="17" t="s">
        <v>97</v>
      </c>
      <c r="AY135" s="17" t="s">
        <v>156</v>
      </c>
      <c r="BE135" s="113">
        <f>IF(U135="základní",N135,0)</f>
        <v>0</v>
      </c>
      <c r="BF135" s="113">
        <f>IF(U135="snížená",N135,0)</f>
        <v>0</v>
      </c>
      <c r="BG135" s="113">
        <f>IF(U135="zákl. přenesená",N135,0)</f>
        <v>0</v>
      </c>
      <c r="BH135" s="113">
        <f>IF(U135="sníž. přenesená",N135,0)</f>
        <v>0</v>
      </c>
      <c r="BI135" s="113">
        <f>IF(U135="nulová",N135,0)</f>
        <v>0</v>
      </c>
      <c r="BJ135" s="17" t="s">
        <v>23</v>
      </c>
      <c r="BK135" s="113">
        <f>ROUND(L135*K135,2)</f>
        <v>0</v>
      </c>
      <c r="BL135" s="17" t="s">
        <v>106</v>
      </c>
      <c r="BM135" s="17" t="s">
        <v>249</v>
      </c>
    </row>
    <row r="136" spans="2:51" s="11" customFormat="1" ht="22.5" customHeight="1">
      <c r="B136" s="173"/>
      <c r="C136" s="174"/>
      <c r="D136" s="174"/>
      <c r="E136" s="175" t="s">
        <v>21</v>
      </c>
      <c r="F136" s="292" t="s">
        <v>250</v>
      </c>
      <c r="G136" s="285"/>
      <c r="H136" s="285"/>
      <c r="I136" s="285"/>
      <c r="J136" s="174"/>
      <c r="K136" s="176">
        <v>806.82</v>
      </c>
      <c r="L136" s="174"/>
      <c r="M136" s="174"/>
      <c r="N136" s="174"/>
      <c r="O136" s="174"/>
      <c r="P136" s="174"/>
      <c r="Q136" s="174"/>
      <c r="R136" s="177"/>
      <c r="T136" s="178"/>
      <c r="U136" s="174"/>
      <c r="V136" s="174"/>
      <c r="W136" s="174"/>
      <c r="X136" s="174"/>
      <c r="Y136" s="174"/>
      <c r="Z136" s="174"/>
      <c r="AA136" s="179"/>
      <c r="AT136" s="180" t="s">
        <v>227</v>
      </c>
      <c r="AU136" s="180" t="s">
        <v>97</v>
      </c>
      <c r="AV136" s="11" t="s">
        <v>97</v>
      </c>
      <c r="AW136" s="11" t="s">
        <v>42</v>
      </c>
      <c r="AX136" s="11" t="s">
        <v>23</v>
      </c>
      <c r="AY136" s="180" t="s">
        <v>156</v>
      </c>
    </row>
    <row r="137" spans="2:65" s="1" customFormat="1" ht="22.5" customHeight="1">
      <c r="B137" s="133"/>
      <c r="C137" s="162" t="s">
        <v>190</v>
      </c>
      <c r="D137" s="162" t="s">
        <v>157</v>
      </c>
      <c r="E137" s="163" t="s">
        <v>251</v>
      </c>
      <c r="F137" s="255" t="s">
        <v>252</v>
      </c>
      <c r="G137" s="256"/>
      <c r="H137" s="256"/>
      <c r="I137" s="256"/>
      <c r="J137" s="164" t="s">
        <v>224</v>
      </c>
      <c r="K137" s="165">
        <v>806.82</v>
      </c>
      <c r="L137" s="257">
        <v>0</v>
      </c>
      <c r="M137" s="256"/>
      <c r="N137" s="258">
        <f>ROUND(L137*K137,2)</f>
        <v>0</v>
      </c>
      <c r="O137" s="256"/>
      <c r="P137" s="256"/>
      <c r="Q137" s="256"/>
      <c r="R137" s="135"/>
      <c r="T137" s="166" t="s">
        <v>21</v>
      </c>
      <c r="U137" s="43" t="s">
        <v>50</v>
      </c>
      <c r="V137" s="35"/>
      <c r="W137" s="167">
        <f>V137*K137</f>
        <v>0</v>
      </c>
      <c r="X137" s="167">
        <v>0</v>
      </c>
      <c r="Y137" s="167">
        <f>X137*K137</f>
        <v>0</v>
      </c>
      <c r="Z137" s="167">
        <v>0.098</v>
      </c>
      <c r="AA137" s="168">
        <f>Z137*K137</f>
        <v>79.06836000000001</v>
      </c>
      <c r="AR137" s="17" t="s">
        <v>106</v>
      </c>
      <c r="AT137" s="17" t="s">
        <v>157</v>
      </c>
      <c r="AU137" s="17" t="s">
        <v>97</v>
      </c>
      <c r="AY137" s="17" t="s">
        <v>156</v>
      </c>
      <c r="BE137" s="113">
        <f>IF(U137="základní",N137,0)</f>
        <v>0</v>
      </c>
      <c r="BF137" s="113">
        <f>IF(U137="snížená",N137,0)</f>
        <v>0</v>
      </c>
      <c r="BG137" s="113">
        <f>IF(U137="zákl. přenesená",N137,0)</f>
        <v>0</v>
      </c>
      <c r="BH137" s="113">
        <f>IF(U137="sníž. přenesená",N137,0)</f>
        <v>0</v>
      </c>
      <c r="BI137" s="113">
        <f>IF(U137="nulová",N137,0)</f>
        <v>0</v>
      </c>
      <c r="BJ137" s="17" t="s">
        <v>23</v>
      </c>
      <c r="BK137" s="113">
        <f>ROUND(L137*K137,2)</f>
        <v>0</v>
      </c>
      <c r="BL137" s="17" t="s">
        <v>106</v>
      </c>
      <c r="BM137" s="17" t="s">
        <v>253</v>
      </c>
    </row>
    <row r="138" spans="2:51" s="11" customFormat="1" ht="22.5" customHeight="1">
      <c r="B138" s="173"/>
      <c r="C138" s="174"/>
      <c r="D138" s="174"/>
      <c r="E138" s="175" t="s">
        <v>21</v>
      </c>
      <c r="F138" s="292" t="s">
        <v>254</v>
      </c>
      <c r="G138" s="285"/>
      <c r="H138" s="285"/>
      <c r="I138" s="285"/>
      <c r="J138" s="174"/>
      <c r="K138" s="176">
        <v>806.82</v>
      </c>
      <c r="L138" s="174"/>
      <c r="M138" s="174"/>
      <c r="N138" s="174"/>
      <c r="O138" s="174"/>
      <c r="P138" s="174"/>
      <c r="Q138" s="174"/>
      <c r="R138" s="177"/>
      <c r="T138" s="178"/>
      <c r="U138" s="174"/>
      <c r="V138" s="174"/>
      <c r="W138" s="174"/>
      <c r="X138" s="174"/>
      <c r="Y138" s="174"/>
      <c r="Z138" s="174"/>
      <c r="AA138" s="179"/>
      <c r="AT138" s="180" t="s">
        <v>227</v>
      </c>
      <c r="AU138" s="180" t="s">
        <v>97</v>
      </c>
      <c r="AV138" s="11" t="s">
        <v>97</v>
      </c>
      <c r="AW138" s="11" t="s">
        <v>42</v>
      </c>
      <c r="AX138" s="11" t="s">
        <v>23</v>
      </c>
      <c r="AY138" s="180" t="s">
        <v>156</v>
      </c>
    </row>
    <row r="139" spans="2:65" s="1" customFormat="1" ht="22.5" customHeight="1">
      <c r="B139" s="133"/>
      <c r="C139" s="162" t="s">
        <v>194</v>
      </c>
      <c r="D139" s="162" t="s">
        <v>157</v>
      </c>
      <c r="E139" s="163" t="s">
        <v>255</v>
      </c>
      <c r="F139" s="255" t="s">
        <v>256</v>
      </c>
      <c r="G139" s="256"/>
      <c r="H139" s="256"/>
      <c r="I139" s="256"/>
      <c r="J139" s="164" t="s">
        <v>257</v>
      </c>
      <c r="K139" s="165">
        <v>176.14</v>
      </c>
      <c r="L139" s="257">
        <v>0</v>
      </c>
      <c r="M139" s="256"/>
      <c r="N139" s="258">
        <f>ROUND(L139*K139,2)</f>
        <v>0</v>
      </c>
      <c r="O139" s="256"/>
      <c r="P139" s="256"/>
      <c r="Q139" s="256"/>
      <c r="R139" s="135"/>
      <c r="T139" s="166" t="s">
        <v>21</v>
      </c>
      <c r="U139" s="43" t="s">
        <v>50</v>
      </c>
      <c r="V139" s="35"/>
      <c r="W139" s="167">
        <f>V139*K139</f>
        <v>0</v>
      </c>
      <c r="X139" s="167">
        <v>0</v>
      </c>
      <c r="Y139" s="167">
        <f>X139*K139</f>
        <v>0</v>
      </c>
      <c r="Z139" s="167">
        <v>0.205</v>
      </c>
      <c r="AA139" s="168">
        <f>Z139*K139</f>
        <v>36.10869999999999</v>
      </c>
      <c r="AR139" s="17" t="s">
        <v>106</v>
      </c>
      <c r="AT139" s="17" t="s">
        <v>157</v>
      </c>
      <c r="AU139" s="17" t="s">
        <v>97</v>
      </c>
      <c r="AY139" s="17" t="s">
        <v>156</v>
      </c>
      <c r="BE139" s="113">
        <f>IF(U139="základní",N139,0)</f>
        <v>0</v>
      </c>
      <c r="BF139" s="113">
        <f>IF(U139="snížená",N139,0)</f>
        <v>0</v>
      </c>
      <c r="BG139" s="113">
        <f>IF(U139="zákl. přenesená",N139,0)</f>
        <v>0</v>
      </c>
      <c r="BH139" s="113">
        <f>IF(U139="sníž. přenesená",N139,0)</f>
        <v>0</v>
      </c>
      <c r="BI139" s="113">
        <f>IF(U139="nulová",N139,0)</f>
        <v>0</v>
      </c>
      <c r="BJ139" s="17" t="s">
        <v>23</v>
      </c>
      <c r="BK139" s="113">
        <f>ROUND(L139*K139,2)</f>
        <v>0</v>
      </c>
      <c r="BL139" s="17" t="s">
        <v>106</v>
      </c>
      <c r="BM139" s="17" t="s">
        <v>258</v>
      </c>
    </row>
    <row r="140" spans="2:51" s="11" customFormat="1" ht="22.5" customHeight="1">
      <c r="B140" s="173"/>
      <c r="C140" s="174"/>
      <c r="D140" s="174"/>
      <c r="E140" s="175" t="s">
        <v>21</v>
      </c>
      <c r="F140" s="292" t="s">
        <v>259</v>
      </c>
      <c r="G140" s="285"/>
      <c r="H140" s="285"/>
      <c r="I140" s="285"/>
      <c r="J140" s="174"/>
      <c r="K140" s="176">
        <v>160.14</v>
      </c>
      <c r="L140" s="174"/>
      <c r="M140" s="174"/>
      <c r="N140" s="174"/>
      <c r="O140" s="174"/>
      <c r="P140" s="174"/>
      <c r="Q140" s="174"/>
      <c r="R140" s="177"/>
      <c r="T140" s="178"/>
      <c r="U140" s="174"/>
      <c r="V140" s="174"/>
      <c r="W140" s="174"/>
      <c r="X140" s="174"/>
      <c r="Y140" s="174"/>
      <c r="Z140" s="174"/>
      <c r="AA140" s="179"/>
      <c r="AT140" s="180" t="s">
        <v>227</v>
      </c>
      <c r="AU140" s="180" t="s">
        <v>97</v>
      </c>
      <c r="AV140" s="11" t="s">
        <v>97</v>
      </c>
      <c r="AW140" s="11" t="s">
        <v>42</v>
      </c>
      <c r="AX140" s="11" t="s">
        <v>85</v>
      </c>
      <c r="AY140" s="180" t="s">
        <v>156</v>
      </c>
    </row>
    <row r="141" spans="2:51" s="11" customFormat="1" ht="31.5" customHeight="1">
      <c r="B141" s="173"/>
      <c r="C141" s="174"/>
      <c r="D141" s="174"/>
      <c r="E141" s="175" t="s">
        <v>21</v>
      </c>
      <c r="F141" s="284" t="s">
        <v>260</v>
      </c>
      <c r="G141" s="285"/>
      <c r="H141" s="285"/>
      <c r="I141" s="285"/>
      <c r="J141" s="174"/>
      <c r="K141" s="176">
        <v>16</v>
      </c>
      <c r="L141" s="174"/>
      <c r="M141" s="174"/>
      <c r="N141" s="174"/>
      <c r="O141" s="174"/>
      <c r="P141" s="174"/>
      <c r="Q141" s="174"/>
      <c r="R141" s="177"/>
      <c r="T141" s="178"/>
      <c r="U141" s="174"/>
      <c r="V141" s="174"/>
      <c r="W141" s="174"/>
      <c r="X141" s="174"/>
      <c r="Y141" s="174"/>
      <c r="Z141" s="174"/>
      <c r="AA141" s="179"/>
      <c r="AT141" s="180" t="s">
        <v>227</v>
      </c>
      <c r="AU141" s="180" t="s">
        <v>97</v>
      </c>
      <c r="AV141" s="11" t="s">
        <v>97</v>
      </c>
      <c r="AW141" s="11" t="s">
        <v>42</v>
      </c>
      <c r="AX141" s="11" t="s">
        <v>85</v>
      </c>
      <c r="AY141" s="180" t="s">
        <v>156</v>
      </c>
    </row>
    <row r="142" spans="2:51" s="12" customFormat="1" ht="22.5" customHeight="1">
      <c r="B142" s="181"/>
      <c r="C142" s="182"/>
      <c r="D142" s="182"/>
      <c r="E142" s="183" t="s">
        <v>21</v>
      </c>
      <c r="F142" s="286" t="s">
        <v>261</v>
      </c>
      <c r="G142" s="287"/>
      <c r="H142" s="287"/>
      <c r="I142" s="287"/>
      <c r="J142" s="182"/>
      <c r="K142" s="184">
        <v>176.14</v>
      </c>
      <c r="L142" s="182"/>
      <c r="M142" s="182"/>
      <c r="N142" s="182"/>
      <c r="O142" s="182"/>
      <c r="P142" s="182"/>
      <c r="Q142" s="182"/>
      <c r="R142" s="185"/>
      <c r="T142" s="186"/>
      <c r="U142" s="182"/>
      <c r="V142" s="182"/>
      <c r="W142" s="182"/>
      <c r="X142" s="182"/>
      <c r="Y142" s="182"/>
      <c r="Z142" s="182"/>
      <c r="AA142" s="187"/>
      <c r="AT142" s="188" t="s">
        <v>227</v>
      </c>
      <c r="AU142" s="188" t="s">
        <v>97</v>
      </c>
      <c r="AV142" s="12" t="s">
        <v>106</v>
      </c>
      <c r="AW142" s="12" t="s">
        <v>42</v>
      </c>
      <c r="AX142" s="12" t="s">
        <v>23</v>
      </c>
      <c r="AY142" s="188" t="s">
        <v>156</v>
      </c>
    </row>
    <row r="143" spans="2:65" s="1" customFormat="1" ht="22.5" customHeight="1">
      <c r="B143" s="133"/>
      <c r="C143" s="162" t="s">
        <v>28</v>
      </c>
      <c r="D143" s="162" t="s">
        <v>157</v>
      </c>
      <c r="E143" s="163" t="s">
        <v>262</v>
      </c>
      <c r="F143" s="255" t="s">
        <v>263</v>
      </c>
      <c r="G143" s="256"/>
      <c r="H143" s="256"/>
      <c r="I143" s="256"/>
      <c r="J143" s="164" t="s">
        <v>257</v>
      </c>
      <c r="K143" s="165">
        <v>32</v>
      </c>
      <c r="L143" s="257">
        <v>0</v>
      </c>
      <c r="M143" s="256"/>
      <c r="N143" s="258">
        <f>ROUND(L143*K143,2)</f>
        <v>0</v>
      </c>
      <c r="O143" s="256"/>
      <c r="P143" s="256"/>
      <c r="Q143" s="256"/>
      <c r="R143" s="135"/>
      <c r="T143" s="166" t="s">
        <v>21</v>
      </c>
      <c r="U143" s="43" t="s">
        <v>50</v>
      </c>
      <c r="V143" s="35"/>
      <c r="W143" s="167">
        <f>V143*K143</f>
        <v>0</v>
      </c>
      <c r="X143" s="167">
        <v>0</v>
      </c>
      <c r="Y143" s="167">
        <f>X143*K143</f>
        <v>0</v>
      </c>
      <c r="Z143" s="167">
        <v>0.115</v>
      </c>
      <c r="AA143" s="168">
        <f>Z143*K143</f>
        <v>3.68</v>
      </c>
      <c r="AR143" s="17" t="s">
        <v>106</v>
      </c>
      <c r="AT143" s="17" t="s">
        <v>157</v>
      </c>
      <c r="AU143" s="17" t="s">
        <v>97</v>
      </c>
      <c r="AY143" s="17" t="s">
        <v>156</v>
      </c>
      <c r="BE143" s="113">
        <f>IF(U143="základní",N143,0)</f>
        <v>0</v>
      </c>
      <c r="BF143" s="113">
        <f>IF(U143="snížená",N143,0)</f>
        <v>0</v>
      </c>
      <c r="BG143" s="113">
        <f>IF(U143="zákl. přenesená",N143,0)</f>
        <v>0</v>
      </c>
      <c r="BH143" s="113">
        <f>IF(U143="sníž. přenesená",N143,0)</f>
        <v>0</v>
      </c>
      <c r="BI143" s="113">
        <f>IF(U143="nulová",N143,0)</f>
        <v>0</v>
      </c>
      <c r="BJ143" s="17" t="s">
        <v>23</v>
      </c>
      <c r="BK143" s="113">
        <f>ROUND(L143*K143,2)</f>
        <v>0</v>
      </c>
      <c r="BL143" s="17" t="s">
        <v>106</v>
      </c>
      <c r="BM143" s="17" t="s">
        <v>264</v>
      </c>
    </row>
    <row r="144" spans="2:51" s="11" customFormat="1" ht="31.5" customHeight="1">
      <c r="B144" s="173"/>
      <c r="C144" s="174"/>
      <c r="D144" s="174"/>
      <c r="E144" s="175" t="s">
        <v>21</v>
      </c>
      <c r="F144" s="292" t="s">
        <v>265</v>
      </c>
      <c r="G144" s="285"/>
      <c r="H144" s="285"/>
      <c r="I144" s="285"/>
      <c r="J144" s="174"/>
      <c r="K144" s="176">
        <v>32</v>
      </c>
      <c r="L144" s="174"/>
      <c r="M144" s="174"/>
      <c r="N144" s="174"/>
      <c r="O144" s="174"/>
      <c r="P144" s="174"/>
      <c r="Q144" s="174"/>
      <c r="R144" s="177"/>
      <c r="T144" s="178"/>
      <c r="U144" s="174"/>
      <c r="V144" s="174"/>
      <c r="W144" s="174"/>
      <c r="X144" s="174"/>
      <c r="Y144" s="174"/>
      <c r="Z144" s="174"/>
      <c r="AA144" s="179"/>
      <c r="AT144" s="180" t="s">
        <v>227</v>
      </c>
      <c r="AU144" s="180" t="s">
        <v>97</v>
      </c>
      <c r="AV144" s="11" t="s">
        <v>97</v>
      </c>
      <c r="AW144" s="11" t="s">
        <v>42</v>
      </c>
      <c r="AX144" s="11" t="s">
        <v>23</v>
      </c>
      <c r="AY144" s="180" t="s">
        <v>156</v>
      </c>
    </row>
    <row r="145" spans="2:65" s="1" customFormat="1" ht="22.5" customHeight="1">
      <c r="B145" s="133"/>
      <c r="C145" s="162" t="s">
        <v>201</v>
      </c>
      <c r="D145" s="162" t="s">
        <v>157</v>
      </c>
      <c r="E145" s="163" t="s">
        <v>266</v>
      </c>
      <c r="F145" s="255" t="s">
        <v>267</v>
      </c>
      <c r="G145" s="256"/>
      <c r="H145" s="256"/>
      <c r="I145" s="256"/>
      <c r="J145" s="164" t="s">
        <v>268</v>
      </c>
      <c r="K145" s="165">
        <v>22.644</v>
      </c>
      <c r="L145" s="257">
        <v>0</v>
      </c>
      <c r="M145" s="256"/>
      <c r="N145" s="258">
        <f>ROUND(L145*K145,2)</f>
        <v>0</v>
      </c>
      <c r="O145" s="256"/>
      <c r="P145" s="256"/>
      <c r="Q145" s="256"/>
      <c r="R145" s="135"/>
      <c r="T145" s="166" t="s">
        <v>21</v>
      </c>
      <c r="U145" s="43" t="s">
        <v>50</v>
      </c>
      <c r="V145" s="35"/>
      <c r="W145" s="167">
        <f>V145*K145</f>
        <v>0</v>
      </c>
      <c r="X145" s="167">
        <v>0</v>
      </c>
      <c r="Y145" s="167">
        <f>X145*K145</f>
        <v>0</v>
      </c>
      <c r="Z145" s="167">
        <v>0</v>
      </c>
      <c r="AA145" s="168">
        <f>Z145*K145</f>
        <v>0</v>
      </c>
      <c r="AR145" s="17" t="s">
        <v>106</v>
      </c>
      <c r="AT145" s="17" t="s">
        <v>157</v>
      </c>
      <c r="AU145" s="17" t="s">
        <v>97</v>
      </c>
      <c r="AY145" s="17" t="s">
        <v>156</v>
      </c>
      <c r="BE145" s="113">
        <f>IF(U145="základní",N145,0)</f>
        <v>0</v>
      </c>
      <c r="BF145" s="113">
        <f>IF(U145="snížená",N145,0)</f>
        <v>0</v>
      </c>
      <c r="BG145" s="113">
        <f>IF(U145="zákl. přenesená",N145,0)</f>
        <v>0</v>
      </c>
      <c r="BH145" s="113">
        <f>IF(U145="sníž. přenesená",N145,0)</f>
        <v>0</v>
      </c>
      <c r="BI145" s="113">
        <f>IF(U145="nulová",N145,0)</f>
        <v>0</v>
      </c>
      <c r="BJ145" s="17" t="s">
        <v>23</v>
      </c>
      <c r="BK145" s="113">
        <f>ROUND(L145*K145,2)</f>
        <v>0</v>
      </c>
      <c r="BL145" s="17" t="s">
        <v>106</v>
      </c>
      <c r="BM145" s="17" t="s">
        <v>269</v>
      </c>
    </row>
    <row r="146" spans="2:51" s="11" customFormat="1" ht="22.5" customHeight="1">
      <c r="B146" s="173"/>
      <c r="C146" s="174"/>
      <c r="D146" s="174"/>
      <c r="E146" s="175" t="s">
        <v>21</v>
      </c>
      <c r="F146" s="292" t="s">
        <v>270</v>
      </c>
      <c r="G146" s="285"/>
      <c r="H146" s="285"/>
      <c r="I146" s="285"/>
      <c r="J146" s="174"/>
      <c r="K146" s="176">
        <v>22.644</v>
      </c>
      <c r="L146" s="174"/>
      <c r="M146" s="174"/>
      <c r="N146" s="174"/>
      <c r="O146" s="174"/>
      <c r="P146" s="174"/>
      <c r="Q146" s="174"/>
      <c r="R146" s="177"/>
      <c r="T146" s="178"/>
      <c r="U146" s="174"/>
      <c r="V146" s="174"/>
      <c r="W146" s="174"/>
      <c r="X146" s="174"/>
      <c r="Y146" s="174"/>
      <c r="Z146" s="174"/>
      <c r="AA146" s="179"/>
      <c r="AT146" s="180" t="s">
        <v>227</v>
      </c>
      <c r="AU146" s="180" t="s">
        <v>97</v>
      </c>
      <c r="AV146" s="11" t="s">
        <v>97</v>
      </c>
      <c r="AW146" s="11" t="s">
        <v>42</v>
      </c>
      <c r="AX146" s="11" t="s">
        <v>23</v>
      </c>
      <c r="AY146" s="180" t="s">
        <v>156</v>
      </c>
    </row>
    <row r="147" spans="2:65" s="1" customFormat="1" ht="31.5" customHeight="1">
      <c r="B147" s="133"/>
      <c r="C147" s="162" t="s">
        <v>205</v>
      </c>
      <c r="D147" s="162" t="s">
        <v>157</v>
      </c>
      <c r="E147" s="163" t="s">
        <v>271</v>
      </c>
      <c r="F147" s="255" t="s">
        <v>272</v>
      </c>
      <c r="G147" s="256"/>
      <c r="H147" s="256"/>
      <c r="I147" s="256"/>
      <c r="J147" s="164" t="s">
        <v>268</v>
      </c>
      <c r="K147" s="165">
        <v>22.644</v>
      </c>
      <c r="L147" s="257">
        <v>0</v>
      </c>
      <c r="M147" s="256"/>
      <c r="N147" s="258">
        <f>ROUND(L147*K147,2)</f>
        <v>0</v>
      </c>
      <c r="O147" s="256"/>
      <c r="P147" s="256"/>
      <c r="Q147" s="256"/>
      <c r="R147" s="135"/>
      <c r="T147" s="166" t="s">
        <v>21</v>
      </c>
      <c r="U147" s="43" t="s">
        <v>50</v>
      </c>
      <c r="V147" s="35"/>
      <c r="W147" s="167">
        <f>V147*K147</f>
        <v>0</v>
      </c>
      <c r="X147" s="167">
        <v>0</v>
      </c>
      <c r="Y147" s="167">
        <f>X147*K147</f>
        <v>0</v>
      </c>
      <c r="Z147" s="167">
        <v>0</v>
      </c>
      <c r="AA147" s="168">
        <f>Z147*K147</f>
        <v>0</v>
      </c>
      <c r="AR147" s="17" t="s">
        <v>106</v>
      </c>
      <c r="AT147" s="17" t="s">
        <v>157</v>
      </c>
      <c r="AU147" s="17" t="s">
        <v>97</v>
      </c>
      <c r="AY147" s="17" t="s">
        <v>156</v>
      </c>
      <c r="BE147" s="113">
        <f>IF(U147="základní",N147,0)</f>
        <v>0</v>
      </c>
      <c r="BF147" s="113">
        <f>IF(U147="snížená",N147,0)</f>
        <v>0</v>
      </c>
      <c r="BG147" s="113">
        <f>IF(U147="zákl. přenesená",N147,0)</f>
        <v>0</v>
      </c>
      <c r="BH147" s="113">
        <f>IF(U147="sníž. přenesená",N147,0)</f>
        <v>0</v>
      </c>
      <c r="BI147" s="113">
        <f>IF(U147="nulová",N147,0)</f>
        <v>0</v>
      </c>
      <c r="BJ147" s="17" t="s">
        <v>23</v>
      </c>
      <c r="BK147" s="113">
        <f>ROUND(L147*K147,2)</f>
        <v>0</v>
      </c>
      <c r="BL147" s="17" t="s">
        <v>106</v>
      </c>
      <c r="BM147" s="17" t="s">
        <v>273</v>
      </c>
    </row>
    <row r="148" spans="2:51" s="11" customFormat="1" ht="22.5" customHeight="1">
      <c r="B148" s="173"/>
      <c r="C148" s="174"/>
      <c r="D148" s="174"/>
      <c r="E148" s="175" t="s">
        <v>21</v>
      </c>
      <c r="F148" s="292" t="s">
        <v>274</v>
      </c>
      <c r="G148" s="285"/>
      <c r="H148" s="285"/>
      <c r="I148" s="285"/>
      <c r="J148" s="174"/>
      <c r="K148" s="176">
        <v>22.644</v>
      </c>
      <c r="L148" s="174"/>
      <c r="M148" s="174"/>
      <c r="N148" s="174"/>
      <c r="O148" s="174"/>
      <c r="P148" s="174"/>
      <c r="Q148" s="174"/>
      <c r="R148" s="177"/>
      <c r="T148" s="178"/>
      <c r="U148" s="174"/>
      <c r="V148" s="174"/>
      <c r="W148" s="174"/>
      <c r="X148" s="174"/>
      <c r="Y148" s="174"/>
      <c r="Z148" s="174"/>
      <c r="AA148" s="179"/>
      <c r="AT148" s="180" t="s">
        <v>227</v>
      </c>
      <c r="AU148" s="180" t="s">
        <v>97</v>
      </c>
      <c r="AV148" s="11" t="s">
        <v>97</v>
      </c>
      <c r="AW148" s="11" t="s">
        <v>42</v>
      </c>
      <c r="AX148" s="11" t="s">
        <v>23</v>
      </c>
      <c r="AY148" s="180" t="s">
        <v>156</v>
      </c>
    </row>
    <row r="149" spans="2:63" s="9" customFormat="1" ht="29.25" customHeight="1">
      <c r="B149" s="152"/>
      <c r="C149" s="153"/>
      <c r="D149" s="172" t="s">
        <v>220</v>
      </c>
      <c r="E149" s="172"/>
      <c r="F149" s="172"/>
      <c r="G149" s="172"/>
      <c r="H149" s="172"/>
      <c r="I149" s="172"/>
      <c r="J149" s="172"/>
      <c r="K149" s="172"/>
      <c r="L149" s="172"/>
      <c r="M149" s="172"/>
      <c r="N149" s="288">
        <f>BK149</f>
        <v>0</v>
      </c>
      <c r="O149" s="289"/>
      <c r="P149" s="289"/>
      <c r="Q149" s="289"/>
      <c r="R149" s="155"/>
      <c r="T149" s="156"/>
      <c r="U149" s="153"/>
      <c r="V149" s="153"/>
      <c r="W149" s="157">
        <f>SUM(W150:W154)</f>
        <v>0</v>
      </c>
      <c r="X149" s="153"/>
      <c r="Y149" s="157">
        <f>SUM(Y150:Y154)</f>
        <v>0.0006324000000000001</v>
      </c>
      <c r="Z149" s="153"/>
      <c r="AA149" s="158">
        <f>SUM(AA150:AA154)</f>
        <v>0</v>
      </c>
      <c r="AR149" s="159" t="s">
        <v>23</v>
      </c>
      <c r="AT149" s="160" t="s">
        <v>84</v>
      </c>
      <c r="AU149" s="160" t="s">
        <v>23</v>
      </c>
      <c r="AY149" s="159" t="s">
        <v>156</v>
      </c>
      <c r="BK149" s="161">
        <f>SUM(BK150:BK154)</f>
        <v>0</v>
      </c>
    </row>
    <row r="150" spans="2:65" s="1" customFormat="1" ht="22.5" customHeight="1">
      <c r="B150" s="133"/>
      <c r="C150" s="162" t="s">
        <v>209</v>
      </c>
      <c r="D150" s="162" t="s">
        <v>157</v>
      </c>
      <c r="E150" s="163" t="s">
        <v>275</v>
      </c>
      <c r="F150" s="255" t="s">
        <v>276</v>
      </c>
      <c r="G150" s="256"/>
      <c r="H150" s="256"/>
      <c r="I150" s="256"/>
      <c r="J150" s="164" t="s">
        <v>257</v>
      </c>
      <c r="K150" s="165">
        <v>31.62</v>
      </c>
      <c r="L150" s="257">
        <v>0</v>
      </c>
      <c r="M150" s="256"/>
      <c r="N150" s="258">
        <f>ROUND(L150*K150,2)</f>
        <v>0</v>
      </c>
      <c r="O150" s="256"/>
      <c r="P150" s="256"/>
      <c r="Q150" s="256"/>
      <c r="R150" s="135"/>
      <c r="T150" s="166" t="s">
        <v>21</v>
      </c>
      <c r="U150" s="43" t="s">
        <v>50</v>
      </c>
      <c r="V150" s="35"/>
      <c r="W150" s="167">
        <f>V150*K150</f>
        <v>0</v>
      </c>
      <c r="X150" s="167">
        <v>2E-05</v>
      </c>
      <c r="Y150" s="167">
        <f>X150*K150</f>
        <v>0.0006324000000000001</v>
      </c>
      <c r="Z150" s="167">
        <v>0</v>
      </c>
      <c r="AA150" s="168">
        <f>Z150*K150</f>
        <v>0</v>
      </c>
      <c r="AR150" s="17" t="s">
        <v>106</v>
      </c>
      <c r="AT150" s="17" t="s">
        <v>157</v>
      </c>
      <c r="AU150" s="17" t="s">
        <v>97</v>
      </c>
      <c r="AY150" s="17" t="s">
        <v>156</v>
      </c>
      <c r="BE150" s="113">
        <f>IF(U150="základní",N150,0)</f>
        <v>0</v>
      </c>
      <c r="BF150" s="113">
        <f>IF(U150="snížená",N150,0)</f>
        <v>0</v>
      </c>
      <c r="BG150" s="113">
        <f>IF(U150="zákl. přenesená",N150,0)</f>
        <v>0</v>
      </c>
      <c r="BH150" s="113">
        <f>IF(U150="sníž. přenesená",N150,0)</f>
        <v>0</v>
      </c>
      <c r="BI150" s="113">
        <f>IF(U150="nulová",N150,0)</f>
        <v>0</v>
      </c>
      <c r="BJ150" s="17" t="s">
        <v>23</v>
      </c>
      <c r="BK150" s="113">
        <f>ROUND(L150*K150,2)</f>
        <v>0</v>
      </c>
      <c r="BL150" s="17" t="s">
        <v>106</v>
      </c>
      <c r="BM150" s="17" t="s">
        <v>277</v>
      </c>
    </row>
    <row r="151" spans="2:51" s="11" customFormat="1" ht="31.5" customHeight="1">
      <c r="B151" s="173"/>
      <c r="C151" s="174"/>
      <c r="D151" s="174"/>
      <c r="E151" s="175" t="s">
        <v>21</v>
      </c>
      <c r="F151" s="292" t="s">
        <v>278</v>
      </c>
      <c r="G151" s="285"/>
      <c r="H151" s="285"/>
      <c r="I151" s="285"/>
      <c r="J151" s="174"/>
      <c r="K151" s="176">
        <v>17.34</v>
      </c>
      <c r="L151" s="174"/>
      <c r="M151" s="174"/>
      <c r="N151" s="174"/>
      <c r="O151" s="174"/>
      <c r="P151" s="174"/>
      <c r="Q151" s="174"/>
      <c r="R151" s="177"/>
      <c r="T151" s="178"/>
      <c r="U151" s="174"/>
      <c r="V151" s="174"/>
      <c r="W151" s="174"/>
      <c r="X151" s="174"/>
      <c r="Y151" s="174"/>
      <c r="Z151" s="174"/>
      <c r="AA151" s="179"/>
      <c r="AT151" s="180" t="s">
        <v>227</v>
      </c>
      <c r="AU151" s="180" t="s">
        <v>97</v>
      </c>
      <c r="AV151" s="11" t="s">
        <v>97</v>
      </c>
      <c r="AW151" s="11" t="s">
        <v>42</v>
      </c>
      <c r="AX151" s="11" t="s">
        <v>85</v>
      </c>
      <c r="AY151" s="180" t="s">
        <v>156</v>
      </c>
    </row>
    <row r="152" spans="2:51" s="11" customFormat="1" ht="31.5" customHeight="1">
      <c r="B152" s="173"/>
      <c r="C152" s="174"/>
      <c r="D152" s="174"/>
      <c r="E152" s="175" t="s">
        <v>21</v>
      </c>
      <c r="F152" s="284" t="s">
        <v>279</v>
      </c>
      <c r="G152" s="285"/>
      <c r="H152" s="285"/>
      <c r="I152" s="285"/>
      <c r="J152" s="174"/>
      <c r="K152" s="176">
        <v>14.28</v>
      </c>
      <c r="L152" s="174"/>
      <c r="M152" s="174"/>
      <c r="N152" s="174"/>
      <c r="O152" s="174"/>
      <c r="P152" s="174"/>
      <c r="Q152" s="174"/>
      <c r="R152" s="177"/>
      <c r="T152" s="178"/>
      <c r="U152" s="174"/>
      <c r="V152" s="174"/>
      <c r="W152" s="174"/>
      <c r="X152" s="174"/>
      <c r="Y152" s="174"/>
      <c r="Z152" s="174"/>
      <c r="AA152" s="179"/>
      <c r="AT152" s="180" t="s">
        <v>227</v>
      </c>
      <c r="AU152" s="180" t="s">
        <v>97</v>
      </c>
      <c r="AV152" s="11" t="s">
        <v>97</v>
      </c>
      <c r="AW152" s="11" t="s">
        <v>42</v>
      </c>
      <c r="AX152" s="11" t="s">
        <v>85</v>
      </c>
      <c r="AY152" s="180" t="s">
        <v>156</v>
      </c>
    </row>
    <row r="153" spans="2:51" s="12" customFormat="1" ht="22.5" customHeight="1">
      <c r="B153" s="181"/>
      <c r="C153" s="182"/>
      <c r="D153" s="182"/>
      <c r="E153" s="183" t="s">
        <v>21</v>
      </c>
      <c r="F153" s="286" t="s">
        <v>261</v>
      </c>
      <c r="G153" s="287"/>
      <c r="H153" s="287"/>
      <c r="I153" s="287"/>
      <c r="J153" s="182"/>
      <c r="K153" s="184">
        <v>31.62</v>
      </c>
      <c r="L153" s="182"/>
      <c r="M153" s="182"/>
      <c r="N153" s="182"/>
      <c r="O153" s="182"/>
      <c r="P153" s="182"/>
      <c r="Q153" s="182"/>
      <c r="R153" s="185"/>
      <c r="T153" s="186"/>
      <c r="U153" s="182"/>
      <c r="V153" s="182"/>
      <c r="W153" s="182"/>
      <c r="X153" s="182"/>
      <c r="Y153" s="182"/>
      <c r="Z153" s="182"/>
      <c r="AA153" s="187"/>
      <c r="AT153" s="188" t="s">
        <v>227</v>
      </c>
      <c r="AU153" s="188" t="s">
        <v>97</v>
      </c>
      <c r="AV153" s="12" t="s">
        <v>106</v>
      </c>
      <c r="AW153" s="12" t="s">
        <v>42</v>
      </c>
      <c r="AX153" s="12" t="s">
        <v>23</v>
      </c>
      <c r="AY153" s="188" t="s">
        <v>156</v>
      </c>
    </row>
    <row r="154" spans="2:65" s="1" customFormat="1" ht="31.5" customHeight="1">
      <c r="B154" s="133"/>
      <c r="C154" s="162" t="s">
        <v>280</v>
      </c>
      <c r="D154" s="162" t="s">
        <v>157</v>
      </c>
      <c r="E154" s="163" t="s">
        <v>281</v>
      </c>
      <c r="F154" s="255" t="s">
        <v>282</v>
      </c>
      <c r="G154" s="256"/>
      <c r="H154" s="256"/>
      <c r="I154" s="256"/>
      <c r="J154" s="164" t="s">
        <v>224</v>
      </c>
      <c r="K154" s="165">
        <v>36.72</v>
      </c>
      <c r="L154" s="257">
        <v>0</v>
      </c>
      <c r="M154" s="256"/>
      <c r="N154" s="258">
        <f>ROUND(L154*K154,2)</f>
        <v>0</v>
      </c>
      <c r="O154" s="256"/>
      <c r="P154" s="256"/>
      <c r="Q154" s="256"/>
      <c r="R154" s="135"/>
      <c r="T154" s="166" t="s">
        <v>21</v>
      </c>
      <c r="U154" s="43" t="s">
        <v>50</v>
      </c>
      <c r="V154" s="35"/>
      <c r="W154" s="167">
        <f>V154*K154</f>
        <v>0</v>
      </c>
      <c r="X154" s="167">
        <v>0</v>
      </c>
      <c r="Y154" s="167">
        <f>X154*K154</f>
        <v>0</v>
      </c>
      <c r="Z154" s="167">
        <v>0</v>
      </c>
      <c r="AA154" s="168">
        <f>Z154*K154</f>
        <v>0</v>
      </c>
      <c r="AR154" s="17" t="s">
        <v>106</v>
      </c>
      <c r="AT154" s="17" t="s">
        <v>157</v>
      </c>
      <c r="AU154" s="17" t="s">
        <v>97</v>
      </c>
      <c r="AY154" s="17" t="s">
        <v>156</v>
      </c>
      <c r="BE154" s="113">
        <f>IF(U154="základní",N154,0)</f>
        <v>0</v>
      </c>
      <c r="BF154" s="113">
        <f>IF(U154="snížená",N154,0)</f>
        <v>0</v>
      </c>
      <c r="BG154" s="113">
        <f>IF(U154="zákl. přenesená",N154,0)</f>
        <v>0</v>
      </c>
      <c r="BH154" s="113">
        <f>IF(U154="sníž. přenesená",N154,0)</f>
        <v>0</v>
      </c>
      <c r="BI154" s="113">
        <f>IF(U154="nulová",N154,0)</f>
        <v>0</v>
      </c>
      <c r="BJ154" s="17" t="s">
        <v>23</v>
      </c>
      <c r="BK154" s="113">
        <f>ROUND(L154*K154,2)</f>
        <v>0</v>
      </c>
      <c r="BL154" s="17" t="s">
        <v>106</v>
      </c>
      <c r="BM154" s="17" t="s">
        <v>283</v>
      </c>
    </row>
    <row r="155" spans="2:63" s="9" customFormat="1" ht="29.25" customHeight="1">
      <c r="B155" s="152"/>
      <c r="C155" s="153"/>
      <c r="D155" s="172" t="s">
        <v>221</v>
      </c>
      <c r="E155" s="172"/>
      <c r="F155" s="172"/>
      <c r="G155" s="172"/>
      <c r="H155" s="172"/>
      <c r="I155" s="172"/>
      <c r="J155" s="172"/>
      <c r="K155" s="172"/>
      <c r="L155" s="172"/>
      <c r="M155" s="172"/>
      <c r="N155" s="290">
        <f>BK155</f>
        <v>0</v>
      </c>
      <c r="O155" s="291"/>
      <c r="P155" s="291"/>
      <c r="Q155" s="291"/>
      <c r="R155" s="155"/>
      <c r="T155" s="156"/>
      <c r="U155" s="153"/>
      <c r="V155" s="153"/>
      <c r="W155" s="157">
        <f>SUM(W156:W205)</f>
        <v>0</v>
      </c>
      <c r="X155" s="153"/>
      <c r="Y155" s="157">
        <f>SUM(Y156:Y205)</f>
        <v>0</v>
      </c>
      <c r="Z155" s="153"/>
      <c r="AA155" s="158">
        <f>SUM(AA156:AA205)</f>
        <v>0</v>
      </c>
      <c r="AR155" s="159" t="s">
        <v>23</v>
      </c>
      <c r="AT155" s="160" t="s">
        <v>84</v>
      </c>
      <c r="AU155" s="160" t="s">
        <v>23</v>
      </c>
      <c r="AY155" s="159" t="s">
        <v>156</v>
      </c>
      <c r="BK155" s="161">
        <f>SUM(BK156:BK205)</f>
        <v>0</v>
      </c>
    </row>
    <row r="156" spans="2:65" s="1" customFormat="1" ht="22.5" customHeight="1">
      <c r="B156" s="133"/>
      <c r="C156" s="162" t="s">
        <v>9</v>
      </c>
      <c r="D156" s="162" t="s">
        <v>157</v>
      </c>
      <c r="E156" s="163" t="s">
        <v>284</v>
      </c>
      <c r="F156" s="255" t="s">
        <v>285</v>
      </c>
      <c r="G156" s="256"/>
      <c r="H156" s="256"/>
      <c r="I156" s="256"/>
      <c r="J156" s="164" t="s">
        <v>286</v>
      </c>
      <c r="K156" s="165">
        <v>219.805</v>
      </c>
      <c r="L156" s="257">
        <v>0</v>
      </c>
      <c r="M156" s="256"/>
      <c r="N156" s="258">
        <f>ROUND(L156*K156,2)</f>
        <v>0</v>
      </c>
      <c r="O156" s="256"/>
      <c r="P156" s="256"/>
      <c r="Q156" s="256"/>
      <c r="R156" s="135"/>
      <c r="T156" s="166" t="s">
        <v>21</v>
      </c>
      <c r="U156" s="43" t="s">
        <v>50</v>
      </c>
      <c r="V156" s="35"/>
      <c r="W156" s="167">
        <f>V156*K156</f>
        <v>0</v>
      </c>
      <c r="X156" s="167">
        <v>0</v>
      </c>
      <c r="Y156" s="167">
        <f>X156*K156</f>
        <v>0</v>
      </c>
      <c r="Z156" s="167">
        <v>0</v>
      </c>
      <c r="AA156" s="168">
        <f>Z156*K156</f>
        <v>0</v>
      </c>
      <c r="AR156" s="17" t="s">
        <v>106</v>
      </c>
      <c r="AT156" s="17" t="s">
        <v>157</v>
      </c>
      <c r="AU156" s="17" t="s">
        <v>97</v>
      </c>
      <c r="AY156" s="17" t="s">
        <v>156</v>
      </c>
      <c r="BE156" s="113">
        <f>IF(U156="základní",N156,0)</f>
        <v>0</v>
      </c>
      <c r="BF156" s="113">
        <f>IF(U156="snížená",N156,0)</f>
        <v>0</v>
      </c>
      <c r="BG156" s="113">
        <f>IF(U156="zákl. přenesená",N156,0)</f>
        <v>0</v>
      </c>
      <c r="BH156" s="113">
        <f>IF(U156="sníž. přenesená",N156,0)</f>
        <v>0</v>
      </c>
      <c r="BI156" s="113">
        <f>IF(U156="nulová",N156,0)</f>
        <v>0</v>
      </c>
      <c r="BJ156" s="17" t="s">
        <v>23</v>
      </c>
      <c r="BK156" s="113">
        <f>ROUND(L156*K156,2)</f>
        <v>0</v>
      </c>
      <c r="BL156" s="17" t="s">
        <v>106</v>
      </c>
      <c r="BM156" s="17" t="s">
        <v>287</v>
      </c>
    </row>
    <row r="157" spans="2:51" s="11" customFormat="1" ht="22.5" customHeight="1">
      <c r="B157" s="173"/>
      <c r="C157" s="174"/>
      <c r="D157" s="174"/>
      <c r="E157" s="175" t="s">
        <v>21</v>
      </c>
      <c r="F157" s="292" t="s">
        <v>288</v>
      </c>
      <c r="G157" s="285"/>
      <c r="H157" s="285"/>
      <c r="I157" s="285"/>
      <c r="J157" s="174"/>
      <c r="K157" s="176">
        <v>189.603</v>
      </c>
      <c r="L157" s="174"/>
      <c r="M157" s="174"/>
      <c r="N157" s="174"/>
      <c r="O157" s="174"/>
      <c r="P157" s="174"/>
      <c r="Q157" s="174"/>
      <c r="R157" s="177"/>
      <c r="T157" s="178"/>
      <c r="U157" s="174"/>
      <c r="V157" s="174"/>
      <c r="W157" s="174"/>
      <c r="X157" s="174"/>
      <c r="Y157" s="174"/>
      <c r="Z157" s="174"/>
      <c r="AA157" s="179"/>
      <c r="AT157" s="180" t="s">
        <v>227</v>
      </c>
      <c r="AU157" s="180" t="s">
        <v>97</v>
      </c>
      <c r="AV157" s="11" t="s">
        <v>97</v>
      </c>
      <c r="AW157" s="11" t="s">
        <v>42</v>
      </c>
      <c r="AX157" s="11" t="s">
        <v>85</v>
      </c>
      <c r="AY157" s="180" t="s">
        <v>156</v>
      </c>
    </row>
    <row r="158" spans="2:51" s="11" customFormat="1" ht="22.5" customHeight="1">
      <c r="B158" s="173"/>
      <c r="C158" s="174"/>
      <c r="D158" s="174"/>
      <c r="E158" s="175" t="s">
        <v>21</v>
      </c>
      <c r="F158" s="284" t="s">
        <v>289</v>
      </c>
      <c r="G158" s="285"/>
      <c r="H158" s="285"/>
      <c r="I158" s="285"/>
      <c r="J158" s="174"/>
      <c r="K158" s="176">
        <v>21.573</v>
      </c>
      <c r="L158" s="174"/>
      <c r="M158" s="174"/>
      <c r="N158" s="174"/>
      <c r="O158" s="174"/>
      <c r="P158" s="174"/>
      <c r="Q158" s="174"/>
      <c r="R158" s="177"/>
      <c r="T158" s="178"/>
      <c r="U158" s="174"/>
      <c r="V158" s="174"/>
      <c r="W158" s="174"/>
      <c r="X158" s="174"/>
      <c r="Y158" s="174"/>
      <c r="Z158" s="174"/>
      <c r="AA158" s="179"/>
      <c r="AT158" s="180" t="s">
        <v>227</v>
      </c>
      <c r="AU158" s="180" t="s">
        <v>97</v>
      </c>
      <c r="AV158" s="11" t="s">
        <v>97</v>
      </c>
      <c r="AW158" s="11" t="s">
        <v>42</v>
      </c>
      <c r="AX158" s="11" t="s">
        <v>85</v>
      </c>
      <c r="AY158" s="180" t="s">
        <v>156</v>
      </c>
    </row>
    <row r="159" spans="2:51" s="11" customFormat="1" ht="22.5" customHeight="1">
      <c r="B159" s="173"/>
      <c r="C159" s="174"/>
      <c r="D159" s="174"/>
      <c r="E159" s="175" t="s">
        <v>21</v>
      </c>
      <c r="F159" s="284" t="s">
        <v>290</v>
      </c>
      <c r="G159" s="285"/>
      <c r="H159" s="285"/>
      <c r="I159" s="285"/>
      <c r="J159" s="174"/>
      <c r="K159" s="176">
        <v>8.629</v>
      </c>
      <c r="L159" s="174"/>
      <c r="M159" s="174"/>
      <c r="N159" s="174"/>
      <c r="O159" s="174"/>
      <c r="P159" s="174"/>
      <c r="Q159" s="174"/>
      <c r="R159" s="177"/>
      <c r="T159" s="178"/>
      <c r="U159" s="174"/>
      <c r="V159" s="174"/>
      <c r="W159" s="174"/>
      <c r="X159" s="174"/>
      <c r="Y159" s="174"/>
      <c r="Z159" s="174"/>
      <c r="AA159" s="179"/>
      <c r="AT159" s="180" t="s">
        <v>227</v>
      </c>
      <c r="AU159" s="180" t="s">
        <v>97</v>
      </c>
      <c r="AV159" s="11" t="s">
        <v>97</v>
      </c>
      <c r="AW159" s="11" t="s">
        <v>42</v>
      </c>
      <c r="AX159" s="11" t="s">
        <v>85</v>
      </c>
      <c r="AY159" s="180" t="s">
        <v>156</v>
      </c>
    </row>
    <row r="160" spans="2:51" s="12" customFormat="1" ht="22.5" customHeight="1">
      <c r="B160" s="181"/>
      <c r="C160" s="182"/>
      <c r="D160" s="182"/>
      <c r="E160" s="183" t="s">
        <v>21</v>
      </c>
      <c r="F160" s="286" t="s">
        <v>261</v>
      </c>
      <c r="G160" s="287"/>
      <c r="H160" s="287"/>
      <c r="I160" s="287"/>
      <c r="J160" s="182"/>
      <c r="K160" s="184">
        <v>219.805</v>
      </c>
      <c r="L160" s="182"/>
      <c r="M160" s="182"/>
      <c r="N160" s="182"/>
      <c r="O160" s="182"/>
      <c r="P160" s="182"/>
      <c r="Q160" s="182"/>
      <c r="R160" s="185"/>
      <c r="T160" s="186"/>
      <c r="U160" s="182"/>
      <c r="V160" s="182"/>
      <c r="W160" s="182"/>
      <c r="X160" s="182"/>
      <c r="Y160" s="182"/>
      <c r="Z160" s="182"/>
      <c r="AA160" s="187"/>
      <c r="AT160" s="188" t="s">
        <v>227</v>
      </c>
      <c r="AU160" s="188" t="s">
        <v>97</v>
      </c>
      <c r="AV160" s="12" t="s">
        <v>106</v>
      </c>
      <c r="AW160" s="12" t="s">
        <v>42</v>
      </c>
      <c r="AX160" s="12" t="s">
        <v>23</v>
      </c>
      <c r="AY160" s="188" t="s">
        <v>156</v>
      </c>
    </row>
    <row r="161" spans="2:65" s="1" customFormat="1" ht="31.5" customHeight="1">
      <c r="B161" s="133"/>
      <c r="C161" s="162" t="s">
        <v>291</v>
      </c>
      <c r="D161" s="162" t="s">
        <v>157</v>
      </c>
      <c r="E161" s="163" t="s">
        <v>292</v>
      </c>
      <c r="F161" s="255" t="s">
        <v>293</v>
      </c>
      <c r="G161" s="256"/>
      <c r="H161" s="256"/>
      <c r="I161" s="256"/>
      <c r="J161" s="164" t="s">
        <v>286</v>
      </c>
      <c r="K161" s="165">
        <v>1978.245</v>
      </c>
      <c r="L161" s="257">
        <v>0</v>
      </c>
      <c r="M161" s="256"/>
      <c r="N161" s="258">
        <f>ROUND(L161*K161,2)</f>
        <v>0</v>
      </c>
      <c r="O161" s="256"/>
      <c r="P161" s="256"/>
      <c r="Q161" s="256"/>
      <c r="R161" s="135"/>
      <c r="T161" s="166" t="s">
        <v>21</v>
      </c>
      <c r="U161" s="43" t="s">
        <v>50</v>
      </c>
      <c r="V161" s="35"/>
      <c r="W161" s="167">
        <f>V161*K161</f>
        <v>0</v>
      </c>
      <c r="X161" s="167">
        <v>0</v>
      </c>
      <c r="Y161" s="167">
        <f>X161*K161</f>
        <v>0</v>
      </c>
      <c r="Z161" s="167">
        <v>0</v>
      </c>
      <c r="AA161" s="168">
        <f>Z161*K161</f>
        <v>0</v>
      </c>
      <c r="AR161" s="17" t="s">
        <v>106</v>
      </c>
      <c r="AT161" s="17" t="s">
        <v>157</v>
      </c>
      <c r="AU161" s="17" t="s">
        <v>97</v>
      </c>
      <c r="AY161" s="17" t="s">
        <v>156</v>
      </c>
      <c r="BE161" s="113">
        <f>IF(U161="základní",N161,0)</f>
        <v>0</v>
      </c>
      <c r="BF161" s="113">
        <f>IF(U161="snížená",N161,0)</f>
        <v>0</v>
      </c>
      <c r="BG161" s="113">
        <f>IF(U161="zákl. přenesená",N161,0)</f>
        <v>0</v>
      </c>
      <c r="BH161" s="113">
        <f>IF(U161="sníž. přenesená",N161,0)</f>
        <v>0</v>
      </c>
      <c r="BI161" s="113">
        <f>IF(U161="nulová",N161,0)</f>
        <v>0</v>
      </c>
      <c r="BJ161" s="17" t="s">
        <v>23</v>
      </c>
      <c r="BK161" s="113">
        <f>ROUND(L161*K161,2)</f>
        <v>0</v>
      </c>
      <c r="BL161" s="17" t="s">
        <v>106</v>
      </c>
      <c r="BM161" s="17" t="s">
        <v>294</v>
      </c>
    </row>
    <row r="162" spans="2:51" s="13" customFormat="1" ht="22.5" customHeight="1">
      <c r="B162" s="189"/>
      <c r="C162" s="190"/>
      <c r="D162" s="190"/>
      <c r="E162" s="191" t="s">
        <v>21</v>
      </c>
      <c r="F162" s="293" t="s">
        <v>295</v>
      </c>
      <c r="G162" s="294"/>
      <c r="H162" s="294"/>
      <c r="I162" s="294"/>
      <c r="J162" s="190"/>
      <c r="K162" s="192" t="s">
        <v>21</v>
      </c>
      <c r="L162" s="190"/>
      <c r="M162" s="190"/>
      <c r="N162" s="190"/>
      <c r="O162" s="190"/>
      <c r="P162" s="190"/>
      <c r="Q162" s="190"/>
      <c r="R162" s="193"/>
      <c r="T162" s="194"/>
      <c r="U162" s="190"/>
      <c r="V162" s="190"/>
      <c r="W162" s="190"/>
      <c r="X162" s="190"/>
      <c r="Y162" s="190"/>
      <c r="Z162" s="190"/>
      <c r="AA162" s="195"/>
      <c r="AT162" s="196" t="s">
        <v>227</v>
      </c>
      <c r="AU162" s="196" t="s">
        <v>97</v>
      </c>
      <c r="AV162" s="13" t="s">
        <v>23</v>
      </c>
      <c r="AW162" s="13" t="s">
        <v>42</v>
      </c>
      <c r="AX162" s="13" t="s">
        <v>85</v>
      </c>
      <c r="AY162" s="196" t="s">
        <v>156</v>
      </c>
    </row>
    <row r="163" spans="2:51" s="11" customFormat="1" ht="22.5" customHeight="1">
      <c r="B163" s="173"/>
      <c r="C163" s="174"/>
      <c r="D163" s="174"/>
      <c r="E163" s="175" t="s">
        <v>21</v>
      </c>
      <c r="F163" s="284" t="s">
        <v>296</v>
      </c>
      <c r="G163" s="285"/>
      <c r="H163" s="285"/>
      <c r="I163" s="285"/>
      <c r="J163" s="174"/>
      <c r="K163" s="176">
        <v>1706.427</v>
      </c>
      <c r="L163" s="174"/>
      <c r="M163" s="174"/>
      <c r="N163" s="174"/>
      <c r="O163" s="174"/>
      <c r="P163" s="174"/>
      <c r="Q163" s="174"/>
      <c r="R163" s="177"/>
      <c r="T163" s="178"/>
      <c r="U163" s="174"/>
      <c r="V163" s="174"/>
      <c r="W163" s="174"/>
      <c r="X163" s="174"/>
      <c r="Y163" s="174"/>
      <c r="Z163" s="174"/>
      <c r="AA163" s="179"/>
      <c r="AT163" s="180" t="s">
        <v>227</v>
      </c>
      <c r="AU163" s="180" t="s">
        <v>97</v>
      </c>
      <c r="AV163" s="11" t="s">
        <v>97</v>
      </c>
      <c r="AW163" s="11" t="s">
        <v>42</v>
      </c>
      <c r="AX163" s="11" t="s">
        <v>85</v>
      </c>
      <c r="AY163" s="180" t="s">
        <v>156</v>
      </c>
    </row>
    <row r="164" spans="2:51" s="11" customFormat="1" ht="22.5" customHeight="1">
      <c r="B164" s="173"/>
      <c r="C164" s="174"/>
      <c r="D164" s="174"/>
      <c r="E164" s="175" t="s">
        <v>21</v>
      </c>
      <c r="F164" s="284" t="s">
        <v>297</v>
      </c>
      <c r="G164" s="285"/>
      <c r="H164" s="285"/>
      <c r="I164" s="285"/>
      <c r="J164" s="174"/>
      <c r="K164" s="176">
        <v>194.157</v>
      </c>
      <c r="L164" s="174"/>
      <c r="M164" s="174"/>
      <c r="N164" s="174"/>
      <c r="O164" s="174"/>
      <c r="P164" s="174"/>
      <c r="Q164" s="174"/>
      <c r="R164" s="177"/>
      <c r="T164" s="178"/>
      <c r="U164" s="174"/>
      <c r="V164" s="174"/>
      <c r="W164" s="174"/>
      <c r="X164" s="174"/>
      <c r="Y164" s="174"/>
      <c r="Z164" s="174"/>
      <c r="AA164" s="179"/>
      <c r="AT164" s="180" t="s">
        <v>227</v>
      </c>
      <c r="AU164" s="180" t="s">
        <v>97</v>
      </c>
      <c r="AV164" s="11" t="s">
        <v>97</v>
      </c>
      <c r="AW164" s="11" t="s">
        <v>42</v>
      </c>
      <c r="AX164" s="11" t="s">
        <v>85</v>
      </c>
      <c r="AY164" s="180" t="s">
        <v>156</v>
      </c>
    </row>
    <row r="165" spans="2:51" s="11" customFormat="1" ht="22.5" customHeight="1">
      <c r="B165" s="173"/>
      <c r="C165" s="174"/>
      <c r="D165" s="174"/>
      <c r="E165" s="175" t="s">
        <v>21</v>
      </c>
      <c r="F165" s="284" t="s">
        <v>298</v>
      </c>
      <c r="G165" s="285"/>
      <c r="H165" s="285"/>
      <c r="I165" s="285"/>
      <c r="J165" s="174"/>
      <c r="K165" s="176">
        <v>77.661</v>
      </c>
      <c r="L165" s="174"/>
      <c r="M165" s="174"/>
      <c r="N165" s="174"/>
      <c r="O165" s="174"/>
      <c r="P165" s="174"/>
      <c r="Q165" s="174"/>
      <c r="R165" s="177"/>
      <c r="T165" s="178"/>
      <c r="U165" s="174"/>
      <c r="V165" s="174"/>
      <c r="W165" s="174"/>
      <c r="X165" s="174"/>
      <c r="Y165" s="174"/>
      <c r="Z165" s="174"/>
      <c r="AA165" s="179"/>
      <c r="AT165" s="180" t="s">
        <v>227</v>
      </c>
      <c r="AU165" s="180" t="s">
        <v>97</v>
      </c>
      <c r="AV165" s="11" t="s">
        <v>97</v>
      </c>
      <c r="AW165" s="11" t="s">
        <v>42</v>
      </c>
      <c r="AX165" s="11" t="s">
        <v>85</v>
      </c>
      <c r="AY165" s="180" t="s">
        <v>156</v>
      </c>
    </row>
    <row r="166" spans="2:51" s="12" customFormat="1" ht="22.5" customHeight="1">
      <c r="B166" s="181"/>
      <c r="C166" s="182"/>
      <c r="D166" s="182"/>
      <c r="E166" s="183" t="s">
        <v>21</v>
      </c>
      <c r="F166" s="286" t="s">
        <v>261</v>
      </c>
      <c r="G166" s="287"/>
      <c r="H166" s="287"/>
      <c r="I166" s="287"/>
      <c r="J166" s="182"/>
      <c r="K166" s="184">
        <v>1978.245</v>
      </c>
      <c r="L166" s="182"/>
      <c r="M166" s="182"/>
      <c r="N166" s="182"/>
      <c r="O166" s="182"/>
      <c r="P166" s="182"/>
      <c r="Q166" s="182"/>
      <c r="R166" s="185"/>
      <c r="T166" s="186"/>
      <c r="U166" s="182"/>
      <c r="V166" s="182"/>
      <c r="W166" s="182"/>
      <c r="X166" s="182"/>
      <c r="Y166" s="182"/>
      <c r="Z166" s="182"/>
      <c r="AA166" s="187"/>
      <c r="AT166" s="188" t="s">
        <v>227</v>
      </c>
      <c r="AU166" s="188" t="s">
        <v>97</v>
      </c>
      <c r="AV166" s="12" t="s">
        <v>106</v>
      </c>
      <c r="AW166" s="12" t="s">
        <v>42</v>
      </c>
      <c r="AX166" s="12" t="s">
        <v>23</v>
      </c>
      <c r="AY166" s="188" t="s">
        <v>156</v>
      </c>
    </row>
    <row r="167" spans="2:65" s="1" customFormat="1" ht="22.5" customHeight="1">
      <c r="B167" s="133"/>
      <c r="C167" s="162" t="s">
        <v>299</v>
      </c>
      <c r="D167" s="162" t="s">
        <v>157</v>
      </c>
      <c r="E167" s="163" t="s">
        <v>300</v>
      </c>
      <c r="F167" s="255" t="s">
        <v>301</v>
      </c>
      <c r="G167" s="256"/>
      <c r="H167" s="256"/>
      <c r="I167" s="256"/>
      <c r="J167" s="164" t="s">
        <v>286</v>
      </c>
      <c r="K167" s="165">
        <v>81.238</v>
      </c>
      <c r="L167" s="257">
        <v>0</v>
      </c>
      <c r="M167" s="256"/>
      <c r="N167" s="258">
        <f>ROUND(L167*K167,2)</f>
        <v>0</v>
      </c>
      <c r="O167" s="256"/>
      <c r="P167" s="256"/>
      <c r="Q167" s="256"/>
      <c r="R167" s="135"/>
      <c r="T167" s="166" t="s">
        <v>21</v>
      </c>
      <c r="U167" s="43" t="s">
        <v>50</v>
      </c>
      <c r="V167" s="35"/>
      <c r="W167" s="167">
        <f>V167*K167</f>
        <v>0</v>
      </c>
      <c r="X167" s="167">
        <v>0</v>
      </c>
      <c r="Y167" s="167">
        <f>X167*K167</f>
        <v>0</v>
      </c>
      <c r="Z167" s="167">
        <v>0</v>
      </c>
      <c r="AA167" s="168">
        <f>Z167*K167</f>
        <v>0</v>
      </c>
      <c r="AR167" s="17" t="s">
        <v>106</v>
      </c>
      <c r="AT167" s="17" t="s">
        <v>157</v>
      </c>
      <c r="AU167" s="17" t="s">
        <v>97</v>
      </c>
      <c r="AY167" s="17" t="s">
        <v>156</v>
      </c>
      <c r="BE167" s="113">
        <f>IF(U167="základní",N167,0)</f>
        <v>0</v>
      </c>
      <c r="BF167" s="113">
        <f>IF(U167="snížená",N167,0)</f>
        <v>0</v>
      </c>
      <c r="BG167" s="113">
        <f>IF(U167="zákl. přenesená",N167,0)</f>
        <v>0</v>
      </c>
      <c r="BH167" s="113">
        <f>IF(U167="sníž. přenesená",N167,0)</f>
        <v>0</v>
      </c>
      <c r="BI167" s="113">
        <f>IF(U167="nulová",N167,0)</f>
        <v>0</v>
      </c>
      <c r="BJ167" s="17" t="s">
        <v>23</v>
      </c>
      <c r="BK167" s="113">
        <f>ROUND(L167*K167,2)</f>
        <v>0</v>
      </c>
      <c r="BL167" s="17" t="s">
        <v>106</v>
      </c>
      <c r="BM167" s="17" t="s">
        <v>302</v>
      </c>
    </row>
    <row r="168" spans="2:51" s="11" customFormat="1" ht="22.5" customHeight="1">
      <c r="B168" s="173"/>
      <c r="C168" s="174"/>
      <c r="D168" s="174"/>
      <c r="E168" s="175" t="s">
        <v>21</v>
      </c>
      <c r="F168" s="292" t="s">
        <v>303</v>
      </c>
      <c r="G168" s="285"/>
      <c r="H168" s="285"/>
      <c r="I168" s="285"/>
      <c r="J168" s="174"/>
      <c r="K168" s="176">
        <v>79.068</v>
      </c>
      <c r="L168" s="174"/>
      <c r="M168" s="174"/>
      <c r="N168" s="174"/>
      <c r="O168" s="174"/>
      <c r="P168" s="174"/>
      <c r="Q168" s="174"/>
      <c r="R168" s="177"/>
      <c r="T168" s="178"/>
      <c r="U168" s="174"/>
      <c r="V168" s="174"/>
      <c r="W168" s="174"/>
      <c r="X168" s="174"/>
      <c r="Y168" s="174"/>
      <c r="Z168" s="174"/>
      <c r="AA168" s="179"/>
      <c r="AT168" s="180" t="s">
        <v>227</v>
      </c>
      <c r="AU168" s="180" t="s">
        <v>97</v>
      </c>
      <c r="AV168" s="11" t="s">
        <v>97</v>
      </c>
      <c r="AW168" s="11" t="s">
        <v>42</v>
      </c>
      <c r="AX168" s="11" t="s">
        <v>85</v>
      </c>
      <c r="AY168" s="180" t="s">
        <v>156</v>
      </c>
    </row>
    <row r="169" spans="2:51" s="11" customFormat="1" ht="22.5" customHeight="1">
      <c r="B169" s="173"/>
      <c r="C169" s="174"/>
      <c r="D169" s="174"/>
      <c r="E169" s="175" t="s">
        <v>21</v>
      </c>
      <c r="F169" s="284" t="s">
        <v>304</v>
      </c>
      <c r="G169" s="285"/>
      <c r="H169" s="285"/>
      <c r="I169" s="285"/>
      <c r="J169" s="174"/>
      <c r="K169" s="176">
        <v>2.17</v>
      </c>
      <c r="L169" s="174"/>
      <c r="M169" s="174"/>
      <c r="N169" s="174"/>
      <c r="O169" s="174"/>
      <c r="P169" s="174"/>
      <c r="Q169" s="174"/>
      <c r="R169" s="177"/>
      <c r="T169" s="178"/>
      <c r="U169" s="174"/>
      <c r="V169" s="174"/>
      <c r="W169" s="174"/>
      <c r="X169" s="174"/>
      <c r="Y169" s="174"/>
      <c r="Z169" s="174"/>
      <c r="AA169" s="179"/>
      <c r="AT169" s="180" t="s">
        <v>227</v>
      </c>
      <c r="AU169" s="180" t="s">
        <v>97</v>
      </c>
      <c r="AV169" s="11" t="s">
        <v>97</v>
      </c>
      <c r="AW169" s="11" t="s">
        <v>42</v>
      </c>
      <c r="AX169" s="11" t="s">
        <v>85</v>
      </c>
      <c r="AY169" s="180" t="s">
        <v>156</v>
      </c>
    </row>
    <row r="170" spans="2:51" s="12" customFormat="1" ht="22.5" customHeight="1">
      <c r="B170" s="181"/>
      <c r="C170" s="182"/>
      <c r="D170" s="182"/>
      <c r="E170" s="183" t="s">
        <v>21</v>
      </c>
      <c r="F170" s="286" t="s">
        <v>261</v>
      </c>
      <c r="G170" s="287"/>
      <c r="H170" s="287"/>
      <c r="I170" s="287"/>
      <c r="J170" s="182"/>
      <c r="K170" s="184">
        <v>81.238</v>
      </c>
      <c r="L170" s="182"/>
      <c r="M170" s="182"/>
      <c r="N170" s="182"/>
      <c r="O170" s="182"/>
      <c r="P170" s="182"/>
      <c r="Q170" s="182"/>
      <c r="R170" s="185"/>
      <c r="T170" s="186"/>
      <c r="U170" s="182"/>
      <c r="V170" s="182"/>
      <c r="W170" s="182"/>
      <c r="X170" s="182"/>
      <c r="Y170" s="182"/>
      <c r="Z170" s="182"/>
      <c r="AA170" s="187"/>
      <c r="AT170" s="188" t="s">
        <v>227</v>
      </c>
      <c r="AU170" s="188" t="s">
        <v>97</v>
      </c>
      <c r="AV170" s="12" t="s">
        <v>106</v>
      </c>
      <c r="AW170" s="12" t="s">
        <v>42</v>
      </c>
      <c r="AX170" s="12" t="s">
        <v>23</v>
      </c>
      <c r="AY170" s="188" t="s">
        <v>156</v>
      </c>
    </row>
    <row r="171" spans="2:65" s="1" customFormat="1" ht="31.5" customHeight="1">
      <c r="B171" s="133"/>
      <c r="C171" s="162" t="s">
        <v>305</v>
      </c>
      <c r="D171" s="162" t="s">
        <v>157</v>
      </c>
      <c r="E171" s="163" t="s">
        <v>306</v>
      </c>
      <c r="F171" s="255" t="s">
        <v>307</v>
      </c>
      <c r="G171" s="256"/>
      <c r="H171" s="256"/>
      <c r="I171" s="256"/>
      <c r="J171" s="164" t="s">
        <v>286</v>
      </c>
      <c r="K171" s="165">
        <v>731.142</v>
      </c>
      <c r="L171" s="257">
        <v>0</v>
      </c>
      <c r="M171" s="256"/>
      <c r="N171" s="258">
        <f>ROUND(L171*K171,2)</f>
        <v>0</v>
      </c>
      <c r="O171" s="256"/>
      <c r="P171" s="256"/>
      <c r="Q171" s="256"/>
      <c r="R171" s="135"/>
      <c r="T171" s="166" t="s">
        <v>21</v>
      </c>
      <c r="U171" s="43" t="s">
        <v>50</v>
      </c>
      <c r="V171" s="35"/>
      <c r="W171" s="167">
        <f>V171*K171</f>
        <v>0</v>
      </c>
      <c r="X171" s="167">
        <v>0</v>
      </c>
      <c r="Y171" s="167">
        <f>X171*K171</f>
        <v>0</v>
      </c>
      <c r="Z171" s="167">
        <v>0</v>
      </c>
      <c r="AA171" s="168">
        <f>Z171*K171</f>
        <v>0</v>
      </c>
      <c r="AR171" s="17" t="s">
        <v>106</v>
      </c>
      <c r="AT171" s="17" t="s">
        <v>157</v>
      </c>
      <c r="AU171" s="17" t="s">
        <v>97</v>
      </c>
      <c r="AY171" s="17" t="s">
        <v>156</v>
      </c>
      <c r="BE171" s="113">
        <f>IF(U171="základní",N171,0)</f>
        <v>0</v>
      </c>
      <c r="BF171" s="113">
        <f>IF(U171="snížená",N171,0)</f>
        <v>0</v>
      </c>
      <c r="BG171" s="113">
        <f>IF(U171="zákl. přenesená",N171,0)</f>
        <v>0</v>
      </c>
      <c r="BH171" s="113">
        <f>IF(U171="sníž. přenesená",N171,0)</f>
        <v>0</v>
      </c>
      <c r="BI171" s="113">
        <f>IF(U171="nulová",N171,0)</f>
        <v>0</v>
      </c>
      <c r="BJ171" s="17" t="s">
        <v>23</v>
      </c>
      <c r="BK171" s="113">
        <f>ROUND(L171*K171,2)</f>
        <v>0</v>
      </c>
      <c r="BL171" s="17" t="s">
        <v>106</v>
      </c>
      <c r="BM171" s="17" t="s">
        <v>308</v>
      </c>
    </row>
    <row r="172" spans="2:51" s="13" customFormat="1" ht="22.5" customHeight="1">
      <c r="B172" s="189"/>
      <c r="C172" s="190"/>
      <c r="D172" s="190"/>
      <c r="E172" s="191" t="s">
        <v>21</v>
      </c>
      <c r="F172" s="293" t="s">
        <v>295</v>
      </c>
      <c r="G172" s="294"/>
      <c r="H172" s="294"/>
      <c r="I172" s="294"/>
      <c r="J172" s="190"/>
      <c r="K172" s="192" t="s">
        <v>21</v>
      </c>
      <c r="L172" s="190"/>
      <c r="M172" s="190"/>
      <c r="N172" s="190"/>
      <c r="O172" s="190"/>
      <c r="P172" s="190"/>
      <c r="Q172" s="190"/>
      <c r="R172" s="193"/>
      <c r="T172" s="194"/>
      <c r="U172" s="190"/>
      <c r="V172" s="190"/>
      <c r="W172" s="190"/>
      <c r="X172" s="190"/>
      <c r="Y172" s="190"/>
      <c r="Z172" s="190"/>
      <c r="AA172" s="195"/>
      <c r="AT172" s="196" t="s">
        <v>227</v>
      </c>
      <c r="AU172" s="196" t="s">
        <v>97</v>
      </c>
      <c r="AV172" s="13" t="s">
        <v>23</v>
      </c>
      <c r="AW172" s="13" t="s">
        <v>42</v>
      </c>
      <c r="AX172" s="13" t="s">
        <v>85</v>
      </c>
      <c r="AY172" s="196" t="s">
        <v>156</v>
      </c>
    </row>
    <row r="173" spans="2:51" s="11" customFormat="1" ht="22.5" customHeight="1">
      <c r="B173" s="173"/>
      <c r="C173" s="174"/>
      <c r="D173" s="174"/>
      <c r="E173" s="175" t="s">
        <v>21</v>
      </c>
      <c r="F173" s="284" t="s">
        <v>309</v>
      </c>
      <c r="G173" s="285"/>
      <c r="H173" s="285"/>
      <c r="I173" s="285"/>
      <c r="J173" s="174"/>
      <c r="K173" s="176">
        <v>711.612</v>
      </c>
      <c r="L173" s="174"/>
      <c r="M173" s="174"/>
      <c r="N173" s="174"/>
      <c r="O173" s="174"/>
      <c r="P173" s="174"/>
      <c r="Q173" s="174"/>
      <c r="R173" s="177"/>
      <c r="T173" s="178"/>
      <c r="U173" s="174"/>
      <c r="V173" s="174"/>
      <c r="W173" s="174"/>
      <c r="X173" s="174"/>
      <c r="Y173" s="174"/>
      <c r="Z173" s="174"/>
      <c r="AA173" s="179"/>
      <c r="AT173" s="180" t="s">
        <v>227</v>
      </c>
      <c r="AU173" s="180" t="s">
        <v>97</v>
      </c>
      <c r="AV173" s="11" t="s">
        <v>97</v>
      </c>
      <c r="AW173" s="11" t="s">
        <v>42</v>
      </c>
      <c r="AX173" s="11" t="s">
        <v>85</v>
      </c>
      <c r="AY173" s="180" t="s">
        <v>156</v>
      </c>
    </row>
    <row r="174" spans="2:51" s="11" customFormat="1" ht="22.5" customHeight="1">
      <c r="B174" s="173"/>
      <c r="C174" s="174"/>
      <c r="D174" s="174"/>
      <c r="E174" s="175" t="s">
        <v>21</v>
      </c>
      <c r="F174" s="284" t="s">
        <v>310</v>
      </c>
      <c r="G174" s="285"/>
      <c r="H174" s="285"/>
      <c r="I174" s="285"/>
      <c r="J174" s="174"/>
      <c r="K174" s="176">
        <v>19.53</v>
      </c>
      <c r="L174" s="174"/>
      <c r="M174" s="174"/>
      <c r="N174" s="174"/>
      <c r="O174" s="174"/>
      <c r="P174" s="174"/>
      <c r="Q174" s="174"/>
      <c r="R174" s="177"/>
      <c r="T174" s="178"/>
      <c r="U174" s="174"/>
      <c r="V174" s="174"/>
      <c r="W174" s="174"/>
      <c r="X174" s="174"/>
      <c r="Y174" s="174"/>
      <c r="Z174" s="174"/>
      <c r="AA174" s="179"/>
      <c r="AT174" s="180" t="s">
        <v>227</v>
      </c>
      <c r="AU174" s="180" t="s">
        <v>97</v>
      </c>
      <c r="AV174" s="11" t="s">
        <v>97</v>
      </c>
      <c r="AW174" s="11" t="s">
        <v>42</v>
      </c>
      <c r="AX174" s="11" t="s">
        <v>85</v>
      </c>
      <c r="AY174" s="180" t="s">
        <v>156</v>
      </c>
    </row>
    <row r="175" spans="2:51" s="12" customFormat="1" ht="22.5" customHeight="1">
      <c r="B175" s="181"/>
      <c r="C175" s="182"/>
      <c r="D175" s="182"/>
      <c r="E175" s="183" t="s">
        <v>21</v>
      </c>
      <c r="F175" s="286" t="s">
        <v>261</v>
      </c>
      <c r="G175" s="287"/>
      <c r="H175" s="287"/>
      <c r="I175" s="287"/>
      <c r="J175" s="182"/>
      <c r="K175" s="184">
        <v>731.142</v>
      </c>
      <c r="L175" s="182"/>
      <c r="M175" s="182"/>
      <c r="N175" s="182"/>
      <c r="O175" s="182"/>
      <c r="P175" s="182"/>
      <c r="Q175" s="182"/>
      <c r="R175" s="185"/>
      <c r="T175" s="186"/>
      <c r="U175" s="182"/>
      <c r="V175" s="182"/>
      <c r="W175" s="182"/>
      <c r="X175" s="182"/>
      <c r="Y175" s="182"/>
      <c r="Z175" s="182"/>
      <c r="AA175" s="187"/>
      <c r="AT175" s="188" t="s">
        <v>227</v>
      </c>
      <c r="AU175" s="188" t="s">
        <v>97</v>
      </c>
      <c r="AV175" s="12" t="s">
        <v>106</v>
      </c>
      <c r="AW175" s="12" t="s">
        <v>42</v>
      </c>
      <c r="AX175" s="12" t="s">
        <v>23</v>
      </c>
      <c r="AY175" s="188" t="s">
        <v>156</v>
      </c>
    </row>
    <row r="176" spans="2:65" s="1" customFormat="1" ht="22.5" customHeight="1">
      <c r="B176" s="133"/>
      <c r="C176" s="162" t="s">
        <v>311</v>
      </c>
      <c r="D176" s="162" t="s">
        <v>157</v>
      </c>
      <c r="E176" s="163" t="s">
        <v>312</v>
      </c>
      <c r="F176" s="255" t="s">
        <v>313</v>
      </c>
      <c r="G176" s="256"/>
      <c r="H176" s="256"/>
      <c r="I176" s="256"/>
      <c r="J176" s="164" t="s">
        <v>286</v>
      </c>
      <c r="K176" s="165">
        <v>478.173</v>
      </c>
      <c r="L176" s="257">
        <v>0</v>
      </c>
      <c r="M176" s="256"/>
      <c r="N176" s="258">
        <f>ROUND(L176*K176,2)</f>
        <v>0</v>
      </c>
      <c r="O176" s="256"/>
      <c r="P176" s="256"/>
      <c r="Q176" s="256"/>
      <c r="R176" s="135"/>
      <c r="T176" s="166" t="s">
        <v>21</v>
      </c>
      <c r="U176" s="43" t="s">
        <v>50</v>
      </c>
      <c r="V176" s="35"/>
      <c r="W176" s="167">
        <f>V176*K176</f>
        <v>0</v>
      </c>
      <c r="X176" s="167">
        <v>0</v>
      </c>
      <c r="Y176" s="167">
        <f>X176*K176</f>
        <v>0</v>
      </c>
      <c r="Z176" s="167">
        <v>0</v>
      </c>
      <c r="AA176" s="168">
        <f>Z176*K176</f>
        <v>0</v>
      </c>
      <c r="AR176" s="17" t="s">
        <v>106</v>
      </c>
      <c r="AT176" s="17" t="s">
        <v>157</v>
      </c>
      <c r="AU176" s="17" t="s">
        <v>97</v>
      </c>
      <c r="AY176" s="17" t="s">
        <v>156</v>
      </c>
      <c r="BE176" s="113">
        <f>IF(U176="základní",N176,0)</f>
        <v>0</v>
      </c>
      <c r="BF176" s="113">
        <f>IF(U176="snížená",N176,0)</f>
        <v>0</v>
      </c>
      <c r="BG176" s="113">
        <f>IF(U176="zákl. přenesená",N176,0)</f>
        <v>0</v>
      </c>
      <c r="BH176" s="113">
        <f>IF(U176="sníž. přenesená",N176,0)</f>
        <v>0</v>
      </c>
      <c r="BI176" s="113">
        <f>IF(U176="nulová",N176,0)</f>
        <v>0</v>
      </c>
      <c r="BJ176" s="17" t="s">
        <v>23</v>
      </c>
      <c r="BK176" s="113">
        <f>ROUND(L176*K176,2)</f>
        <v>0</v>
      </c>
      <c r="BL176" s="17" t="s">
        <v>106</v>
      </c>
      <c r="BM176" s="17" t="s">
        <v>314</v>
      </c>
    </row>
    <row r="177" spans="2:51" s="11" customFormat="1" ht="22.5" customHeight="1">
      <c r="B177" s="173"/>
      <c r="C177" s="174"/>
      <c r="D177" s="174"/>
      <c r="E177" s="175" t="s">
        <v>21</v>
      </c>
      <c r="F177" s="292" t="s">
        <v>315</v>
      </c>
      <c r="G177" s="285"/>
      <c r="H177" s="285"/>
      <c r="I177" s="285"/>
      <c r="J177" s="174"/>
      <c r="K177" s="176">
        <v>403.41</v>
      </c>
      <c r="L177" s="174"/>
      <c r="M177" s="174"/>
      <c r="N177" s="174"/>
      <c r="O177" s="174"/>
      <c r="P177" s="174"/>
      <c r="Q177" s="174"/>
      <c r="R177" s="177"/>
      <c r="T177" s="178"/>
      <c r="U177" s="174"/>
      <c r="V177" s="174"/>
      <c r="W177" s="174"/>
      <c r="X177" s="174"/>
      <c r="Y177" s="174"/>
      <c r="Z177" s="174"/>
      <c r="AA177" s="179"/>
      <c r="AT177" s="180" t="s">
        <v>227</v>
      </c>
      <c r="AU177" s="180" t="s">
        <v>97</v>
      </c>
      <c r="AV177" s="11" t="s">
        <v>97</v>
      </c>
      <c r="AW177" s="11" t="s">
        <v>42</v>
      </c>
      <c r="AX177" s="11" t="s">
        <v>85</v>
      </c>
      <c r="AY177" s="180" t="s">
        <v>156</v>
      </c>
    </row>
    <row r="178" spans="2:51" s="11" customFormat="1" ht="31.5" customHeight="1">
      <c r="B178" s="173"/>
      <c r="C178" s="174"/>
      <c r="D178" s="174"/>
      <c r="E178" s="175" t="s">
        <v>21</v>
      </c>
      <c r="F178" s="284" t="s">
        <v>316</v>
      </c>
      <c r="G178" s="285"/>
      <c r="H178" s="285"/>
      <c r="I178" s="285"/>
      <c r="J178" s="174"/>
      <c r="K178" s="176">
        <v>37.454</v>
      </c>
      <c r="L178" s="174"/>
      <c r="M178" s="174"/>
      <c r="N178" s="174"/>
      <c r="O178" s="174"/>
      <c r="P178" s="174"/>
      <c r="Q178" s="174"/>
      <c r="R178" s="177"/>
      <c r="T178" s="178"/>
      <c r="U178" s="174"/>
      <c r="V178" s="174"/>
      <c r="W178" s="174"/>
      <c r="X178" s="174"/>
      <c r="Y178" s="174"/>
      <c r="Z178" s="174"/>
      <c r="AA178" s="179"/>
      <c r="AT178" s="180" t="s">
        <v>227</v>
      </c>
      <c r="AU178" s="180" t="s">
        <v>97</v>
      </c>
      <c r="AV178" s="11" t="s">
        <v>97</v>
      </c>
      <c r="AW178" s="11" t="s">
        <v>42</v>
      </c>
      <c r="AX178" s="11" t="s">
        <v>85</v>
      </c>
      <c r="AY178" s="180" t="s">
        <v>156</v>
      </c>
    </row>
    <row r="179" spans="2:51" s="11" customFormat="1" ht="22.5" customHeight="1">
      <c r="B179" s="173"/>
      <c r="C179" s="174"/>
      <c r="D179" s="174"/>
      <c r="E179" s="175" t="s">
        <v>21</v>
      </c>
      <c r="F179" s="284" t="s">
        <v>317</v>
      </c>
      <c r="G179" s="285"/>
      <c r="H179" s="285"/>
      <c r="I179" s="285"/>
      <c r="J179" s="174"/>
      <c r="K179" s="176">
        <v>32.829</v>
      </c>
      <c r="L179" s="174"/>
      <c r="M179" s="174"/>
      <c r="N179" s="174"/>
      <c r="O179" s="174"/>
      <c r="P179" s="174"/>
      <c r="Q179" s="174"/>
      <c r="R179" s="177"/>
      <c r="T179" s="178"/>
      <c r="U179" s="174"/>
      <c r="V179" s="174"/>
      <c r="W179" s="174"/>
      <c r="X179" s="174"/>
      <c r="Y179" s="174"/>
      <c r="Z179" s="174"/>
      <c r="AA179" s="179"/>
      <c r="AT179" s="180" t="s">
        <v>227</v>
      </c>
      <c r="AU179" s="180" t="s">
        <v>97</v>
      </c>
      <c r="AV179" s="11" t="s">
        <v>97</v>
      </c>
      <c r="AW179" s="11" t="s">
        <v>42</v>
      </c>
      <c r="AX179" s="11" t="s">
        <v>85</v>
      </c>
      <c r="AY179" s="180" t="s">
        <v>156</v>
      </c>
    </row>
    <row r="180" spans="2:51" s="11" customFormat="1" ht="22.5" customHeight="1">
      <c r="B180" s="173"/>
      <c r="C180" s="174"/>
      <c r="D180" s="174"/>
      <c r="E180" s="175" t="s">
        <v>21</v>
      </c>
      <c r="F180" s="284" t="s">
        <v>318</v>
      </c>
      <c r="G180" s="285"/>
      <c r="H180" s="285"/>
      <c r="I180" s="285"/>
      <c r="J180" s="174"/>
      <c r="K180" s="176">
        <v>1.92</v>
      </c>
      <c r="L180" s="174"/>
      <c r="M180" s="174"/>
      <c r="N180" s="174"/>
      <c r="O180" s="174"/>
      <c r="P180" s="174"/>
      <c r="Q180" s="174"/>
      <c r="R180" s="177"/>
      <c r="T180" s="178"/>
      <c r="U180" s="174"/>
      <c r="V180" s="174"/>
      <c r="W180" s="174"/>
      <c r="X180" s="174"/>
      <c r="Y180" s="174"/>
      <c r="Z180" s="174"/>
      <c r="AA180" s="179"/>
      <c r="AT180" s="180" t="s">
        <v>227</v>
      </c>
      <c r="AU180" s="180" t="s">
        <v>97</v>
      </c>
      <c r="AV180" s="11" t="s">
        <v>97</v>
      </c>
      <c r="AW180" s="11" t="s">
        <v>42</v>
      </c>
      <c r="AX180" s="11" t="s">
        <v>85</v>
      </c>
      <c r="AY180" s="180" t="s">
        <v>156</v>
      </c>
    </row>
    <row r="181" spans="2:51" s="11" customFormat="1" ht="22.5" customHeight="1">
      <c r="B181" s="173"/>
      <c r="C181" s="174"/>
      <c r="D181" s="174"/>
      <c r="E181" s="175" t="s">
        <v>21</v>
      </c>
      <c r="F181" s="284" t="s">
        <v>319</v>
      </c>
      <c r="G181" s="285"/>
      <c r="H181" s="285"/>
      <c r="I181" s="285"/>
      <c r="J181" s="174"/>
      <c r="K181" s="176">
        <v>2.56</v>
      </c>
      <c r="L181" s="174"/>
      <c r="M181" s="174"/>
      <c r="N181" s="174"/>
      <c r="O181" s="174"/>
      <c r="P181" s="174"/>
      <c r="Q181" s="174"/>
      <c r="R181" s="177"/>
      <c r="T181" s="178"/>
      <c r="U181" s="174"/>
      <c r="V181" s="174"/>
      <c r="W181" s="174"/>
      <c r="X181" s="174"/>
      <c r="Y181" s="174"/>
      <c r="Z181" s="174"/>
      <c r="AA181" s="179"/>
      <c r="AT181" s="180" t="s">
        <v>227</v>
      </c>
      <c r="AU181" s="180" t="s">
        <v>97</v>
      </c>
      <c r="AV181" s="11" t="s">
        <v>97</v>
      </c>
      <c r="AW181" s="11" t="s">
        <v>42</v>
      </c>
      <c r="AX181" s="11" t="s">
        <v>85</v>
      </c>
      <c r="AY181" s="180" t="s">
        <v>156</v>
      </c>
    </row>
    <row r="182" spans="2:51" s="12" customFormat="1" ht="22.5" customHeight="1">
      <c r="B182" s="181"/>
      <c r="C182" s="182"/>
      <c r="D182" s="182"/>
      <c r="E182" s="183" t="s">
        <v>21</v>
      </c>
      <c r="F182" s="286" t="s">
        <v>261</v>
      </c>
      <c r="G182" s="287"/>
      <c r="H182" s="287"/>
      <c r="I182" s="287"/>
      <c r="J182" s="182"/>
      <c r="K182" s="184">
        <v>478.173</v>
      </c>
      <c r="L182" s="182"/>
      <c r="M182" s="182"/>
      <c r="N182" s="182"/>
      <c r="O182" s="182"/>
      <c r="P182" s="182"/>
      <c r="Q182" s="182"/>
      <c r="R182" s="185"/>
      <c r="T182" s="186"/>
      <c r="U182" s="182"/>
      <c r="V182" s="182"/>
      <c r="W182" s="182"/>
      <c r="X182" s="182"/>
      <c r="Y182" s="182"/>
      <c r="Z182" s="182"/>
      <c r="AA182" s="187"/>
      <c r="AT182" s="188" t="s">
        <v>227</v>
      </c>
      <c r="AU182" s="188" t="s">
        <v>97</v>
      </c>
      <c r="AV182" s="12" t="s">
        <v>106</v>
      </c>
      <c r="AW182" s="12" t="s">
        <v>42</v>
      </c>
      <c r="AX182" s="12" t="s">
        <v>23</v>
      </c>
      <c r="AY182" s="188" t="s">
        <v>156</v>
      </c>
    </row>
    <row r="183" spans="2:65" s="1" customFormat="1" ht="31.5" customHeight="1">
      <c r="B183" s="133"/>
      <c r="C183" s="162" t="s">
        <v>320</v>
      </c>
      <c r="D183" s="162" t="s">
        <v>157</v>
      </c>
      <c r="E183" s="163" t="s">
        <v>321</v>
      </c>
      <c r="F183" s="255" t="s">
        <v>322</v>
      </c>
      <c r="G183" s="256"/>
      <c r="H183" s="256"/>
      <c r="I183" s="256"/>
      <c r="J183" s="164" t="s">
        <v>286</v>
      </c>
      <c r="K183" s="165">
        <v>4366.557</v>
      </c>
      <c r="L183" s="257">
        <v>0</v>
      </c>
      <c r="M183" s="256"/>
      <c r="N183" s="258">
        <f>ROUND(L183*K183,2)</f>
        <v>0</v>
      </c>
      <c r="O183" s="256"/>
      <c r="P183" s="256"/>
      <c r="Q183" s="256"/>
      <c r="R183" s="135"/>
      <c r="T183" s="166" t="s">
        <v>21</v>
      </c>
      <c r="U183" s="43" t="s">
        <v>50</v>
      </c>
      <c r="V183" s="35"/>
      <c r="W183" s="167">
        <f>V183*K183</f>
        <v>0</v>
      </c>
      <c r="X183" s="167">
        <v>0</v>
      </c>
      <c r="Y183" s="167">
        <f>X183*K183</f>
        <v>0</v>
      </c>
      <c r="Z183" s="167">
        <v>0</v>
      </c>
      <c r="AA183" s="168">
        <f>Z183*K183</f>
        <v>0</v>
      </c>
      <c r="AR183" s="17" t="s">
        <v>106</v>
      </c>
      <c r="AT183" s="17" t="s">
        <v>157</v>
      </c>
      <c r="AU183" s="17" t="s">
        <v>97</v>
      </c>
      <c r="AY183" s="17" t="s">
        <v>156</v>
      </c>
      <c r="BE183" s="113">
        <f>IF(U183="základní",N183,0)</f>
        <v>0</v>
      </c>
      <c r="BF183" s="113">
        <f>IF(U183="snížená",N183,0)</f>
        <v>0</v>
      </c>
      <c r="BG183" s="113">
        <f>IF(U183="zákl. přenesená",N183,0)</f>
        <v>0</v>
      </c>
      <c r="BH183" s="113">
        <f>IF(U183="sníž. přenesená",N183,0)</f>
        <v>0</v>
      </c>
      <c r="BI183" s="113">
        <f>IF(U183="nulová",N183,0)</f>
        <v>0</v>
      </c>
      <c r="BJ183" s="17" t="s">
        <v>23</v>
      </c>
      <c r="BK183" s="113">
        <f>ROUND(L183*K183,2)</f>
        <v>0</v>
      </c>
      <c r="BL183" s="17" t="s">
        <v>106</v>
      </c>
      <c r="BM183" s="17" t="s">
        <v>323</v>
      </c>
    </row>
    <row r="184" spans="2:51" s="13" customFormat="1" ht="22.5" customHeight="1">
      <c r="B184" s="189"/>
      <c r="C184" s="190"/>
      <c r="D184" s="190"/>
      <c r="E184" s="191" t="s">
        <v>21</v>
      </c>
      <c r="F184" s="293" t="s">
        <v>324</v>
      </c>
      <c r="G184" s="294"/>
      <c r="H184" s="294"/>
      <c r="I184" s="294"/>
      <c r="J184" s="190"/>
      <c r="K184" s="192" t="s">
        <v>21</v>
      </c>
      <c r="L184" s="190"/>
      <c r="M184" s="190"/>
      <c r="N184" s="190"/>
      <c r="O184" s="190"/>
      <c r="P184" s="190"/>
      <c r="Q184" s="190"/>
      <c r="R184" s="193"/>
      <c r="T184" s="194"/>
      <c r="U184" s="190"/>
      <c r="V184" s="190"/>
      <c r="W184" s="190"/>
      <c r="X184" s="190"/>
      <c r="Y184" s="190"/>
      <c r="Z184" s="190"/>
      <c r="AA184" s="195"/>
      <c r="AT184" s="196" t="s">
        <v>227</v>
      </c>
      <c r="AU184" s="196" t="s">
        <v>97</v>
      </c>
      <c r="AV184" s="13" t="s">
        <v>23</v>
      </c>
      <c r="AW184" s="13" t="s">
        <v>42</v>
      </c>
      <c r="AX184" s="13" t="s">
        <v>85</v>
      </c>
      <c r="AY184" s="196" t="s">
        <v>156</v>
      </c>
    </row>
    <row r="185" spans="2:51" s="11" customFormat="1" ht="22.5" customHeight="1">
      <c r="B185" s="173"/>
      <c r="C185" s="174"/>
      <c r="D185" s="174"/>
      <c r="E185" s="175" t="s">
        <v>21</v>
      </c>
      <c r="F185" s="284" t="s">
        <v>325</v>
      </c>
      <c r="G185" s="285"/>
      <c r="H185" s="285"/>
      <c r="I185" s="285"/>
      <c r="J185" s="174"/>
      <c r="K185" s="176">
        <v>3630.69</v>
      </c>
      <c r="L185" s="174"/>
      <c r="M185" s="174"/>
      <c r="N185" s="174"/>
      <c r="O185" s="174"/>
      <c r="P185" s="174"/>
      <c r="Q185" s="174"/>
      <c r="R185" s="177"/>
      <c r="T185" s="178"/>
      <c r="U185" s="174"/>
      <c r="V185" s="174"/>
      <c r="W185" s="174"/>
      <c r="X185" s="174"/>
      <c r="Y185" s="174"/>
      <c r="Z185" s="174"/>
      <c r="AA185" s="179"/>
      <c r="AT185" s="180" t="s">
        <v>227</v>
      </c>
      <c r="AU185" s="180" t="s">
        <v>97</v>
      </c>
      <c r="AV185" s="11" t="s">
        <v>97</v>
      </c>
      <c r="AW185" s="11" t="s">
        <v>42</v>
      </c>
      <c r="AX185" s="11" t="s">
        <v>85</v>
      </c>
      <c r="AY185" s="180" t="s">
        <v>156</v>
      </c>
    </row>
    <row r="186" spans="2:51" s="11" customFormat="1" ht="22.5" customHeight="1">
      <c r="B186" s="173"/>
      <c r="C186" s="174"/>
      <c r="D186" s="174"/>
      <c r="E186" s="175" t="s">
        <v>21</v>
      </c>
      <c r="F186" s="284" t="s">
        <v>326</v>
      </c>
      <c r="G186" s="285"/>
      <c r="H186" s="285"/>
      <c r="I186" s="285"/>
      <c r="J186" s="174"/>
      <c r="K186" s="176">
        <v>337.086</v>
      </c>
      <c r="L186" s="174"/>
      <c r="M186" s="174"/>
      <c r="N186" s="174"/>
      <c r="O186" s="174"/>
      <c r="P186" s="174"/>
      <c r="Q186" s="174"/>
      <c r="R186" s="177"/>
      <c r="T186" s="178"/>
      <c r="U186" s="174"/>
      <c r="V186" s="174"/>
      <c r="W186" s="174"/>
      <c r="X186" s="174"/>
      <c r="Y186" s="174"/>
      <c r="Z186" s="174"/>
      <c r="AA186" s="179"/>
      <c r="AT186" s="180" t="s">
        <v>227</v>
      </c>
      <c r="AU186" s="180" t="s">
        <v>97</v>
      </c>
      <c r="AV186" s="11" t="s">
        <v>97</v>
      </c>
      <c r="AW186" s="11" t="s">
        <v>42</v>
      </c>
      <c r="AX186" s="11" t="s">
        <v>85</v>
      </c>
      <c r="AY186" s="180" t="s">
        <v>156</v>
      </c>
    </row>
    <row r="187" spans="2:51" s="11" customFormat="1" ht="22.5" customHeight="1">
      <c r="B187" s="173"/>
      <c r="C187" s="174"/>
      <c r="D187" s="174"/>
      <c r="E187" s="175" t="s">
        <v>21</v>
      </c>
      <c r="F187" s="284" t="s">
        <v>327</v>
      </c>
      <c r="G187" s="285"/>
      <c r="H187" s="285"/>
      <c r="I187" s="285"/>
      <c r="J187" s="174"/>
      <c r="K187" s="176">
        <v>358.461</v>
      </c>
      <c r="L187" s="174"/>
      <c r="M187" s="174"/>
      <c r="N187" s="174"/>
      <c r="O187" s="174"/>
      <c r="P187" s="174"/>
      <c r="Q187" s="174"/>
      <c r="R187" s="177"/>
      <c r="T187" s="178"/>
      <c r="U187" s="174"/>
      <c r="V187" s="174"/>
      <c r="W187" s="174"/>
      <c r="X187" s="174"/>
      <c r="Y187" s="174"/>
      <c r="Z187" s="174"/>
      <c r="AA187" s="179"/>
      <c r="AT187" s="180" t="s">
        <v>227</v>
      </c>
      <c r="AU187" s="180" t="s">
        <v>97</v>
      </c>
      <c r="AV187" s="11" t="s">
        <v>97</v>
      </c>
      <c r="AW187" s="11" t="s">
        <v>42</v>
      </c>
      <c r="AX187" s="11" t="s">
        <v>85</v>
      </c>
      <c r="AY187" s="180" t="s">
        <v>156</v>
      </c>
    </row>
    <row r="188" spans="2:51" s="11" customFormat="1" ht="22.5" customHeight="1">
      <c r="B188" s="173"/>
      <c r="C188" s="174"/>
      <c r="D188" s="174"/>
      <c r="E188" s="175" t="s">
        <v>21</v>
      </c>
      <c r="F188" s="284" t="s">
        <v>328</v>
      </c>
      <c r="G188" s="285"/>
      <c r="H188" s="285"/>
      <c r="I188" s="285"/>
      <c r="J188" s="174"/>
      <c r="K188" s="176">
        <v>17.28</v>
      </c>
      <c r="L188" s="174"/>
      <c r="M188" s="174"/>
      <c r="N188" s="174"/>
      <c r="O188" s="174"/>
      <c r="P188" s="174"/>
      <c r="Q188" s="174"/>
      <c r="R188" s="177"/>
      <c r="T188" s="178"/>
      <c r="U188" s="174"/>
      <c r="V188" s="174"/>
      <c r="W188" s="174"/>
      <c r="X188" s="174"/>
      <c r="Y188" s="174"/>
      <c r="Z188" s="174"/>
      <c r="AA188" s="179"/>
      <c r="AT188" s="180" t="s">
        <v>227</v>
      </c>
      <c r="AU188" s="180" t="s">
        <v>97</v>
      </c>
      <c r="AV188" s="11" t="s">
        <v>97</v>
      </c>
      <c r="AW188" s="11" t="s">
        <v>42</v>
      </c>
      <c r="AX188" s="11" t="s">
        <v>85</v>
      </c>
      <c r="AY188" s="180" t="s">
        <v>156</v>
      </c>
    </row>
    <row r="189" spans="2:51" s="11" customFormat="1" ht="22.5" customHeight="1">
      <c r="B189" s="173"/>
      <c r="C189" s="174"/>
      <c r="D189" s="174"/>
      <c r="E189" s="175" t="s">
        <v>21</v>
      </c>
      <c r="F189" s="284" t="s">
        <v>329</v>
      </c>
      <c r="G189" s="285"/>
      <c r="H189" s="285"/>
      <c r="I189" s="285"/>
      <c r="J189" s="174"/>
      <c r="K189" s="176">
        <v>23.04</v>
      </c>
      <c r="L189" s="174"/>
      <c r="M189" s="174"/>
      <c r="N189" s="174"/>
      <c r="O189" s="174"/>
      <c r="P189" s="174"/>
      <c r="Q189" s="174"/>
      <c r="R189" s="177"/>
      <c r="T189" s="178"/>
      <c r="U189" s="174"/>
      <c r="V189" s="174"/>
      <c r="W189" s="174"/>
      <c r="X189" s="174"/>
      <c r="Y189" s="174"/>
      <c r="Z189" s="174"/>
      <c r="AA189" s="179"/>
      <c r="AT189" s="180" t="s">
        <v>227</v>
      </c>
      <c r="AU189" s="180" t="s">
        <v>97</v>
      </c>
      <c r="AV189" s="11" t="s">
        <v>97</v>
      </c>
      <c r="AW189" s="11" t="s">
        <v>42</v>
      </c>
      <c r="AX189" s="11" t="s">
        <v>85</v>
      </c>
      <c r="AY189" s="180" t="s">
        <v>156</v>
      </c>
    </row>
    <row r="190" spans="2:51" s="12" customFormat="1" ht="22.5" customHeight="1">
      <c r="B190" s="181"/>
      <c r="C190" s="182"/>
      <c r="D190" s="182"/>
      <c r="E190" s="183" t="s">
        <v>21</v>
      </c>
      <c r="F190" s="286" t="s">
        <v>261</v>
      </c>
      <c r="G190" s="287"/>
      <c r="H190" s="287"/>
      <c r="I190" s="287"/>
      <c r="J190" s="182"/>
      <c r="K190" s="184">
        <v>4366.557</v>
      </c>
      <c r="L190" s="182"/>
      <c r="M190" s="182"/>
      <c r="N190" s="182"/>
      <c r="O190" s="182"/>
      <c r="P190" s="182"/>
      <c r="Q190" s="182"/>
      <c r="R190" s="185"/>
      <c r="T190" s="186"/>
      <c r="U190" s="182"/>
      <c r="V190" s="182"/>
      <c r="W190" s="182"/>
      <c r="X190" s="182"/>
      <c r="Y190" s="182"/>
      <c r="Z190" s="182"/>
      <c r="AA190" s="187"/>
      <c r="AT190" s="188" t="s">
        <v>227</v>
      </c>
      <c r="AU190" s="188" t="s">
        <v>97</v>
      </c>
      <c r="AV190" s="12" t="s">
        <v>106</v>
      </c>
      <c r="AW190" s="12" t="s">
        <v>42</v>
      </c>
      <c r="AX190" s="12" t="s">
        <v>23</v>
      </c>
      <c r="AY190" s="188" t="s">
        <v>156</v>
      </c>
    </row>
    <row r="191" spans="2:65" s="1" customFormat="1" ht="31.5" customHeight="1">
      <c r="B191" s="133"/>
      <c r="C191" s="162" t="s">
        <v>8</v>
      </c>
      <c r="D191" s="162" t="s">
        <v>157</v>
      </c>
      <c r="E191" s="163" t="s">
        <v>330</v>
      </c>
      <c r="F191" s="255" t="s">
        <v>331</v>
      </c>
      <c r="G191" s="256"/>
      <c r="H191" s="256"/>
      <c r="I191" s="256"/>
      <c r="J191" s="164" t="s">
        <v>286</v>
      </c>
      <c r="K191" s="165">
        <v>447.719</v>
      </c>
      <c r="L191" s="257">
        <v>0</v>
      </c>
      <c r="M191" s="256"/>
      <c r="N191" s="258">
        <f>ROUND(L191*K191,2)</f>
        <v>0</v>
      </c>
      <c r="O191" s="256"/>
      <c r="P191" s="256"/>
      <c r="Q191" s="256"/>
      <c r="R191" s="135"/>
      <c r="T191" s="166" t="s">
        <v>21</v>
      </c>
      <c r="U191" s="43" t="s">
        <v>50</v>
      </c>
      <c r="V191" s="35"/>
      <c r="W191" s="167">
        <f>V191*K191</f>
        <v>0</v>
      </c>
      <c r="X191" s="167">
        <v>0</v>
      </c>
      <c r="Y191" s="167">
        <f>X191*K191</f>
        <v>0</v>
      </c>
      <c r="Z191" s="167">
        <v>0</v>
      </c>
      <c r="AA191" s="168">
        <f>Z191*K191</f>
        <v>0</v>
      </c>
      <c r="AR191" s="17" t="s">
        <v>106</v>
      </c>
      <c r="AT191" s="17" t="s">
        <v>157</v>
      </c>
      <c r="AU191" s="17" t="s">
        <v>97</v>
      </c>
      <c r="AY191" s="17" t="s">
        <v>156</v>
      </c>
      <c r="BE191" s="113">
        <f>IF(U191="základní",N191,0)</f>
        <v>0</v>
      </c>
      <c r="BF191" s="113">
        <f>IF(U191="snížená",N191,0)</f>
        <v>0</v>
      </c>
      <c r="BG191" s="113">
        <f>IF(U191="zákl. přenesená",N191,0)</f>
        <v>0</v>
      </c>
      <c r="BH191" s="113">
        <f>IF(U191="sníž. přenesená",N191,0)</f>
        <v>0</v>
      </c>
      <c r="BI191" s="113">
        <f>IF(U191="nulová",N191,0)</f>
        <v>0</v>
      </c>
      <c r="BJ191" s="17" t="s">
        <v>23</v>
      </c>
      <c r="BK191" s="113">
        <f>ROUND(L191*K191,2)</f>
        <v>0</v>
      </c>
      <c r="BL191" s="17" t="s">
        <v>106</v>
      </c>
      <c r="BM191" s="17" t="s">
        <v>332</v>
      </c>
    </row>
    <row r="192" spans="2:51" s="11" customFormat="1" ht="22.5" customHeight="1">
      <c r="B192" s="173"/>
      <c r="C192" s="174"/>
      <c r="D192" s="174"/>
      <c r="E192" s="175" t="s">
        <v>21</v>
      </c>
      <c r="F192" s="292" t="s">
        <v>333</v>
      </c>
      <c r="G192" s="285"/>
      <c r="H192" s="285"/>
      <c r="I192" s="285"/>
      <c r="J192" s="174"/>
      <c r="K192" s="176">
        <v>403.41</v>
      </c>
      <c r="L192" s="174"/>
      <c r="M192" s="174"/>
      <c r="N192" s="174"/>
      <c r="O192" s="174"/>
      <c r="P192" s="174"/>
      <c r="Q192" s="174"/>
      <c r="R192" s="177"/>
      <c r="T192" s="178"/>
      <c r="U192" s="174"/>
      <c r="V192" s="174"/>
      <c r="W192" s="174"/>
      <c r="X192" s="174"/>
      <c r="Y192" s="174"/>
      <c r="Z192" s="174"/>
      <c r="AA192" s="179"/>
      <c r="AT192" s="180" t="s">
        <v>227</v>
      </c>
      <c r="AU192" s="180" t="s">
        <v>97</v>
      </c>
      <c r="AV192" s="11" t="s">
        <v>97</v>
      </c>
      <c r="AW192" s="11" t="s">
        <v>42</v>
      </c>
      <c r="AX192" s="11" t="s">
        <v>85</v>
      </c>
      <c r="AY192" s="180" t="s">
        <v>156</v>
      </c>
    </row>
    <row r="193" spans="2:51" s="11" customFormat="1" ht="22.5" customHeight="1">
      <c r="B193" s="173"/>
      <c r="C193" s="174"/>
      <c r="D193" s="174"/>
      <c r="E193" s="175" t="s">
        <v>21</v>
      </c>
      <c r="F193" s="284" t="s">
        <v>334</v>
      </c>
      <c r="G193" s="285"/>
      <c r="H193" s="285"/>
      <c r="I193" s="285"/>
      <c r="J193" s="174"/>
      <c r="K193" s="176">
        <v>39.829</v>
      </c>
      <c r="L193" s="174"/>
      <c r="M193" s="174"/>
      <c r="N193" s="174"/>
      <c r="O193" s="174"/>
      <c r="P193" s="174"/>
      <c r="Q193" s="174"/>
      <c r="R193" s="177"/>
      <c r="T193" s="178"/>
      <c r="U193" s="174"/>
      <c r="V193" s="174"/>
      <c r="W193" s="174"/>
      <c r="X193" s="174"/>
      <c r="Y193" s="174"/>
      <c r="Z193" s="174"/>
      <c r="AA193" s="179"/>
      <c r="AT193" s="180" t="s">
        <v>227</v>
      </c>
      <c r="AU193" s="180" t="s">
        <v>97</v>
      </c>
      <c r="AV193" s="11" t="s">
        <v>97</v>
      </c>
      <c r="AW193" s="11" t="s">
        <v>42</v>
      </c>
      <c r="AX193" s="11" t="s">
        <v>85</v>
      </c>
      <c r="AY193" s="180" t="s">
        <v>156</v>
      </c>
    </row>
    <row r="194" spans="2:51" s="11" customFormat="1" ht="22.5" customHeight="1">
      <c r="B194" s="173"/>
      <c r="C194" s="174"/>
      <c r="D194" s="174"/>
      <c r="E194" s="175" t="s">
        <v>21</v>
      </c>
      <c r="F194" s="284" t="s">
        <v>335</v>
      </c>
      <c r="G194" s="285"/>
      <c r="H194" s="285"/>
      <c r="I194" s="285"/>
      <c r="J194" s="174"/>
      <c r="K194" s="176">
        <v>1.92</v>
      </c>
      <c r="L194" s="174"/>
      <c r="M194" s="174"/>
      <c r="N194" s="174"/>
      <c r="O194" s="174"/>
      <c r="P194" s="174"/>
      <c r="Q194" s="174"/>
      <c r="R194" s="177"/>
      <c r="T194" s="178"/>
      <c r="U194" s="174"/>
      <c r="V194" s="174"/>
      <c r="W194" s="174"/>
      <c r="X194" s="174"/>
      <c r="Y194" s="174"/>
      <c r="Z194" s="174"/>
      <c r="AA194" s="179"/>
      <c r="AT194" s="180" t="s">
        <v>227</v>
      </c>
      <c r="AU194" s="180" t="s">
        <v>97</v>
      </c>
      <c r="AV194" s="11" t="s">
        <v>97</v>
      </c>
      <c r="AW194" s="11" t="s">
        <v>42</v>
      </c>
      <c r="AX194" s="11" t="s">
        <v>85</v>
      </c>
      <c r="AY194" s="180" t="s">
        <v>156</v>
      </c>
    </row>
    <row r="195" spans="2:51" s="11" customFormat="1" ht="22.5" customHeight="1">
      <c r="B195" s="173"/>
      <c r="C195" s="174"/>
      <c r="D195" s="174"/>
      <c r="E195" s="175" t="s">
        <v>21</v>
      </c>
      <c r="F195" s="284" t="s">
        <v>336</v>
      </c>
      <c r="G195" s="285"/>
      <c r="H195" s="285"/>
      <c r="I195" s="285"/>
      <c r="J195" s="174"/>
      <c r="K195" s="176">
        <v>2.56</v>
      </c>
      <c r="L195" s="174"/>
      <c r="M195" s="174"/>
      <c r="N195" s="174"/>
      <c r="O195" s="174"/>
      <c r="P195" s="174"/>
      <c r="Q195" s="174"/>
      <c r="R195" s="177"/>
      <c r="T195" s="178"/>
      <c r="U195" s="174"/>
      <c r="V195" s="174"/>
      <c r="W195" s="174"/>
      <c r="X195" s="174"/>
      <c r="Y195" s="174"/>
      <c r="Z195" s="174"/>
      <c r="AA195" s="179"/>
      <c r="AT195" s="180" t="s">
        <v>227</v>
      </c>
      <c r="AU195" s="180" t="s">
        <v>97</v>
      </c>
      <c r="AV195" s="11" t="s">
        <v>97</v>
      </c>
      <c r="AW195" s="11" t="s">
        <v>42</v>
      </c>
      <c r="AX195" s="11" t="s">
        <v>85</v>
      </c>
      <c r="AY195" s="180" t="s">
        <v>156</v>
      </c>
    </row>
    <row r="196" spans="2:51" s="12" customFormat="1" ht="22.5" customHeight="1">
      <c r="B196" s="181"/>
      <c r="C196" s="182"/>
      <c r="D196" s="182"/>
      <c r="E196" s="183" t="s">
        <v>21</v>
      </c>
      <c r="F196" s="286" t="s">
        <v>261</v>
      </c>
      <c r="G196" s="287"/>
      <c r="H196" s="287"/>
      <c r="I196" s="287"/>
      <c r="J196" s="182"/>
      <c r="K196" s="184">
        <v>447.719</v>
      </c>
      <c r="L196" s="182"/>
      <c r="M196" s="182"/>
      <c r="N196" s="182"/>
      <c r="O196" s="182"/>
      <c r="P196" s="182"/>
      <c r="Q196" s="182"/>
      <c r="R196" s="185"/>
      <c r="T196" s="186"/>
      <c r="U196" s="182"/>
      <c r="V196" s="182"/>
      <c r="W196" s="182"/>
      <c r="X196" s="182"/>
      <c r="Y196" s="182"/>
      <c r="Z196" s="182"/>
      <c r="AA196" s="187"/>
      <c r="AT196" s="188" t="s">
        <v>227</v>
      </c>
      <c r="AU196" s="188" t="s">
        <v>97</v>
      </c>
      <c r="AV196" s="12" t="s">
        <v>106</v>
      </c>
      <c r="AW196" s="12" t="s">
        <v>42</v>
      </c>
      <c r="AX196" s="12" t="s">
        <v>23</v>
      </c>
      <c r="AY196" s="188" t="s">
        <v>156</v>
      </c>
    </row>
    <row r="197" spans="2:65" s="1" customFormat="1" ht="31.5" customHeight="1">
      <c r="B197" s="133"/>
      <c r="C197" s="162" t="s">
        <v>337</v>
      </c>
      <c r="D197" s="162" t="s">
        <v>157</v>
      </c>
      <c r="E197" s="163" t="s">
        <v>338</v>
      </c>
      <c r="F197" s="255" t="s">
        <v>339</v>
      </c>
      <c r="G197" s="256"/>
      <c r="H197" s="256"/>
      <c r="I197" s="256"/>
      <c r="J197" s="164" t="s">
        <v>286</v>
      </c>
      <c r="K197" s="165">
        <v>81.238</v>
      </c>
      <c r="L197" s="257">
        <v>0</v>
      </c>
      <c r="M197" s="256"/>
      <c r="N197" s="258">
        <f>ROUND(L197*K197,2)</f>
        <v>0</v>
      </c>
      <c r="O197" s="256"/>
      <c r="P197" s="256"/>
      <c r="Q197" s="256"/>
      <c r="R197" s="135"/>
      <c r="T197" s="166" t="s">
        <v>21</v>
      </c>
      <c r="U197" s="43" t="s">
        <v>50</v>
      </c>
      <c r="V197" s="35"/>
      <c r="W197" s="167">
        <f>V197*K197</f>
        <v>0</v>
      </c>
      <c r="X197" s="167">
        <v>0</v>
      </c>
      <c r="Y197" s="167">
        <f>X197*K197</f>
        <v>0</v>
      </c>
      <c r="Z197" s="167">
        <v>0</v>
      </c>
      <c r="AA197" s="168">
        <f>Z197*K197</f>
        <v>0</v>
      </c>
      <c r="AR197" s="17" t="s">
        <v>106</v>
      </c>
      <c r="AT197" s="17" t="s">
        <v>157</v>
      </c>
      <c r="AU197" s="17" t="s">
        <v>97</v>
      </c>
      <c r="AY197" s="17" t="s">
        <v>156</v>
      </c>
      <c r="BE197" s="113">
        <f>IF(U197="základní",N197,0)</f>
        <v>0</v>
      </c>
      <c r="BF197" s="113">
        <f>IF(U197="snížená",N197,0)</f>
        <v>0</v>
      </c>
      <c r="BG197" s="113">
        <f>IF(U197="zákl. přenesená",N197,0)</f>
        <v>0</v>
      </c>
      <c r="BH197" s="113">
        <f>IF(U197="sníž. přenesená",N197,0)</f>
        <v>0</v>
      </c>
      <c r="BI197" s="113">
        <f>IF(U197="nulová",N197,0)</f>
        <v>0</v>
      </c>
      <c r="BJ197" s="17" t="s">
        <v>23</v>
      </c>
      <c r="BK197" s="113">
        <f>ROUND(L197*K197,2)</f>
        <v>0</v>
      </c>
      <c r="BL197" s="17" t="s">
        <v>106</v>
      </c>
      <c r="BM197" s="17" t="s">
        <v>340</v>
      </c>
    </row>
    <row r="198" spans="2:51" s="11" customFormat="1" ht="22.5" customHeight="1">
      <c r="B198" s="173"/>
      <c r="C198" s="174"/>
      <c r="D198" s="174"/>
      <c r="E198" s="175" t="s">
        <v>21</v>
      </c>
      <c r="F198" s="292" t="s">
        <v>341</v>
      </c>
      <c r="G198" s="285"/>
      <c r="H198" s="285"/>
      <c r="I198" s="285"/>
      <c r="J198" s="174"/>
      <c r="K198" s="176">
        <v>79.068</v>
      </c>
      <c r="L198" s="174"/>
      <c r="M198" s="174"/>
      <c r="N198" s="174"/>
      <c r="O198" s="174"/>
      <c r="P198" s="174"/>
      <c r="Q198" s="174"/>
      <c r="R198" s="177"/>
      <c r="T198" s="178"/>
      <c r="U198" s="174"/>
      <c r="V198" s="174"/>
      <c r="W198" s="174"/>
      <c r="X198" s="174"/>
      <c r="Y198" s="174"/>
      <c r="Z198" s="174"/>
      <c r="AA198" s="179"/>
      <c r="AT198" s="180" t="s">
        <v>227</v>
      </c>
      <c r="AU198" s="180" t="s">
        <v>97</v>
      </c>
      <c r="AV198" s="11" t="s">
        <v>97</v>
      </c>
      <c r="AW198" s="11" t="s">
        <v>42</v>
      </c>
      <c r="AX198" s="11" t="s">
        <v>85</v>
      </c>
      <c r="AY198" s="180" t="s">
        <v>156</v>
      </c>
    </row>
    <row r="199" spans="2:51" s="11" customFormat="1" ht="22.5" customHeight="1">
      <c r="B199" s="173"/>
      <c r="C199" s="174"/>
      <c r="D199" s="174"/>
      <c r="E199" s="175" t="s">
        <v>21</v>
      </c>
      <c r="F199" s="284" t="s">
        <v>342</v>
      </c>
      <c r="G199" s="285"/>
      <c r="H199" s="285"/>
      <c r="I199" s="285"/>
      <c r="J199" s="174"/>
      <c r="K199" s="176">
        <v>2.17</v>
      </c>
      <c r="L199" s="174"/>
      <c r="M199" s="174"/>
      <c r="N199" s="174"/>
      <c r="O199" s="174"/>
      <c r="P199" s="174"/>
      <c r="Q199" s="174"/>
      <c r="R199" s="177"/>
      <c r="T199" s="178"/>
      <c r="U199" s="174"/>
      <c r="V199" s="174"/>
      <c r="W199" s="174"/>
      <c r="X199" s="174"/>
      <c r="Y199" s="174"/>
      <c r="Z199" s="174"/>
      <c r="AA199" s="179"/>
      <c r="AT199" s="180" t="s">
        <v>227</v>
      </c>
      <c r="AU199" s="180" t="s">
        <v>97</v>
      </c>
      <c r="AV199" s="11" t="s">
        <v>97</v>
      </c>
      <c r="AW199" s="11" t="s">
        <v>42</v>
      </c>
      <c r="AX199" s="11" t="s">
        <v>85</v>
      </c>
      <c r="AY199" s="180" t="s">
        <v>156</v>
      </c>
    </row>
    <row r="200" spans="2:51" s="12" customFormat="1" ht="22.5" customHeight="1">
      <c r="B200" s="181"/>
      <c r="C200" s="182"/>
      <c r="D200" s="182"/>
      <c r="E200" s="183" t="s">
        <v>21</v>
      </c>
      <c r="F200" s="286" t="s">
        <v>261</v>
      </c>
      <c r="G200" s="287"/>
      <c r="H200" s="287"/>
      <c r="I200" s="287"/>
      <c r="J200" s="182"/>
      <c r="K200" s="184">
        <v>81.238</v>
      </c>
      <c r="L200" s="182"/>
      <c r="M200" s="182"/>
      <c r="N200" s="182"/>
      <c r="O200" s="182"/>
      <c r="P200" s="182"/>
      <c r="Q200" s="182"/>
      <c r="R200" s="185"/>
      <c r="T200" s="186"/>
      <c r="U200" s="182"/>
      <c r="V200" s="182"/>
      <c r="W200" s="182"/>
      <c r="X200" s="182"/>
      <c r="Y200" s="182"/>
      <c r="Z200" s="182"/>
      <c r="AA200" s="187"/>
      <c r="AT200" s="188" t="s">
        <v>227</v>
      </c>
      <c r="AU200" s="188" t="s">
        <v>97</v>
      </c>
      <c r="AV200" s="12" t="s">
        <v>106</v>
      </c>
      <c r="AW200" s="12" t="s">
        <v>42</v>
      </c>
      <c r="AX200" s="12" t="s">
        <v>23</v>
      </c>
      <c r="AY200" s="188" t="s">
        <v>156</v>
      </c>
    </row>
    <row r="201" spans="2:65" s="1" customFormat="1" ht="31.5" customHeight="1">
      <c r="B201" s="133"/>
      <c r="C201" s="162" t="s">
        <v>343</v>
      </c>
      <c r="D201" s="162" t="s">
        <v>157</v>
      </c>
      <c r="E201" s="163" t="s">
        <v>344</v>
      </c>
      <c r="F201" s="255" t="s">
        <v>345</v>
      </c>
      <c r="G201" s="256"/>
      <c r="H201" s="256"/>
      <c r="I201" s="256"/>
      <c r="J201" s="164" t="s">
        <v>286</v>
      </c>
      <c r="K201" s="165">
        <v>219.805</v>
      </c>
      <c r="L201" s="257">
        <v>0</v>
      </c>
      <c r="M201" s="256"/>
      <c r="N201" s="258">
        <f>ROUND(L201*K201,2)</f>
        <v>0</v>
      </c>
      <c r="O201" s="256"/>
      <c r="P201" s="256"/>
      <c r="Q201" s="256"/>
      <c r="R201" s="135"/>
      <c r="T201" s="166" t="s">
        <v>21</v>
      </c>
      <c r="U201" s="43" t="s">
        <v>50</v>
      </c>
      <c r="V201" s="35"/>
      <c r="W201" s="167">
        <f>V201*K201</f>
        <v>0</v>
      </c>
      <c r="X201" s="167">
        <v>0</v>
      </c>
      <c r="Y201" s="167">
        <f>X201*K201</f>
        <v>0</v>
      </c>
      <c r="Z201" s="167">
        <v>0</v>
      </c>
      <c r="AA201" s="168">
        <f>Z201*K201</f>
        <v>0</v>
      </c>
      <c r="AR201" s="17" t="s">
        <v>106</v>
      </c>
      <c r="AT201" s="17" t="s">
        <v>157</v>
      </c>
      <c r="AU201" s="17" t="s">
        <v>97</v>
      </c>
      <c r="AY201" s="17" t="s">
        <v>156</v>
      </c>
      <c r="BE201" s="113">
        <f>IF(U201="základní",N201,0)</f>
        <v>0</v>
      </c>
      <c r="BF201" s="113">
        <f>IF(U201="snížená",N201,0)</f>
        <v>0</v>
      </c>
      <c r="BG201" s="113">
        <f>IF(U201="zákl. přenesená",N201,0)</f>
        <v>0</v>
      </c>
      <c r="BH201" s="113">
        <f>IF(U201="sníž. přenesená",N201,0)</f>
        <v>0</v>
      </c>
      <c r="BI201" s="113">
        <f>IF(U201="nulová",N201,0)</f>
        <v>0</v>
      </c>
      <c r="BJ201" s="17" t="s">
        <v>23</v>
      </c>
      <c r="BK201" s="113">
        <f>ROUND(L201*K201,2)</f>
        <v>0</v>
      </c>
      <c r="BL201" s="17" t="s">
        <v>106</v>
      </c>
      <c r="BM201" s="17" t="s">
        <v>346</v>
      </c>
    </row>
    <row r="202" spans="2:51" s="11" customFormat="1" ht="22.5" customHeight="1">
      <c r="B202" s="173"/>
      <c r="C202" s="174"/>
      <c r="D202" s="174"/>
      <c r="E202" s="175" t="s">
        <v>21</v>
      </c>
      <c r="F202" s="292" t="s">
        <v>347</v>
      </c>
      <c r="G202" s="285"/>
      <c r="H202" s="285"/>
      <c r="I202" s="285"/>
      <c r="J202" s="174"/>
      <c r="K202" s="176">
        <v>189.603</v>
      </c>
      <c r="L202" s="174"/>
      <c r="M202" s="174"/>
      <c r="N202" s="174"/>
      <c r="O202" s="174"/>
      <c r="P202" s="174"/>
      <c r="Q202" s="174"/>
      <c r="R202" s="177"/>
      <c r="T202" s="178"/>
      <c r="U202" s="174"/>
      <c r="V202" s="174"/>
      <c r="W202" s="174"/>
      <c r="X202" s="174"/>
      <c r="Y202" s="174"/>
      <c r="Z202" s="174"/>
      <c r="AA202" s="179"/>
      <c r="AT202" s="180" t="s">
        <v>227</v>
      </c>
      <c r="AU202" s="180" t="s">
        <v>97</v>
      </c>
      <c r="AV202" s="11" t="s">
        <v>97</v>
      </c>
      <c r="AW202" s="11" t="s">
        <v>42</v>
      </c>
      <c r="AX202" s="11" t="s">
        <v>85</v>
      </c>
      <c r="AY202" s="180" t="s">
        <v>156</v>
      </c>
    </row>
    <row r="203" spans="2:51" s="11" customFormat="1" ht="22.5" customHeight="1">
      <c r="B203" s="173"/>
      <c r="C203" s="174"/>
      <c r="D203" s="174"/>
      <c r="E203" s="175" t="s">
        <v>21</v>
      </c>
      <c r="F203" s="284" t="s">
        <v>348</v>
      </c>
      <c r="G203" s="285"/>
      <c r="H203" s="285"/>
      <c r="I203" s="285"/>
      <c r="J203" s="174"/>
      <c r="K203" s="176">
        <v>21.573</v>
      </c>
      <c r="L203" s="174"/>
      <c r="M203" s="174"/>
      <c r="N203" s="174"/>
      <c r="O203" s="174"/>
      <c r="P203" s="174"/>
      <c r="Q203" s="174"/>
      <c r="R203" s="177"/>
      <c r="T203" s="178"/>
      <c r="U203" s="174"/>
      <c r="V203" s="174"/>
      <c r="W203" s="174"/>
      <c r="X203" s="174"/>
      <c r="Y203" s="174"/>
      <c r="Z203" s="174"/>
      <c r="AA203" s="179"/>
      <c r="AT203" s="180" t="s">
        <v>227</v>
      </c>
      <c r="AU203" s="180" t="s">
        <v>97</v>
      </c>
      <c r="AV203" s="11" t="s">
        <v>97</v>
      </c>
      <c r="AW203" s="11" t="s">
        <v>42</v>
      </c>
      <c r="AX203" s="11" t="s">
        <v>85</v>
      </c>
      <c r="AY203" s="180" t="s">
        <v>156</v>
      </c>
    </row>
    <row r="204" spans="2:51" s="11" customFormat="1" ht="22.5" customHeight="1">
      <c r="B204" s="173"/>
      <c r="C204" s="174"/>
      <c r="D204" s="174"/>
      <c r="E204" s="175" t="s">
        <v>21</v>
      </c>
      <c r="F204" s="284" t="s">
        <v>349</v>
      </c>
      <c r="G204" s="285"/>
      <c r="H204" s="285"/>
      <c r="I204" s="285"/>
      <c r="J204" s="174"/>
      <c r="K204" s="176">
        <v>8.629</v>
      </c>
      <c r="L204" s="174"/>
      <c r="M204" s="174"/>
      <c r="N204" s="174"/>
      <c r="O204" s="174"/>
      <c r="P204" s="174"/>
      <c r="Q204" s="174"/>
      <c r="R204" s="177"/>
      <c r="T204" s="178"/>
      <c r="U204" s="174"/>
      <c r="V204" s="174"/>
      <c r="W204" s="174"/>
      <c r="X204" s="174"/>
      <c r="Y204" s="174"/>
      <c r="Z204" s="174"/>
      <c r="AA204" s="179"/>
      <c r="AT204" s="180" t="s">
        <v>227</v>
      </c>
      <c r="AU204" s="180" t="s">
        <v>97</v>
      </c>
      <c r="AV204" s="11" t="s">
        <v>97</v>
      </c>
      <c r="AW204" s="11" t="s">
        <v>42</v>
      </c>
      <c r="AX204" s="11" t="s">
        <v>85</v>
      </c>
      <c r="AY204" s="180" t="s">
        <v>156</v>
      </c>
    </row>
    <row r="205" spans="2:51" s="12" customFormat="1" ht="22.5" customHeight="1">
      <c r="B205" s="181"/>
      <c r="C205" s="182"/>
      <c r="D205" s="182"/>
      <c r="E205" s="183" t="s">
        <v>21</v>
      </c>
      <c r="F205" s="286" t="s">
        <v>261</v>
      </c>
      <c r="G205" s="287"/>
      <c r="H205" s="287"/>
      <c r="I205" s="287"/>
      <c r="J205" s="182"/>
      <c r="K205" s="184">
        <v>219.805</v>
      </c>
      <c r="L205" s="182"/>
      <c r="M205" s="182"/>
      <c r="N205" s="182"/>
      <c r="O205" s="182"/>
      <c r="P205" s="182"/>
      <c r="Q205" s="182"/>
      <c r="R205" s="185"/>
      <c r="T205" s="186"/>
      <c r="U205" s="182"/>
      <c r="V205" s="182"/>
      <c r="W205" s="182"/>
      <c r="X205" s="182"/>
      <c r="Y205" s="182"/>
      <c r="Z205" s="182"/>
      <c r="AA205" s="187"/>
      <c r="AT205" s="188" t="s">
        <v>227</v>
      </c>
      <c r="AU205" s="188" t="s">
        <v>97</v>
      </c>
      <c r="AV205" s="12" t="s">
        <v>106</v>
      </c>
      <c r="AW205" s="12" t="s">
        <v>42</v>
      </c>
      <c r="AX205" s="12" t="s">
        <v>23</v>
      </c>
      <c r="AY205" s="188" t="s">
        <v>156</v>
      </c>
    </row>
    <row r="206" spans="2:63" s="1" customFormat="1" ht="49.5" customHeight="1">
      <c r="B206" s="34"/>
      <c r="C206" s="35"/>
      <c r="D206" s="154" t="s">
        <v>213</v>
      </c>
      <c r="E206" s="35"/>
      <c r="F206" s="35"/>
      <c r="G206" s="35"/>
      <c r="H206" s="35"/>
      <c r="I206" s="35"/>
      <c r="J206" s="35"/>
      <c r="K206" s="35"/>
      <c r="L206" s="35"/>
      <c r="M206" s="35"/>
      <c r="N206" s="283">
        <f>BK206</f>
        <v>0</v>
      </c>
      <c r="O206" s="274"/>
      <c r="P206" s="274"/>
      <c r="Q206" s="274"/>
      <c r="R206" s="36"/>
      <c r="T206" s="169"/>
      <c r="U206" s="55"/>
      <c r="V206" s="55"/>
      <c r="W206" s="55"/>
      <c r="X206" s="55"/>
      <c r="Y206" s="55"/>
      <c r="Z206" s="55"/>
      <c r="AA206" s="57"/>
      <c r="AT206" s="17" t="s">
        <v>84</v>
      </c>
      <c r="AU206" s="17" t="s">
        <v>85</v>
      </c>
      <c r="AY206" s="17" t="s">
        <v>214</v>
      </c>
      <c r="BK206" s="113">
        <v>0</v>
      </c>
    </row>
    <row r="207" spans="2:18" s="1" customFormat="1" ht="6.75" customHeight="1">
      <c r="B207" s="58"/>
      <c r="C207" s="59"/>
      <c r="D207" s="59"/>
      <c r="E207" s="59"/>
      <c r="F207" s="59"/>
      <c r="G207" s="59"/>
      <c r="H207" s="59"/>
      <c r="I207" s="59"/>
      <c r="J207" s="59"/>
      <c r="K207" s="59"/>
      <c r="L207" s="59"/>
      <c r="M207" s="59"/>
      <c r="N207" s="59"/>
      <c r="O207" s="59"/>
      <c r="P207" s="59"/>
      <c r="Q207" s="59"/>
      <c r="R207" s="60"/>
    </row>
  </sheetData>
  <sheetProtection password="CC35" sheet="1" objects="1" scenarios="1" formatColumns="0" formatRows="0" sort="0" autoFilter="0"/>
  <mergeCells count="201">
    <mergeCell ref="C2:Q2"/>
    <mergeCell ref="C4:Q4"/>
    <mergeCell ref="F6:P6"/>
    <mergeCell ref="F7:P7"/>
    <mergeCell ref="F8:P8"/>
    <mergeCell ref="O10:P10"/>
    <mergeCell ref="O12:P12"/>
    <mergeCell ref="O13:P13"/>
    <mergeCell ref="O15:P15"/>
    <mergeCell ref="E16:L16"/>
    <mergeCell ref="O16:P16"/>
    <mergeCell ref="O18:P18"/>
    <mergeCell ref="O19:P19"/>
    <mergeCell ref="O21:P21"/>
    <mergeCell ref="O22:P22"/>
    <mergeCell ref="E25:L25"/>
    <mergeCell ref="M28:P28"/>
    <mergeCell ref="M29:P29"/>
    <mergeCell ref="M31:P31"/>
    <mergeCell ref="H33:J33"/>
    <mergeCell ref="M33:P33"/>
    <mergeCell ref="H34:J34"/>
    <mergeCell ref="M34:P34"/>
    <mergeCell ref="H35:J35"/>
    <mergeCell ref="M35:P35"/>
    <mergeCell ref="H36:J36"/>
    <mergeCell ref="M36:P36"/>
    <mergeCell ref="H37:J37"/>
    <mergeCell ref="M37:P37"/>
    <mergeCell ref="L39:P39"/>
    <mergeCell ref="C76:Q76"/>
    <mergeCell ref="F78:P78"/>
    <mergeCell ref="F79:P79"/>
    <mergeCell ref="F80:P80"/>
    <mergeCell ref="M82:P82"/>
    <mergeCell ref="M84:Q84"/>
    <mergeCell ref="M85:Q85"/>
    <mergeCell ref="C87:G87"/>
    <mergeCell ref="N87:Q87"/>
    <mergeCell ref="N89:Q89"/>
    <mergeCell ref="N90:Q90"/>
    <mergeCell ref="N91:Q91"/>
    <mergeCell ref="N92:Q92"/>
    <mergeCell ref="N93:Q93"/>
    <mergeCell ref="N95:Q95"/>
    <mergeCell ref="D96:H96"/>
    <mergeCell ref="N96:Q96"/>
    <mergeCell ref="D97:H97"/>
    <mergeCell ref="N97:Q97"/>
    <mergeCell ref="D98:H98"/>
    <mergeCell ref="N98:Q98"/>
    <mergeCell ref="D99:H99"/>
    <mergeCell ref="N99:Q99"/>
    <mergeCell ref="D100:H100"/>
    <mergeCell ref="N100:Q100"/>
    <mergeCell ref="N101:Q101"/>
    <mergeCell ref="L103:Q103"/>
    <mergeCell ref="C109:Q109"/>
    <mergeCell ref="F111:P111"/>
    <mergeCell ref="F112:P112"/>
    <mergeCell ref="F113:P113"/>
    <mergeCell ref="M115:P115"/>
    <mergeCell ref="M117:Q117"/>
    <mergeCell ref="M118:Q118"/>
    <mergeCell ref="F120:I120"/>
    <mergeCell ref="L120:M120"/>
    <mergeCell ref="N120:Q120"/>
    <mergeCell ref="F124:I124"/>
    <mergeCell ref="L124:M124"/>
    <mergeCell ref="N124:Q124"/>
    <mergeCell ref="F125:I125"/>
    <mergeCell ref="F126:I126"/>
    <mergeCell ref="L126:M126"/>
    <mergeCell ref="N126:Q126"/>
    <mergeCell ref="F127:I127"/>
    <mergeCell ref="L127:M127"/>
    <mergeCell ref="N127:Q127"/>
    <mergeCell ref="F128:I128"/>
    <mergeCell ref="F129:I129"/>
    <mergeCell ref="L129:M129"/>
    <mergeCell ref="N129:Q129"/>
    <mergeCell ref="F130:I130"/>
    <mergeCell ref="F131:I131"/>
    <mergeCell ref="L131:M131"/>
    <mergeCell ref="N131:Q131"/>
    <mergeCell ref="F132:I132"/>
    <mergeCell ref="F133:I133"/>
    <mergeCell ref="L133:M133"/>
    <mergeCell ref="N133:Q133"/>
    <mergeCell ref="F134:I134"/>
    <mergeCell ref="F135:I135"/>
    <mergeCell ref="L135:M135"/>
    <mergeCell ref="N135:Q135"/>
    <mergeCell ref="F136:I136"/>
    <mergeCell ref="F137:I137"/>
    <mergeCell ref="L137:M137"/>
    <mergeCell ref="N137:Q137"/>
    <mergeCell ref="F138:I138"/>
    <mergeCell ref="F139:I139"/>
    <mergeCell ref="L139:M139"/>
    <mergeCell ref="N139:Q139"/>
    <mergeCell ref="F140:I140"/>
    <mergeCell ref="F141:I141"/>
    <mergeCell ref="F142:I142"/>
    <mergeCell ref="F143:I143"/>
    <mergeCell ref="L143:M143"/>
    <mergeCell ref="N143:Q143"/>
    <mergeCell ref="F144:I144"/>
    <mergeCell ref="F145:I145"/>
    <mergeCell ref="L145:M145"/>
    <mergeCell ref="N145:Q145"/>
    <mergeCell ref="F146:I146"/>
    <mergeCell ref="F147:I147"/>
    <mergeCell ref="L147:M147"/>
    <mergeCell ref="N147:Q147"/>
    <mergeCell ref="F148:I148"/>
    <mergeCell ref="F150:I150"/>
    <mergeCell ref="L150:M150"/>
    <mergeCell ref="N150:Q150"/>
    <mergeCell ref="F151:I151"/>
    <mergeCell ref="F152:I152"/>
    <mergeCell ref="F153:I153"/>
    <mergeCell ref="F154:I154"/>
    <mergeCell ref="L154:M154"/>
    <mergeCell ref="N154:Q154"/>
    <mergeCell ref="F156:I156"/>
    <mergeCell ref="L156:M156"/>
    <mergeCell ref="N156:Q156"/>
    <mergeCell ref="F157:I157"/>
    <mergeCell ref="F158:I158"/>
    <mergeCell ref="F159:I159"/>
    <mergeCell ref="F160:I160"/>
    <mergeCell ref="F161:I161"/>
    <mergeCell ref="L161:M161"/>
    <mergeCell ref="N161:Q161"/>
    <mergeCell ref="F162:I162"/>
    <mergeCell ref="F163:I163"/>
    <mergeCell ref="F164:I164"/>
    <mergeCell ref="F165:I165"/>
    <mergeCell ref="F166:I166"/>
    <mergeCell ref="F167:I167"/>
    <mergeCell ref="L167:M167"/>
    <mergeCell ref="N167:Q167"/>
    <mergeCell ref="F168:I168"/>
    <mergeCell ref="F169:I169"/>
    <mergeCell ref="F170:I170"/>
    <mergeCell ref="F171:I171"/>
    <mergeCell ref="L171:M171"/>
    <mergeCell ref="N171:Q171"/>
    <mergeCell ref="F172:I172"/>
    <mergeCell ref="F173:I173"/>
    <mergeCell ref="F174:I174"/>
    <mergeCell ref="F175:I175"/>
    <mergeCell ref="F176:I176"/>
    <mergeCell ref="L176:M176"/>
    <mergeCell ref="N176:Q176"/>
    <mergeCell ref="F177:I177"/>
    <mergeCell ref="F178:I178"/>
    <mergeCell ref="F179:I179"/>
    <mergeCell ref="F180:I180"/>
    <mergeCell ref="F181:I181"/>
    <mergeCell ref="F182:I182"/>
    <mergeCell ref="F183:I183"/>
    <mergeCell ref="L183:M183"/>
    <mergeCell ref="N183:Q183"/>
    <mergeCell ref="F184:I184"/>
    <mergeCell ref="F185:I185"/>
    <mergeCell ref="F186:I186"/>
    <mergeCell ref="F187:I187"/>
    <mergeCell ref="F188:I188"/>
    <mergeCell ref="F189:I189"/>
    <mergeCell ref="F190:I190"/>
    <mergeCell ref="F191:I191"/>
    <mergeCell ref="L191:M191"/>
    <mergeCell ref="N191:Q191"/>
    <mergeCell ref="F192:I192"/>
    <mergeCell ref="F193:I193"/>
    <mergeCell ref="F194:I194"/>
    <mergeCell ref="F195:I195"/>
    <mergeCell ref="F196:I196"/>
    <mergeCell ref="F197:I197"/>
    <mergeCell ref="L197:M197"/>
    <mergeCell ref="N197:Q197"/>
    <mergeCell ref="F198:I198"/>
    <mergeCell ref="F199:I199"/>
    <mergeCell ref="F200:I200"/>
    <mergeCell ref="F201:I201"/>
    <mergeCell ref="L201:M201"/>
    <mergeCell ref="N201:Q201"/>
    <mergeCell ref="F202:I202"/>
    <mergeCell ref="F203:I203"/>
    <mergeCell ref="N206:Q206"/>
    <mergeCell ref="H1:K1"/>
    <mergeCell ref="S2:AC2"/>
    <mergeCell ref="F204:I204"/>
    <mergeCell ref="F205:I205"/>
    <mergeCell ref="N121:Q121"/>
    <mergeCell ref="N122:Q122"/>
    <mergeCell ref="N123:Q123"/>
    <mergeCell ref="N149:Q149"/>
    <mergeCell ref="N155:Q155"/>
  </mergeCells>
  <hyperlinks>
    <hyperlink ref="F1:G1" location="C2" tooltip="Krycí list rozpočtu" display="1) Krycí list rozpočtu"/>
    <hyperlink ref="H1:K1" location="C87" tooltip="Rekapitulace rozpočtu" display="2) Rekapitulace rozpočtu"/>
    <hyperlink ref="L1" location="C120" tooltip="Rozpočet" display="3) Rozpočet"/>
    <hyperlink ref="S1:T1" location="'Rekapitulace stavby'!C2" tooltip="Rekapitulace stavby" display="Rekapitulace stavby"/>
  </hyperlinks>
  <printOptions/>
  <pageMargins left="0.5833333134651184" right="0.5833333134651184" top="0.5" bottom="0.46666666865348816" header="0" footer="0"/>
  <pageSetup blackAndWhite="1" errors="blank" fitToHeight="100" fitToWidth="1" horizontalDpi="600" verticalDpi="600" orientation="portrait"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BN203"/>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4" width="4.28125" style="0" customWidth="1"/>
    <col min="5" max="5" width="17.28125" style="0" customWidth="1"/>
    <col min="6" max="7" width="11.28125" style="0" customWidth="1"/>
    <col min="8" max="8" width="12.421875" style="0" customWidth="1"/>
    <col min="9" max="9" width="7.00390625" style="0" customWidth="1"/>
    <col min="10" max="10" width="5.28125" style="0" customWidth="1"/>
    <col min="11" max="11" width="11.421875" style="0" customWidth="1"/>
    <col min="12" max="12" width="12.00390625" style="0" customWidth="1"/>
    <col min="13" max="14" width="6.00390625" style="0" customWidth="1"/>
    <col min="15" max="15" width="2.00390625" style="0" customWidth="1"/>
    <col min="16" max="16" width="12.421875" style="0" customWidth="1"/>
    <col min="17" max="17" width="4.28125" style="0" customWidth="1"/>
    <col min="18" max="18" width="1.7109375" style="0" customWidth="1"/>
    <col min="19" max="19" width="8.28125" style="0" customWidth="1"/>
    <col min="20" max="20" width="29.7109375" style="0" hidden="1" customWidth="1"/>
    <col min="21" max="21" width="16.28125" style="0" hidden="1" customWidth="1"/>
    <col min="22" max="22" width="12.28125" style="0" hidden="1" customWidth="1"/>
    <col min="23" max="23" width="16.28125" style="0" hidden="1" customWidth="1"/>
    <col min="24" max="24" width="12.28125" style="0" hidden="1" customWidth="1"/>
    <col min="25" max="25" width="15.00390625" style="0" hidden="1" customWidth="1"/>
    <col min="26" max="26" width="11.00390625" style="0" hidden="1" customWidth="1"/>
    <col min="27" max="27" width="15.00390625" style="0" hidden="1" customWidth="1"/>
    <col min="28" max="28" width="16.28125" style="0" hidden="1" customWidth="1"/>
    <col min="29" max="29" width="11.00390625" style="0" customWidth="1"/>
    <col min="30" max="30" width="15.00390625" style="0" customWidth="1"/>
    <col min="31" max="31" width="16.28125" style="0" customWidth="1"/>
    <col min="32" max="43" width="9.28125" style="0" customWidth="1"/>
    <col min="44" max="64" width="0" style="0" hidden="1" customWidth="1"/>
  </cols>
  <sheetData>
    <row r="1" spans="1:66" ht="21.75" customHeight="1">
      <c r="A1" s="206"/>
      <c r="B1" s="203"/>
      <c r="C1" s="203"/>
      <c r="D1" s="204" t="s">
        <v>1</v>
      </c>
      <c r="E1" s="203"/>
      <c r="F1" s="205" t="s">
        <v>575</v>
      </c>
      <c r="G1" s="205"/>
      <c r="H1" s="254" t="s">
        <v>576</v>
      </c>
      <c r="I1" s="254"/>
      <c r="J1" s="254"/>
      <c r="K1" s="254"/>
      <c r="L1" s="205" t="s">
        <v>577</v>
      </c>
      <c r="M1" s="203"/>
      <c r="N1" s="203"/>
      <c r="O1" s="204" t="s">
        <v>121</v>
      </c>
      <c r="P1" s="203"/>
      <c r="Q1" s="203"/>
      <c r="R1" s="203"/>
      <c r="S1" s="205" t="s">
        <v>578</v>
      </c>
      <c r="T1" s="205"/>
      <c r="U1" s="206"/>
      <c r="V1" s="20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row>
    <row r="2" spans="3:46" ht="36.75" customHeight="1">
      <c r="C2" s="240" t="s">
        <v>5</v>
      </c>
      <c r="D2" s="209"/>
      <c r="E2" s="209"/>
      <c r="F2" s="209"/>
      <c r="G2" s="209"/>
      <c r="H2" s="209"/>
      <c r="I2" s="209"/>
      <c r="J2" s="209"/>
      <c r="K2" s="209"/>
      <c r="L2" s="209"/>
      <c r="M2" s="209"/>
      <c r="N2" s="209"/>
      <c r="O2" s="209"/>
      <c r="P2" s="209"/>
      <c r="Q2" s="209"/>
      <c r="S2" s="208" t="s">
        <v>6</v>
      </c>
      <c r="T2" s="209"/>
      <c r="U2" s="209"/>
      <c r="V2" s="209"/>
      <c r="W2" s="209"/>
      <c r="X2" s="209"/>
      <c r="Y2" s="209"/>
      <c r="Z2" s="209"/>
      <c r="AA2" s="209"/>
      <c r="AB2" s="209"/>
      <c r="AC2" s="209"/>
      <c r="AT2" s="17" t="s">
        <v>100</v>
      </c>
    </row>
    <row r="3" spans="2:46" ht="6.75" customHeight="1">
      <c r="B3" s="18"/>
      <c r="C3" s="19"/>
      <c r="D3" s="19"/>
      <c r="E3" s="19"/>
      <c r="F3" s="19"/>
      <c r="G3" s="19"/>
      <c r="H3" s="19"/>
      <c r="I3" s="19"/>
      <c r="J3" s="19"/>
      <c r="K3" s="19"/>
      <c r="L3" s="19"/>
      <c r="M3" s="19"/>
      <c r="N3" s="19"/>
      <c r="O3" s="19"/>
      <c r="P3" s="19"/>
      <c r="Q3" s="19"/>
      <c r="R3" s="20"/>
      <c r="AT3" s="17" t="s">
        <v>97</v>
      </c>
    </row>
    <row r="4" spans="2:46" ht="36.75" customHeight="1">
      <c r="B4" s="21"/>
      <c r="C4" s="239" t="s">
        <v>122</v>
      </c>
      <c r="D4" s="241"/>
      <c r="E4" s="241"/>
      <c r="F4" s="241"/>
      <c r="G4" s="241"/>
      <c r="H4" s="241"/>
      <c r="I4" s="241"/>
      <c r="J4" s="241"/>
      <c r="K4" s="241"/>
      <c r="L4" s="241"/>
      <c r="M4" s="241"/>
      <c r="N4" s="241"/>
      <c r="O4" s="241"/>
      <c r="P4" s="241"/>
      <c r="Q4" s="241"/>
      <c r="R4" s="23"/>
      <c r="T4" s="24" t="s">
        <v>11</v>
      </c>
      <c r="AT4" s="17" t="s">
        <v>4</v>
      </c>
    </row>
    <row r="5" spans="2:18" ht="6.75" customHeight="1">
      <c r="B5" s="21"/>
      <c r="C5" s="22"/>
      <c r="D5" s="22"/>
      <c r="E5" s="22"/>
      <c r="F5" s="22"/>
      <c r="G5" s="22"/>
      <c r="H5" s="22"/>
      <c r="I5" s="22"/>
      <c r="J5" s="22"/>
      <c r="K5" s="22"/>
      <c r="L5" s="22"/>
      <c r="M5" s="22"/>
      <c r="N5" s="22"/>
      <c r="O5" s="22"/>
      <c r="P5" s="22"/>
      <c r="Q5" s="22"/>
      <c r="R5" s="23"/>
    </row>
    <row r="6" spans="2:18" ht="24.75" customHeight="1">
      <c r="B6" s="21"/>
      <c r="C6" s="22"/>
      <c r="D6" s="29" t="s">
        <v>17</v>
      </c>
      <c r="E6" s="22"/>
      <c r="F6" s="273" t="str">
        <f>'Rekapitulace stavby'!K6</f>
        <v>Chodník ul. Bohumínská, úsek DPS Kamenec - čerpací stanice</v>
      </c>
      <c r="G6" s="241"/>
      <c r="H6" s="241"/>
      <c r="I6" s="241"/>
      <c r="J6" s="241"/>
      <c r="K6" s="241"/>
      <c r="L6" s="241"/>
      <c r="M6" s="241"/>
      <c r="N6" s="241"/>
      <c r="O6" s="241"/>
      <c r="P6" s="241"/>
      <c r="Q6" s="22"/>
      <c r="R6" s="23"/>
    </row>
    <row r="7" spans="2:18" ht="24.75" customHeight="1">
      <c r="B7" s="21"/>
      <c r="C7" s="22"/>
      <c r="D7" s="29" t="s">
        <v>123</v>
      </c>
      <c r="E7" s="22"/>
      <c r="F7" s="273" t="s">
        <v>215</v>
      </c>
      <c r="G7" s="241"/>
      <c r="H7" s="241"/>
      <c r="I7" s="241"/>
      <c r="J7" s="241"/>
      <c r="K7" s="241"/>
      <c r="L7" s="241"/>
      <c r="M7" s="241"/>
      <c r="N7" s="241"/>
      <c r="O7" s="241"/>
      <c r="P7" s="241"/>
      <c r="Q7" s="22"/>
      <c r="R7" s="23"/>
    </row>
    <row r="8" spans="2:18" s="1" customFormat="1" ht="32.25" customHeight="1">
      <c r="B8" s="34"/>
      <c r="C8" s="35"/>
      <c r="D8" s="28" t="s">
        <v>216</v>
      </c>
      <c r="E8" s="35"/>
      <c r="F8" s="246" t="s">
        <v>350</v>
      </c>
      <c r="G8" s="211"/>
      <c r="H8" s="211"/>
      <c r="I8" s="211"/>
      <c r="J8" s="211"/>
      <c r="K8" s="211"/>
      <c r="L8" s="211"/>
      <c r="M8" s="211"/>
      <c r="N8" s="211"/>
      <c r="O8" s="211"/>
      <c r="P8" s="211"/>
      <c r="Q8" s="35"/>
      <c r="R8" s="36"/>
    </row>
    <row r="9" spans="2:18" s="1" customFormat="1" ht="14.25" customHeight="1">
      <c r="B9" s="34"/>
      <c r="C9" s="35"/>
      <c r="D9" s="29" t="s">
        <v>20</v>
      </c>
      <c r="E9" s="35"/>
      <c r="F9" s="27" t="s">
        <v>21</v>
      </c>
      <c r="G9" s="35"/>
      <c r="H9" s="35"/>
      <c r="I9" s="35"/>
      <c r="J9" s="35"/>
      <c r="K9" s="35"/>
      <c r="L9" s="35"/>
      <c r="M9" s="29" t="s">
        <v>22</v>
      </c>
      <c r="N9" s="35"/>
      <c r="O9" s="27" t="s">
        <v>21</v>
      </c>
      <c r="P9" s="35"/>
      <c r="Q9" s="35"/>
      <c r="R9" s="36"/>
    </row>
    <row r="10" spans="2:18" s="1" customFormat="1" ht="14.25" customHeight="1">
      <c r="B10" s="34"/>
      <c r="C10" s="35"/>
      <c r="D10" s="29" t="s">
        <v>24</v>
      </c>
      <c r="E10" s="35"/>
      <c r="F10" s="27" t="s">
        <v>25</v>
      </c>
      <c r="G10" s="35"/>
      <c r="H10" s="35"/>
      <c r="I10" s="35"/>
      <c r="J10" s="35"/>
      <c r="K10" s="35"/>
      <c r="L10" s="35"/>
      <c r="M10" s="29" t="s">
        <v>26</v>
      </c>
      <c r="N10" s="35"/>
      <c r="O10" s="282" t="str">
        <f>'Rekapitulace stavby'!AN8</f>
        <v>2. 6. 2016</v>
      </c>
      <c r="P10" s="211"/>
      <c r="Q10" s="35"/>
      <c r="R10" s="36"/>
    </row>
    <row r="11" spans="2:18" s="1" customFormat="1" ht="10.5" customHeight="1">
      <c r="B11" s="34"/>
      <c r="C11" s="35"/>
      <c r="D11" s="35"/>
      <c r="E11" s="35"/>
      <c r="F11" s="35"/>
      <c r="G11" s="35"/>
      <c r="H11" s="35"/>
      <c r="I11" s="35"/>
      <c r="J11" s="35"/>
      <c r="K11" s="35"/>
      <c r="L11" s="35"/>
      <c r="M11" s="35"/>
      <c r="N11" s="35"/>
      <c r="O11" s="35"/>
      <c r="P11" s="35"/>
      <c r="Q11" s="35"/>
      <c r="R11" s="36"/>
    </row>
    <row r="12" spans="2:18" s="1" customFormat="1" ht="14.25" customHeight="1">
      <c r="B12" s="34"/>
      <c r="C12" s="35"/>
      <c r="D12" s="29" t="s">
        <v>30</v>
      </c>
      <c r="E12" s="35"/>
      <c r="F12" s="35"/>
      <c r="G12" s="35"/>
      <c r="H12" s="35"/>
      <c r="I12" s="35"/>
      <c r="J12" s="35"/>
      <c r="K12" s="35"/>
      <c r="L12" s="35"/>
      <c r="M12" s="29" t="s">
        <v>31</v>
      </c>
      <c r="N12" s="35"/>
      <c r="O12" s="245" t="s">
        <v>32</v>
      </c>
      <c r="P12" s="211"/>
      <c r="Q12" s="35"/>
      <c r="R12" s="36"/>
    </row>
    <row r="13" spans="2:18" s="1" customFormat="1" ht="18" customHeight="1">
      <c r="B13" s="34"/>
      <c r="C13" s="35"/>
      <c r="D13" s="35"/>
      <c r="E13" s="27" t="s">
        <v>33</v>
      </c>
      <c r="F13" s="35"/>
      <c r="G13" s="35"/>
      <c r="H13" s="35"/>
      <c r="I13" s="35"/>
      <c r="J13" s="35"/>
      <c r="K13" s="35"/>
      <c r="L13" s="35"/>
      <c r="M13" s="29" t="s">
        <v>34</v>
      </c>
      <c r="N13" s="35"/>
      <c r="O13" s="245" t="s">
        <v>35</v>
      </c>
      <c r="P13" s="211"/>
      <c r="Q13" s="35"/>
      <c r="R13" s="36"/>
    </row>
    <row r="14" spans="2:18" s="1" customFormat="1" ht="6.75" customHeight="1">
      <c r="B14" s="34"/>
      <c r="C14" s="35"/>
      <c r="D14" s="35"/>
      <c r="E14" s="35"/>
      <c r="F14" s="35"/>
      <c r="G14" s="35"/>
      <c r="H14" s="35"/>
      <c r="I14" s="35"/>
      <c r="J14" s="35"/>
      <c r="K14" s="35"/>
      <c r="L14" s="35"/>
      <c r="M14" s="35"/>
      <c r="N14" s="35"/>
      <c r="O14" s="35"/>
      <c r="P14" s="35"/>
      <c r="Q14" s="35"/>
      <c r="R14" s="36"/>
    </row>
    <row r="15" spans="2:18" s="1" customFormat="1" ht="14.25" customHeight="1">
      <c r="B15" s="34"/>
      <c r="C15" s="35"/>
      <c r="D15" s="29" t="s">
        <v>36</v>
      </c>
      <c r="E15" s="35"/>
      <c r="F15" s="35"/>
      <c r="G15" s="35"/>
      <c r="H15" s="35"/>
      <c r="I15" s="35"/>
      <c r="J15" s="35"/>
      <c r="K15" s="35"/>
      <c r="L15" s="35"/>
      <c r="M15" s="29" t="s">
        <v>31</v>
      </c>
      <c r="N15" s="35"/>
      <c r="O15" s="281" t="str">
        <f>IF('Rekapitulace stavby'!AN13="","",'Rekapitulace stavby'!AN13)</f>
        <v>Vyplň údaj</v>
      </c>
      <c r="P15" s="211"/>
      <c r="Q15" s="35"/>
      <c r="R15" s="36"/>
    </row>
    <row r="16" spans="2:18" s="1" customFormat="1" ht="18" customHeight="1">
      <c r="B16" s="34"/>
      <c r="C16" s="35"/>
      <c r="D16" s="35"/>
      <c r="E16" s="281" t="str">
        <f>IF('Rekapitulace stavby'!E14="","",'Rekapitulace stavby'!E14)</f>
        <v>Vyplň údaj</v>
      </c>
      <c r="F16" s="211"/>
      <c r="G16" s="211"/>
      <c r="H16" s="211"/>
      <c r="I16" s="211"/>
      <c r="J16" s="211"/>
      <c r="K16" s="211"/>
      <c r="L16" s="211"/>
      <c r="M16" s="29" t="s">
        <v>34</v>
      </c>
      <c r="N16" s="35"/>
      <c r="O16" s="281" t="str">
        <f>IF('Rekapitulace stavby'!AN14="","",'Rekapitulace stavby'!AN14)</f>
        <v>Vyplň údaj</v>
      </c>
      <c r="P16" s="211"/>
      <c r="Q16" s="35"/>
      <c r="R16" s="36"/>
    </row>
    <row r="17" spans="2:18" s="1" customFormat="1" ht="6.75" customHeight="1">
      <c r="B17" s="34"/>
      <c r="C17" s="35"/>
      <c r="D17" s="35"/>
      <c r="E17" s="35"/>
      <c r="F17" s="35"/>
      <c r="G17" s="35"/>
      <c r="H17" s="35"/>
      <c r="I17" s="35"/>
      <c r="J17" s="35"/>
      <c r="K17" s="35"/>
      <c r="L17" s="35"/>
      <c r="M17" s="35"/>
      <c r="N17" s="35"/>
      <c r="O17" s="35"/>
      <c r="P17" s="35"/>
      <c r="Q17" s="35"/>
      <c r="R17" s="36"/>
    </row>
    <row r="18" spans="2:18" s="1" customFormat="1" ht="14.25" customHeight="1">
      <c r="B18" s="34"/>
      <c r="C18" s="35"/>
      <c r="D18" s="29" t="s">
        <v>38</v>
      </c>
      <c r="E18" s="35"/>
      <c r="F18" s="35"/>
      <c r="G18" s="35"/>
      <c r="H18" s="35"/>
      <c r="I18" s="35"/>
      <c r="J18" s="35"/>
      <c r="K18" s="35"/>
      <c r="L18" s="35"/>
      <c r="M18" s="29" t="s">
        <v>31</v>
      </c>
      <c r="N18" s="35"/>
      <c r="O18" s="245" t="s">
        <v>39</v>
      </c>
      <c r="P18" s="211"/>
      <c r="Q18" s="35"/>
      <c r="R18" s="36"/>
    </row>
    <row r="19" spans="2:18" s="1" customFormat="1" ht="18" customHeight="1">
      <c r="B19" s="34"/>
      <c r="C19" s="35"/>
      <c r="D19" s="35"/>
      <c r="E19" s="27" t="s">
        <v>40</v>
      </c>
      <c r="F19" s="35"/>
      <c r="G19" s="35"/>
      <c r="H19" s="35"/>
      <c r="I19" s="35"/>
      <c r="J19" s="35"/>
      <c r="K19" s="35"/>
      <c r="L19" s="35"/>
      <c r="M19" s="29" t="s">
        <v>34</v>
      </c>
      <c r="N19" s="35"/>
      <c r="O19" s="245" t="s">
        <v>41</v>
      </c>
      <c r="P19" s="211"/>
      <c r="Q19" s="35"/>
      <c r="R19" s="36"/>
    </row>
    <row r="20" spans="2:18" s="1" customFormat="1" ht="6.75" customHeight="1">
      <c r="B20" s="34"/>
      <c r="C20" s="35"/>
      <c r="D20" s="35"/>
      <c r="E20" s="35"/>
      <c r="F20" s="35"/>
      <c r="G20" s="35"/>
      <c r="H20" s="35"/>
      <c r="I20" s="35"/>
      <c r="J20" s="35"/>
      <c r="K20" s="35"/>
      <c r="L20" s="35"/>
      <c r="M20" s="35"/>
      <c r="N20" s="35"/>
      <c r="O20" s="35"/>
      <c r="P20" s="35"/>
      <c r="Q20" s="35"/>
      <c r="R20" s="36"/>
    </row>
    <row r="21" spans="2:18" s="1" customFormat="1" ht="14.25" customHeight="1">
      <c r="B21" s="34"/>
      <c r="C21" s="35"/>
      <c r="D21" s="29" t="s">
        <v>43</v>
      </c>
      <c r="E21" s="35"/>
      <c r="F21" s="35"/>
      <c r="G21" s="35"/>
      <c r="H21" s="35"/>
      <c r="I21" s="35"/>
      <c r="J21" s="35"/>
      <c r="K21" s="35"/>
      <c r="L21" s="35"/>
      <c r="M21" s="29" t="s">
        <v>31</v>
      </c>
      <c r="N21" s="35"/>
      <c r="O21" s="245">
        <f>IF('Rekapitulace stavby'!AN19="","",'Rekapitulace stavby'!AN19)</f>
      </c>
      <c r="P21" s="211"/>
      <c r="Q21" s="35"/>
      <c r="R21" s="36"/>
    </row>
    <row r="22" spans="2:18" s="1" customFormat="1" ht="18" customHeight="1">
      <c r="B22" s="34"/>
      <c r="C22" s="35"/>
      <c r="D22" s="35"/>
      <c r="E22" s="27" t="str">
        <f>IF('Rekapitulace stavby'!E20="","",'Rekapitulace stavby'!E20)</f>
        <v> </v>
      </c>
      <c r="F22" s="35"/>
      <c r="G22" s="35"/>
      <c r="H22" s="35"/>
      <c r="I22" s="35"/>
      <c r="J22" s="35"/>
      <c r="K22" s="35"/>
      <c r="L22" s="35"/>
      <c r="M22" s="29" t="s">
        <v>34</v>
      </c>
      <c r="N22" s="35"/>
      <c r="O22" s="245">
        <f>IF('Rekapitulace stavby'!AN20="","",'Rekapitulace stavby'!AN20)</f>
      </c>
      <c r="P22" s="211"/>
      <c r="Q22" s="35"/>
      <c r="R22" s="36"/>
    </row>
    <row r="23" spans="2:18" s="1" customFormat="1" ht="6.75" customHeight="1">
      <c r="B23" s="34"/>
      <c r="C23" s="35"/>
      <c r="D23" s="35"/>
      <c r="E23" s="35"/>
      <c r="F23" s="35"/>
      <c r="G23" s="35"/>
      <c r="H23" s="35"/>
      <c r="I23" s="35"/>
      <c r="J23" s="35"/>
      <c r="K23" s="35"/>
      <c r="L23" s="35"/>
      <c r="M23" s="35"/>
      <c r="N23" s="35"/>
      <c r="O23" s="35"/>
      <c r="P23" s="35"/>
      <c r="Q23" s="35"/>
      <c r="R23" s="36"/>
    </row>
    <row r="24" spans="2:18" s="1" customFormat="1" ht="14.25" customHeight="1">
      <c r="B24" s="34"/>
      <c r="C24" s="35"/>
      <c r="D24" s="29" t="s">
        <v>45</v>
      </c>
      <c r="E24" s="35"/>
      <c r="F24" s="35"/>
      <c r="G24" s="35"/>
      <c r="H24" s="35"/>
      <c r="I24" s="35"/>
      <c r="J24" s="35"/>
      <c r="K24" s="35"/>
      <c r="L24" s="35"/>
      <c r="M24" s="35"/>
      <c r="N24" s="35"/>
      <c r="O24" s="35"/>
      <c r="P24" s="35"/>
      <c r="Q24" s="35"/>
      <c r="R24" s="36"/>
    </row>
    <row r="25" spans="2:18" s="1" customFormat="1" ht="22.5" customHeight="1">
      <c r="B25" s="34"/>
      <c r="C25" s="35"/>
      <c r="D25" s="35"/>
      <c r="E25" s="248" t="s">
        <v>21</v>
      </c>
      <c r="F25" s="211"/>
      <c r="G25" s="211"/>
      <c r="H25" s="211"/>
      <c r="I25" s="211"/>
      <c r="J25" s="211"/>
      <c r="K25" s="211"/>
      <c r="L25" s="211"/>
      <c r="M25" s="35"/>
      <c r="N25" s="35"/>
      <c r="O25" s="35"/>
      <c r="P25" s="35"/>
      <c r="Q25" s="35"/>
      <c r="R25" s="36"/>
    </row>
    <row r="26" spans="2:18" s="1" customFormat="1" ht="6.75" customHeight="1">
      <c r="B26" s="34"/>
      <c r="C26" s="35"/>
      <c r="D26" s="35"/>
      <c r="E26" s="35"/>
      <c r="F26" s="35"/>
      <c r="G26" s="35"/>
      <c r="H26" s="35"/>
      <c r="I26" s="35"/>
      <c r="J26" s="35"/>
      <c r="K26" s="35"/>
      <c r="L26" s="35"/>
      <c r="M26" s="35"/>
      <c r="N26" s="35"/>
      <c r="O26" s="35"/>
      <c r="P26" s="35"/>
      <c r="Q26" s="35"/>
      <c r="R26" s="36"/>
    </row>
    <row r="27" spans="2:18" s="1" customFormat="1" ht="6.75" customHeight="1">
      <c r="B27" s="34"/>
      <c r="C27" s="35"/>
      <c r="D27" s="50"/>
      <c r="E27" s="50"/>
      <c r="F27" s="50"/>
      <c r="G27" s="50"/>
      <c r="H27" s="50"/>
      <c r="I27" s="50"/>
      <c r="J27" s="50"/>
      <c r="K27" s="50"/>
      <c r="L27" s="50"/>
      <c r="M27" s="50"/>
      <c r="N27" s="50"/>
      <c r="O27" s="50"/>
      <c r="P27" s="50"/>
      <c r="Q27" s="35"/>
      <c r="R27" s="36"/>
    </row>
    <row r="28" spans="2:18" s="1" customFormat="1" ht="14.25" customHeight="1">
      <c r="B28" s="34"/>
      <c r="C28" s="35"/>
      <c r="D28" s="120" t="s">
        <v>125</v>
      </c>
      <c r="E28" s="35"/>
      <c r="F28" s="35"/>
      <c r="G28" s="35"/>
      <c r="H28" s="35"/>
      <c r="I28" s="35"/>
      <c r="J28" s="35"/>
      <c r="K28" s="35"/>
      <c r="L28" s="35"/>
      <c r="M28" s="249">
        <f>N89</f>
        <v>0</v>
      </c>
      <c r="N28" s="211"/>
      <c r="O28" s="211"/>
      <c r="P28" s="211"/>
      <c r="Q28" s="35"/>
      <c r="R28" s="36"/>
    </row>
    <row r="29" spans="2:18" s="1" customFormat="1" ht="14.25" customHeight="1">
      <c r="B29" s="34"/>
      <c r="C29" s="35"/>
      <c r="D29" s="33" t="s">
        <v>115</v>
      </c>
      <c r="E29" s="35"/>
      <c r="F29" s="35"/>
      <c r="G29" s="35"/>
      <c r="H29" s="35"/>
      <c r="I29" s="35"/>
      <c r="J29" s="35"/>
      <c r="K29" s="35"/>
      <c r="L29" s="35"/>
      <c r="M29" s="249">
        <f>N96</f>
        <v>0</v>
      </c>
      <c r="N29" s="211"/>
      <c r="O29" s="211"/>
      <c r="P29" s="211"/>
      <c r="Q29" s="35"/>
      <c r="R29" s="36"/>
    </row>
    <row r="30" spans="2:18" s="1" customFormat="1" ht="6.75" customHeight="1">
      <c r="B30" s="34"/>
      <c r="C30" s="35"/>
      <c r="D30" s="35"/>
      <c r="E30" s="35"/>
      <c r="F30" s="35"/>
      <c r="G30" s="35"/>
      <c r="H30" s="35"/>
      <c r="I30" s="35"/>
      <c r="J30" s="35"/>
      <c r="K30" s="35"/>
      <c r="L30" s="35"/>
      <c r="M30" s="35"/>
      <c r="N30" s="35"/>
      <c r="O30" s="35"/>
      <c r="P30" s="35"/>
      <c r="Q30" s="35"/>
      <c r="R30" s="36"/>
    </row>
    <row r="31" spans="2:18" s="1" customFormat="1" ht="24.75" customHeight="1">
      <c r="B31" s="34"/>
      <c r="C31" s="35"/>
      <c r="D31" s="121" t="s">
        <v>48</v>
      </c>
      <c r="E31" s="35"/>
      <c r="F31" s="35"/>
      <c r="G31" s="35"/>
      <c r="H31" s="35"/>
      <c r="I31" s="35"/>
      <c r="J31" s="35"/>
      <c r="K31" s="35"/>
      <c r="L31" s="35"/>
      <c r="M31" s="280">
        <f>ROUND(M28+M29,2)</f>
        <v>0</v>
      </c>
      <c r="N31" s="211"/>
      <c r="O31" s="211"/>
      <c r="P31" s="211"/>
      <c r="Q31" s="35"/>
      <c r="R31" s="36"/>
    </row>
    <row r="32" spans="2:18" s="1" customFormat="1" ht="6.75" customHeight="1">
      <c r="B32" s="34"/>
      <c r="C32" s="35"/>
      <c r="D32" s="50"/>
      <c r="E32" s="50"/>
      <c r="F32" s="50"/>
      <c r="G32" s="50"/>
      <c r="H32" s="50"/>
      <c r="I32" s="50"/>
      <c r="J32" s="50"/>
      <c r="K32" s="50"/>
      <c r="L32" s="50"/>
      <c r="M32" s="50"/>
      <c r="N32" s="50"/>
      <c r="O32" s="50"/>
      <c r="P32" s="50"/>
      <c r="Q32" s="35"/>
      <c r="R32" s="36"/>
    </row>
    <row r="33" spans="2:18" s="1" customFormat="1" ht="14.25" customHeight="1">
      <c r="B33" s="34"/>
      <c r="C33" s="35"/>
      <c r="D33" s="41" t="s">
        <v>49</v>
      </c>
      <c r="E33" s="41" t="s">
        <v>50</v>
      </c>
      <c r="F33" s="42">
        <v>0.21</v>
      </c>
      <c r="G33" s="122" t="s">
        <v>51</v>
      </c>
      <c r="H33" s="278">
        <f>(SUM(BE96:BE103)+SUM(BE122:BE201))</f>
        <v>0</v>
      </c>
      <c r="I33" s="211"/>
      <c r="J33" s="211"/>
      <c r="K33" s="35"/>
      <c r="L33" s="35"/>
      <c r="M33" s="278">
        <f>ROUND((SUM(BE96:BE103)+SUM(BE122:BE201)),2)*F33</f>
        <v>0</v>
      </c>
      <c r="N33" s="211"/>
      <c r="O33" s="211"/>
      <c r="P33" s="211"/>
      <c r="Q33" s="35"/>
      <c r="R33" s="36"/>
    </row>
    <row r="34" spans="2:18" s="1" customFormat="1" ht="14.25" customHeight="1">
      <c r="B34" s="34"/>
      <c r="C34" s="35"/>
      <c r="D34" s="35"/>
      <c r="E34" s="41" t="s">
        <v>52</v>
      </c>
      <c r="F34" s="42">
        <v>0.15</v>
      </c>
      <c r="G34" s="122" t="s">
        <v>51</v>
      </c>
      <c r="H34" s="278">
        <f>(SUM(BF96:BF103)+SUM(BF122:BF201))</f>
        <v>0</v>
      </c>
      <c r="I34" s="211"/>
      <c r="J34" s="211"/>
      <c r="K34" s="35"/>
      <c r="L34" s="35"/>
      <c r="M34" s="278">
        <f>ROUND((SUM(BF96:BF103)+SUM(BF122:BF201)),2)*F34</f>
        <v>0</v>
      </c>
      <c r="N34" s="211"/>
      <c r="O34" s="211"/>
      <c r="P34" s="211"/>
      <c r="Q34" s="35"/>
      <c r="R34" s="36"/>
    </row>
    <row r="35" spans="2:18" s="1" customFormat="1" ht="14.25" customHeight="1" hidden="1">
      <c r="B35" s="34"/>
      <c r="C35" s="35"/>
      <c r="D35" s="35"/>
      <c r="E35" s="41" t="s">
        <v>53</v>
      </c>
      <c r="F35" s="42">
        <v>0.21</v>
      </c>
      <c r="G35" s="122" t="s">
        <v>51</v>
      </c>
      <c r="H35" s="278">
        <f>(SUM(BG96:BG103)+SUM(BG122:BG201))</f>
        <v>0</v>
      </c>
      <c r="I35" s="211"/>
      <c r="J35" s="211"/>
      <c r="K35" s="35"/>
      <c r="L35" s="35"/>
      <c r="M35" s="278">
        <v>0</v>
      </c>
      <c r="N35" s="211"/>
      <c r="O35" s="211"/>
      <c r="P35" s="211"/>
      <c r="Q35" s="35"/>
      <c r="R35" s="36"/>
    </row>
    <row r="36" spans="2:18" s="1" customFormat="1" ht="14.25" customHeight="1" hidden="1">
      <c r="B36" s="34"/>
      <c r="C36" s="35"/>
      <c r="D36" s="35"/>
      <c r="E36" s="41" t="s">
        <v>54</v>
      </c>
      <c r="F36" s="42">
        <v>0.15</v>
      </c>
      <c r="G36" s="122" t="s">
        <v>51</v>
      </c>
      <c r="H36" s="278">
        <f>(SUM(BH96:BH103)+SUM(BH122:BH201))</f>
        <v>0</v>
      </c>
      <c r="I36" s="211"/>
      <c r="J36" s="211"/>
      <c r="K36" s="35"/>
      <c r="L36" s="35"/>
      <c r="M36" s="278">
        <v>0</v>
      </c>
      <c r="N36" s="211"/>
      <c r="O36" s="211"/>
      <c r="P36" s="211"/>
      <c r="Q36" s="35"/>
      <c r="R36" s="36"/>
    </row>
    <row r="37" spans="2:18" s="1" customFormat="1" ht="14.25" customHeight="1" hidden="1">
      <c r="B37" s="34"/>
      <c r="C37" s="35"/>
      <c r="D37" s="35"/>
      <c r="E37" s="41" t="s">
        <v>55</v>
      </c>
      <c r="F37" s="42">
        <v>0</v>
      </c>
      <c r="G37" s="122" t="s">
        <v>51</v>
      </c>
      <c r="H37" s="278">
        <f>(SUM(BI96:BI103)+SUM(BI122:BI201))</f>
        <v>0</v>
      </c>
      <c r="I37" s="211"/>
      <c r="J37" s="211"/>
      <c r="K37" s="35"/>
      <c r="L37" s="35"/>
      <c r="M37" s="278">
        <v>0</v>
      </c>
      <c r="N37" s="211"/>
      <c r="O37" s="211"/>
      <c r="P37" s="211"/>
      <c r="Q37" s="35"/>
      <c r="R37" s="36"/>
    </row>
    <row r="38" spans="2:18" s="1" customFormat="1" ht="6.75" customHeight="1">
      <c r="B38" s="34"/>
      <c r="C38" s="35"/>
      <c r="D38" s="35"/>
      <c r="E38" s="35"/>
      <c r="F38" s="35"/>
      <c r="G38" s="35"/>
      <c r="H38" s="35"/>
      <c r="I38" s="35"/>
      <c r="J38" s="35"/>
      <c r="K38" s="35"/>
      <c r="L38" s="35"/>
      <c r="M38" s="35"/>
      <c r="N38" s="35"/>
      <c r="O38" s="35"/>
      <c r="P38" s="35"/>
      <c r="Q38" s="35"/>
      <c r="R38" s="36"/>
    </row>
    <row r="39" spans="2:18" s="1" customFormat="1" ht="24.75" customHeight="1">
      <c r="B39" s="34"/>
      <c r="C39" s="119"/>
      <c r="D39" s="123" t="s">
        <v>56</v>
      </c>
      <c r="E39" s="75"/>
      <c r="F39" s="75"/>
      <c r="G39" s="124" t="s">
        <v>57</v>
      </c>
      <c r="H39" s="125" t="s">
        <v>58</v>
      </c>
      <c r="I39" s="75"/>
      <c r="J39" s="75"/>
      <c r="K39" s="75"/>
      <c r="L39" s="279">
        <f>SUM(M31:M37)</f>
        <v>0</v>
      </c>
      <c r="M39" s="229"/>
      <c r="N39" s="229"/>
      <c r="O39" s="229"/>
      <c r="P39" s="231"/>
      <c r="Q39" s="119"/>
      <c r="R39" s="36"/>
    </row>
    <row r="40" spans="2:18" s="1" customFormat="1" ht="14.25" customHeight="1">
      <c r="B40" s="34"/>
      <c r="C40" s="35"/>
      <c r="D40" s="35"/>
      <c r="E40" s="35"/>
      <c r="F40" s="35"/>
      <c r="G40" s="35"/>
      <c r="H40" s="35"/>
      <c r="I40" s="35"/>
      <c r="J40" s="35"/>
      <c r="K40" s="35"/>
      <c r="L40" s="35"/>
      <c r="M40" s="35"/>
      <c r="N40" s="35"/>
      <c r="O40" s="35"/>
      <c r="P40" s="35"/>
      <c r="Q40" s="35"/>
      <c r="R40" s="36"/>
    </row>
    <row r="41" spans="2:18" s="1" customFormat="1" ht="14.25" customHeight="1">
      <c r="B41" s="34"/>
      <c r="C41" s="35"/>
      <c r="D41" s="35"/>
      <c r="E41" s="35"/>
      <c r="F41" s="35"/>
      <c r="G41" s="35"/>
      <c r="H41" s="35"/>
      <c r="I41" s="35"/>
      <c r="J41" s="35"/>
      <c r="K41" s="35"/>
      <c r="L41" s="35"/>
      <c r="M41" s="35"/>
      <c r="N41" s="35"/>
      <c r="O41" s="35"/>
      <c r="P41" s="35"/>
      <c r="Q41" s="35"/>
      <c r="R41" s="36"/>
    </row>
    <row r="42" spans="2:18" ht="13.5">
      <c r="B42" s="21"/>
      <c r="C42" s="22"/>
      <c r="D42" s="22"/>
      <c r="E42" s="22"/>
      <c r="F42" s="22"/>
      <c r="G42" s="22"/>
      <c r="H42" s="22"/>
      <c r="I42" s="22"/>
      <c r="J42" s="22"/>
      <c r="K42" s="22"/>
      <c r="L42" s="22"/>
      <c r="M42" s="22"/>
      <c r="N42" s="22"/>
      <c r="O42" s="22"/>
      <c r="P42" s="22"/>
      <c r="Q42" s="22"/>
      <c r="R42" s="23"/>
    </row>
    <row r="43" spans="2:18" ht="13.5">
      <c r="B43" s="21"/>
      <c r="C43" s="22"/>
      <c r="D43" s="22"/>
      <c r="E43" s="22"/>
      <c r="F43" s="22"/>
      <c r="G43" s="22"/>
      <c r="H43" s="22"/>
      <c r="I43" s="22"/>
      <c r="J43" s="22"/>
      <c r="K43" s="22"/>
      <c r="L43" s="22"/>
      <c r="M43" s="22"/>
      <c r="N43" s="22"/>
      <c r="O43" s="22"/>
      <c r="P43" s="22"/>
      <c r="Q43" s="22"/>
      <c r="R43" s="23"/>
    </row>
    <row r="44" spans="2:18" ht="13.5">
      <c r="B44" s="21"/>
      <c r="C44" s="22"/>
      <c r="D44" s="22"/>
      <c r="E44" s="22"/>
      <c r="F44" s="22"/>
      <c r="G44" s="22"/>
      <c r="H44" s="22"/>
      <c r="I44" s="22"/>
      <c r="J44" s="22"/>
      <c r="K44" s="22"/>
      <c r="L44" s="22"/>
      <c r="M44" s="22"/>
      <c r="N44" s="22"/>
      <c r="O44" s="22"/>
      <c r="P44" s="22"/>
      <c r="Q44" s="22"/>
      <c r="R44" s="23"/>
    </row>
    <row r="45" spans="2:18" ht="13.5">
      <c r="B45" s="21"/>
      <c r="C45" s="22"/>
      <c r="D45" s="22"/>
      <c r="E45" s="22"/>
      <c r="F45" s="22"/>
      <c r="G45" s="22"/>
      <c r="H45" s="22"/>
      <c r="I45" s="22"/>
      <c r="J45" s="22"/>
      <c r="K45" s="22"/>
      <c r="L45" s="22"/>
      <c r="M45" s="22"/>
      <c r="N45" s="22"/>
      <c r="O45" s="22"/>
      <c r="P45" s="22"/>
      <c r="Q45" s="22"/>
      <c r="R45" s="23"/>
    </row>
    <row r="46" spans="2:18" ht="13.5">
      <c r="B46" s="21"/>
      <c r="C46" s="22"/>
      <c r="D46" s="22"/>
      <c r="E46" s="22"/>
      <c r="F46" s="22"/>
      <c r="G46" s="22"/>
      <c r="H46" s="22"/>
      <c r="I46" s="22"/>
      <c r="J46" s="22"/>
      <c r="K46" s="22"/>
      <c r="L46" s="22"/>
      <c r="M46" s="22"/>
      <c r="N46" s="22"/>
      <c r="O46" s="22"/>
      <c r="P46" s="22"/>
      <c r="Q46" s="22"/>
      <c r="R46" s="23"/>
    </row>
    <row r="47" spans="2:18" ht="13.5">
      <c r="B47" s="21"/>
      <c r="C47" s="22"/>
      <c r="D47" s="22"/>
      <c r="E47" s="22"/>
      <c r="F47" s="22"/>
      <c r="G47" s="22"/>
      <c r="H47" s="22"/>
      <c r="I47" s="22"/>
      <c r="J47" s="22"/>
      <c r="K47" s="22"/>
      <c r="L47" s="22"/>
      <c r="M47" s="22"/>
      <c r="N47" s="22"/>
      <c r="O47" s="22"/>
      <c r="P47" s="22"/>
      <c r="Q47" s="22"/>
      <c r="R47" s="23"/>
    </row>
    <row r="48" spans="2:18" ht="13.5">
      <c r="B48" s="21"/>
      <c r="C48" s="22"/>
      <c r="D48" s="22"/>
      <c r="E48" s="22"/>
      <c r="F48" s="22"/>
      <c r="G48" s="22"/>
      <c r="H48" s="22"/>
      <c r="I48" s="22"/>
      <c r="J48" s="22"/>
      <c r="K48" s="22"/>
      <c r="L48" s="22"/>
      <c r="M48" s="22"/>
      <c r="N48" s="22"/>
      <c r="O48" s="22"/>
      <c r="P48" s="22"/>
      <c r="Q48" s="22"/>
      <c r="R48" s="23"/>
    </row>
    <row r="49" spans="2:18" ht="13.5">
      <c r="B49" s="21"/>
      <c r="C49" s="22"/>
      <c r="D49" s="22"/>
      <c r="E49" s="22"/>
      <c r="F49" s="22"/>
      <c r="G49" s="22"/>
      <c r="H49" s="22"/>
      <c r="I49" s="22"/>
      <c r="J49" s="22"/>
      <c r="K49" s="22"/>
      <c r="L49" s="22"/>
      <c r="M49" s="22"/>
      <c r="N49" s="22"/>
      <c r="O49" s="22"/>
      <c r="P49" s="22"/>
      <c r="Q49" s="22"/>
      <c r="R49" s="23"/>
    </row>
    <row r="50" spans="2:18" s="1" customFormat="1" ht="15">
      <c r="B50" s="34"/>
      <c r="C50" s="35"/>
      <c r="D50" s="49" t="s">
        <v>59</v>
      </c>
      <c r="E50" s="50"/>
      <c r="F50" s="50"/>
      <c r="G50" s="50"/>
      <c r="H50" s="51"/>
      <c r="I50" s="35"/>
      <c r="J50" s="49" t="s">
        <v>60</v>
      </c>
      <c r="K50" s="50"/>
      <c r="L50" s="50"/>
      <c r="M50" s="50"/>
      <c r="N50" s="50"/>
      <c r="O50" s="50"/>
      <c r="P50" s="51"/>
      <c r="Q50" s="35"/>
      <c r="R50" s="36"/>
    </row>
    <row r="51" spans="2:18" ht="13.5">
      <c r="B51" s="21"/>
      <c r="C51" s="22"/>
      <c r="D51" s="52"/>
      <c r="E51" s="22"/>
      <c r="F51" s="22"/>
      <c r="G51" s="22"/>
      <c r="H51" s="53"/>
      <c r="I51" s="22"/>
      <c r="J51" s="52"/>
      <c r="K51" s="22"/>
      <c r="L51" s="22"/>
      <c r="M51" s="22"/>
      <c r="N51" s="22"/>
      <c r="O51" s="22"/>
      <c r="P51" s="53"/>
      <c r="Q51" s="22"/>
      <c r="R51" s="23"/>
    </row>
    <row r="52" spans="2:18" ht="13.5">
      <c r="B52" s="21"/>
      <c r="C52" s="22"/>
      <c r="D52" s="52"/>
      <c r="E52" s="22"/>
      <c r="F52" s="22"/>
      <c r="G52" s="22"/>
      <c r="H52" s="53"/>
      <c r="I52" s="22"/>
      <c r="J52" s="52"/>
      <c r="K52" s="22"/>
      <c r="L52" s="22"/>
      <c r="M52" s="22"/>
      <c r="N52" s="22"/>
      <c r="O52" s="22"/>
      <c r="P52" s="53"/>
      <c r="Q52" s="22"/>
      <c r="R52" s="23"/>
    </row>
    <row r="53" spans="2:18" ht="13.5">
      <c r="B53" s="21"/>
      <c r="C53" s="22"/>
      <c r="D53" s="52"/>
      <c r="E53" s="22"/>
      <c r="F53" s="22"/>
      <c r="G53" s="22"/>
      <c r="H53" s="53"/>
      <c r="I53" s="22"/>
      <c r="J53" s="52"/>
      <c r="K53" s="22"/>
      <c r="L53" s="22"/>
      <c r="M53" s="22"/>
      <c r="N53" s="22"/>
      <c r="O53" s="22"/>
      <c r="P53" s="53"/>
      <c r="Q53" s="22"/>
      <c r="R53" s="23"/>
    </row>
    <row r="54" spans="2:18" ht="13.5">
      <c r="B54" s="21"/>
      <c r="C54" s="22"/>
      <c r="D54" s="52"/>
      <c r="E54" s="22"/>
      <c r="F54" s="22"/>
      <c r="G54" s="22"/>
      <c r="H54" s="53"/>
      <c r="I54" s="22"/>
      <c r="J54" s="52"/>
      <c r="K54" s="22"/>
      <c r="L54" s="22"/>
      <c r="M54" s="22"/>
      <c r="N54" s="22"/>
      <c r="O54" s="22"/>
      <c r="P54" s="53"/>
      <c r="Q54" s="22"/>
      <c r="R54" s="23"/>
    </row>
    <row r="55" spans="2:18" ht="13.5">
      <c r="B55" s="21"/>
      <c r="C55" s="22"/>
      <c r="D55" s="52"/>
      <c r="E55" s="22"/>
      <c r="F55" s="22"/>
      <c r="G55" s="22"/>
      <c r="H55" s="53"/>
      <c r="I55" s="22"/>
      <c r="J55" s="52"/>
      <c r="K55" s="22"/>
      <c r="L55" s="22"/>
      <c r="M55" s="22"/>
      <c r="N55" s="22"/>
      <c r="O55" s="22"/>
      <c r="P55" s="53"/>
      <c r="Q55" s="22"/>
      <c r="R55" s="23"/>
    </row>
    <row r="56" spans="2:18" ht="13.5">
      <c r="B56" s="21"/>
      <c r="C56" s="22"/>
      <c r="D56" s="52"/>
      <c r="E56" s="22"/>
      <c r="F56" s="22"/>
      <c r="G56" s="22"/>
      <c r="H56" s="53"/>
      <c r="I56" s="22"/>
      <c r="J56" s="52"/>
      <c r="K56" s="22"/>
      <c r="L56" s="22"/>
      <c r="M56" s="22"/>
      <c r="N56" s="22"/>
      <c r="O56" s="22"/>
      <c r="P56" s="53"/>
      <c r="Q56" s="22"/>
      <c r="R56" s="23"/>
    </row>
    <row r="57" spans="2:18" ht="13.5">
      <c r="B57" s="21"/>
      <c r="C57" s="22"/>
      <c r="D57" s="52"/>
      <c r="E57" s="22"/>
      <c r="F57" s="22"/>
      <c r="G57" s="22"/>
      <c r="H57" s="53"/>
      <c r="I57" s="22"/>
      <c r="J57" s="52"/>
      <c r="K57" s="22"/>
      <c r="L57" s="22"/>
      <c r="M57" s="22"/>
      <c r="N57" s="22"/>
      <c r="O57" s="22"/>
      <c r="P57" s="53"/>
      <c r="Q57" s="22"/>
      <c r="R57" s="23"/>
    </row>
    <row r="58" spans="2:18" ht="13.5">
      <c r="B58" s="21"/>
      <c r="C58" s="22"/>
      <c r="D58" s="52"/>
      <c r="E58" s="22"/>
      <c r="F58" s="22"/>
      <c r="G58" s="22"/>
      <c r="H58" s="53"/>
      <c r="I58" s="22"/>
      <c r="J58" s="52"/>
      <c r="K58" s="22"/>
      <c r="L58" s="22"/>
      <c r="M58" s="22"/>
      <c r="N58" s="22"/>
      <c r="O58" s="22"/>
      <c r="P58" s="53"/>
      <c r="Q58" s="22"/>
      <c r="R58" s="23"/>
    </row>
    <row r="59" spans="2:18" s="1" customFormat="1" ht="15">
      <c r="B59" s="34"/>
      <c r="C59" s="35"/>
      <c r="D59" s="54" t="s">
        <v>61</v>
      </c>
      <c r="E59" s="55"/>
      <c r="F59" s="55"/>
      <c r="G59" s="56" t="s">
        <v>62</v>
      </c>
      <c r="H59" s="57"/>
      <c r="I59" s="35"/>
      <c r="J59" s="54" t="s">
        <v>61</v>
      </c>
      <c r="K59" s="55"/>
      <c r="L59" s="55"/>
      <c r="M59" s="55"/>
      <c r="N59" s="56" t="s">
        <v>62</v>
      </c>
      <c r="O59" s="55"/>
      <c r="P59" s="57"/>
      <c r="Q59" s="35"/>
      <c r="R59" s="36"/>
    </row>
    <row r="60" spans="2:18" ht="13.5">
      <c r="B60" s="21"/>
      <c r="C60" s="22"/>
      <c r="D60" s="22"/>
      <c r="E60" s="22"/>
      <c r="F60" s="22"/>
      <c r="G60" s="22"/>
      <c r="H60" s="22"/>
      <c r="I60" s="22"/>
      <c r="J60" s="22"/>
      <c r="K60" s="22"/>
      <c r="L60" s="22"/>
      <c r="M60" s="22"/>
      <c r="N60" s="22"/>
      <c r="O60" s="22"/>
      <c r="P60" s="22"/>
      <c r="Q60" s="22"/>
      <c r="R60" s="23"/>
    </row>
    <row r="61" spans="2:18" s="1" customFormat="1" ht="15">
      <c r="B61" s="34"/>
      <c r="C61" s="35"/>
      <c r="D61" s="49" t="s">
        <v>63</v>
      </c>
      <c r="E61" s="50"/>
      <c r="F61" s="50"/>
      <c r="G61" s="50"/>
      <c r="H61" s="51"/>
      <c r="I61" s="35"/>
      <c r="J61" s="49" t="s">
        <v>64</v>
      </c>
      <c r="K61" s="50"/>
      <c r="L61" s="50"/>
      <c r="M61" s="50"/>
      <c r="N61" s="50"/>
      <c r="O61" s="50"/>
      <c r="P61" s="51"/>
      <c r="Q61" s="35"/>
      <c r="R61" s="36"/>
    </row>
    <row r="62" spans="2:18" ht="13.5">
      <c r="B62" s="21"/>
      <c r="C62" s="22"/>
      <c r="D62" s="52"/>
      <c r="E62" s="22"/>
      <c r="F62" s="22"/>
      <c r="G62" s="22"/>
      <c r="H62" s="53"/>
      <c r="I62" s="22"/>
      <c r="J62" s="52"/>
      <c r="K62" s="22"/>
      <c r="L62" s="22"/>
      <c r="M62" s="22"/>
      <c r="N62" s="22"/>
      <c r="O62" s="22"/>
      <c r="P62" s="53"/>
      <c r="Q62" s="22"/>
      <c r="R62" s="23"/>
    </row>
    <row r="63" spans="2:18" ht="13.5">
      <c r="B63" s="21"/>
      <c r="C63" s="22"/>
      <c r="D63" s="52"/>
      <c r="E63" s="22"/>
      <c r="F63" s="22"/>
      <c r="G63" s="22"/>
      <c r="H63" s="53"/>
      <c r="I63" s="22"/>
      <c r="J63" s="52"/>
      <c r="K63" s="22"/>
      <c r="L63" s="22"/>
      <c r="M63" s="22"/>
      <c r="N63" s="22"/>
      <c r="O63" s="22"/>
      <c r="P63" s="53"/>
      <c r="Q63" s="22"/>
      <c r="R63" s="23"/>
    </row>
    <row r="64" spans="2:18" ht="13.5">
      <c r="B64" s="21"/>
      <c r="C64" s="22"/>
      <c r="D64" s="52"/>
      <c r="E64" s="22"/>
      <c r="F64" s="22"/>
      <c r="G64" s="22"/>
      <c r="H64" s="53"/>
      <c r="I64" s="22"/>
      <c r="J64" s="52"/>
      <c r="K64" s="22"/>
      <c r="L64" s="22"/>
      <c r="M64" s="22"/>
      <c r="N64" s="22"/>
      <c r="O64" s="22"/>
      <c r="P64" s="53"/>
      <c r="Q64" s="22"/>
      <c r="R64" s="23"/>
    </row>
    <row r="65" spans="2:18" ht="13.5">
      <c r="B65" s="21"/>
      <c r="C65" s="22"/>
      <c r="D65" s="52"/>
      <c r="E65" s="22"/>
      <c r="F65" s="22"/>
      <c r="G65" s="22"/>
      <c r="H65" s="53"/>
      <c r="I65" s="22"/>
      <c r="J65" s="52"/>
      <c r="K65" s="22"/>
      <c r="L65" s="22"/>
      <c r="M65" s="22"/>
      <c r="N65" s="22"/>
      <c r="O65" s="22"/>
      <c r="P65" s="53"/>
      <c r="Q65" s="22"/>
      <c r="R65" s="23"/>
    </row>
    <row r="66" spans="2:18" ht="13.5">
      <c r="B66" s="21"/>
      <c r="C66" s="22"/>
      <c r="D66" s="52"/>
      <c r="E66" s="22"/>
      <c r="F66" s="22"/>
      <c r="G66" s="22"/>
      <c r="H66" s="53"/>
      <c r="I66" s="22"/>
      <c r="J66" s="52"/>
      <c r="K66" s="22"/>
      <c r="L66" s="22"/>
      <c r="M66" s="22"/>
      <c r="N66" s="22"/>
      <c r="O66" s="22"/>
      <c r="P66" s="53"/>
      <c r="Q66" s="22"/>
      <c r="R66" s="23"/>
    </row>
    <row r="67" spans="2:18" ht="13.5">
      <c r="B67" s="21"/>
      <c r="C67" s="22"/>
      <c r="D67" s="52"/>
      <c r="E67" s="22"/>
      <c r="F67" s="22"/>
      <c r="G67" s="22"/>
      <c r="H67" s="53"/>
      <c r="I67" s="22"/>
      <c r="J67" s="52"/>
      <c r="K67" s="22"/>
      <c r="L67" s="22"/>
      <c r="M67" s="22"/>
      <c r="N67" s="22"/>
      <c r="O67" s="22"/>
      <c r="P67" s="53"/>
      <c r="Q67" s="22"/>
      <c r="R67" s="23"/>
    </row>
    <row r="68" spans="2:18" ht="13.5">
      <c r="B68" s="21"/>
      <c r="C68" s="22"/>
      <c r="D68" s="52"/>
      <c r="E68" s="22"/>
      <c r="F68" s="22"/>
      <c r="G68" s="22"/>
      <c r="H68" s="53"/>
      <c r="I68" s="22"/>
      <c r="J68" s="52"/>
      <c r="K68" s="22"/>
      <c r="L68" s="22"/>
      <c r="M68" s="22"/>
      <c r="N68" s="22"/>
      <c r="O68" s="22"/>
      <c r="P68" s="53"/>
      <c r="Q68" s="22"/>
      <c r="R68" s="23"/>
    </row>
    <row r="69" spans="2:18" ht="13.5">
      <c r="B69" s="21"/>
      <c r="C69" s="22"/>
      <c r="D69" s="52"/>
      <c r="E69" s="22"/>
      <c r="F69" s="22"/>
      <c r="G69" s="22"/>
      <c r="H69" s="53"/>
      <c r="I69" s="22"/>
      <c r="J69" s="52"/>
      <c r="K69" s="22"/>
      <c r="L69" s="22"/>
      <c r="M69" s="22"/>
      <c r="N69" s="22"/>
      <c r="O69" s="22"/>
      <c r="P69" s="53"/>
      <c r="Q69" s="22"/>
      <c r="R69" s="23"/>
    </row>
    <row r="70" spans="2:18" s="1" customFormat="1" ht="15">
      <c r="B70" s="34"/>
      <c r="C70" s="35"/>
      <c r="D70" s="54" t="s">
        <v>61</v>
      </c>
      <c r="E70" s="55"/>
      <c r="F70" s="55"/>
      <c r="G70" s="56" t="s">
        <v>62</v>
      </c>
      <c r="H70" s="57"/>
      <c r="I70" s="35"/>
      <c r="J70" s="54" t="s">
        <v>61</v>
      </c>
      <c r="K70" s="55"/>
      <c r="L70" s="55"/>
      <c r="M70" s="55"/>
      <c r="N70" s="56" t="s">
        <v>62</v>
      </c>
      <c r="O70" s="55"/>
      <c r="P70" s="57"/>
      <c r="Q70" s="35"/>
      <c r="R70" s="36"/>
    </row>
    <row r="71" spans="2:18" s="1" customFormat="1" ht="14.25" customHeight="1">
      <c r="B71" s="58"/>
      <c r="C71" s="59"/>
      <c r="D71" s="59"/>
      <c r="E71" s="59"/>
      <c r="F71" s="59"/>
      <c r="G71" s="59"/>
      <c r="H71" s="59"/>
      <c r="I71" s="59"/>
      <c r="J71" s="59"/>
      <c r="K71" s="59"/>
      <c r="L71" s="59"/>
      <c r="M71" s="59"/>
      <c r="N71" s="59"/>
      <c r="O71" s="59"/>
      <c r="P71" s="59"/>
      <c r="Q71" s="59"/>
      <c r="R71" s="60"/>
    </row>
    <row r="75" spans="2:18" s="1" customFormat="1" ht="6.75" customHeight="1">
      <c r="B75" s="61"/>
      <c r="C75" s="62"/>
      <c r="D75" s="62"/>
      <c r="E75" s="62"/>
      <c r="F75" s="62"/>
      <c r="G75" s="62"/>
      <c r="H75" s="62"/>
      <c r="I75" s="62"/>
      <c r="J75" s="62"/>
      <c r="K75" s="62"/>
      <c r="L75" s="62"/>
      <c r="M75" s="62"/>
      <c r="N75" s="62"/>
      <c r="O75" s="62"/>
      <c r="P75" s="62"/>
      <c r="Q75" s="62"/>
      <c r="R75" s="63"/>
    </row>
    <row r="76" spans="2:18" s="1" customFormat="1" ht="36.75" customHeight="1">
      <c r="B76" s="34"/>
      <c r="C76" s="239" t="s">
        <v>126</v>
      </c>
      <c r="D76" s="211"/>
      <c r="E76" s="211"/>
      <c r="F76" s="211"/>
      <c r="G76" s="211"/>
      <c r="H76" s="211"/>
      <c r="I76" s="211"/>
      <c r="J76" s="211"/>
      <c r="K76" s="211"/>
      <c r="L76" s="211"/>
      <c r="M76" s="211"/>
      <c r="N76" s="211"/>
      <c r="O76" s="211"/>
      <c r="P76" s="211"/>
      <c r="Q76" s="211"/>
      <c r="R76" s="36"/>
    </row>
    <row r="77" spans="2:18" s="1" customFormat="1" ht="6.75" customHeight="1">
      <c r="B77" s="34"/>
      <c r="C77" s="35"/>
      <c r="D77" s="35"/>
      <c r="E77" s="35"/>
      <c r="F77" s="35"/>
      <c r="G77" s="35"/>
      <c r="H77" s="35"/>
      <c r="I77" s="35"/>
      <c r="J77" s="35"/>
      <c r="K77" s="35"/>
      <c r="L77" s="35"/>
      <c r="M77" s="35"/>
      <c r="N77" s="35"/>
      <c r="O77" s="35"/>
      <c r="P77" s="35"/>
      <c r="Q77" s="35"/>
      <c r="R77" s="36"/>
    </row>
    <row r="78" spans="2:18" s="1" customFormat="1" ht="30" customHeight="1">
      <c r="B78" s="34"/>
      <c r="C78" s="29" t="s">
        <v>17</v>
      </c>
      <c r="D78" s="35"/>
      <c r="E78" s="35"/>
      <c r="F78" s="273" t="str">
        <f>F6</f>
        <v>Chodník ul. Bohumínská, úsek DPS Kamenec - čerpací stanice</v>
      </c>
      <c r="G78" s="211"/>
      <c r="H78" s="211"/>
      <c r="I78" s="211"/>
      <c r="J78" s="211"/>
      <c r="K78" s="211"/>
      <c r="L78" s="211"/>
      <c r="M78" s="211"/>
      <c r="N78" s="211"/>
      <c r="O78" s="211"/>
      <c r="P78" s="211"/>
      <c r="Q78" s="35"/>
      <c r="R78" s="36"/>
    </row>
    <row r="79" spans="2:18" ht="30" customHeight="1">
      <c r="B79" s="21"/>
      <c r="C79" s="29" t="s">
        <v>123</v>
      </c>
      <c r="D79" s="22"/>
      <c r="E79" s="22"/>
      <c r="F79" s="273" t="s">
        <v>215</v>
      </c>
      <c r="G79" s="241"/>
      <c r="H79" s="241"/>
      <c r="I79" s="241"/>
      <c r="J79" s="241"/>
      <c r="K79" s="241"/>
      <c r="L79" s="241"/>
      <c r="M79" s="241"/>
      <c r="N79" s="241"/>
      <c r="O79" s="241"/>
      <c r="P79" s="241"/>
      <c r="Q79" s="22"/>
      <c r="R79" s="23"/>
    </row>
    <row r="80" spans="2:18" s="1" customFormat="1" ht="36.75" customHeight="1">
      <c r="B80" s="34"/>
      <c r="C80" s="68" t="s">
        <v>216</v>
      </c>
      <c r="D80" s="35"/>
      <c r="E80" s="35"/>
      <c r="F80" s="222" t="str">
        <f>F8</f>
        <v>1 - Výstavba</v>
      </c>
      <c r="G80" s="211"/>
      <c r="H80" s="211"/>
      <c r="I80" s="211"/>
      <c r="J80" s="211"/>
      <c r="K80" s="211"/>
      <c r="L80" s="211"/>
      <c r="M80" s="211"/>
      <c r="N80" s="211"/>
      <c r="O80" s="211"/>
      <c r="P80" s="211"/>
      <c r="Q80" s="35"/>
      <c r="R80" s="36"/>
    </row>
    <row r="81" spans="2:18" s="1" customFormat="1" ht="6.75" customHeight="1">
      <c r="B81" s="34"/>
      <c r="C81" s="35"/>
      <c r="D81" s="35"/>
      <c r="E81" s="35"/>
      <c r="F81" s="35"/>
      <c r="G81" s="35"/>
      <c r="H81" s="35"/>
      <c r="I81" s="35"/>
      <c r="J81" s="35"/>
      <c r="K81" s="35"/>
      <c r="L81" s="35"/>
      <c r="M81" s="35"/>
      <c r="N81" s="35"/>
      <c r="O81" s="35"/>
      <c r="P81" s="35"/>
      <c r="Q81" s="35"/>
      <c r="R81" s="36"/>
    </row>
    <row r="82" spans="2:18" s="1" customFormat="1" ht="18" customHeight="1">
      <c r="B82" s="34"/>
      <c r="C82" s="29" t="s">
        <v>24</v>
      </c>
      <c r="D82" s="35"/>
      <c r="E82" s="35"/>
      <c r="F82" s="27" t="str">
        <f>F10</f>
        <v>Ostrava</v>
      </c>
      <c r="G82" s="35"/>
      <c r="H82" s="35"/>
      <c r="I82" s="35"/>
      <c r="J82" s="35"/>
      <c r="K82" s="29" t="s">
        <v>26</v>
      </c>
      <c r="L82" s="35"/>
      <c r="M82" s="266" t="str">
        <f>IF(O10="","",O10)</f>
        <v>2. 6. 2016</v>
      </c>
      <c r="N82" s="211"/>
      <c r="O82" s="211"/>
      <c r="P82" s="211"/>
      <c r="Q82" s="35"/>
      <c r="R82" s="36"/>
    </row>
    <row r="83" spans="2:18" s="1" customFormat="1" ht="6.75" customHeight="1">
      <c r="B83" s="34"/>
      <c r="C83" s="35"/>
      <c r="D83" s="35"/>
      <c r="E83" s="35"/>
      <c r="F83" s="35"/>
      <c r="G83" s="35"/>
      <c r="H83" s="35"/>
      <c r="I83" s="35"/>
      <c r="J83" s="35"/>
      <c r="K83" s="35"/>
      <c r="L83" s="35"/>
      <c r="M83" s="35"/>
      <c r="N83" s="35"/>
      <c r="O83" s="35"/>
      <c r="P83" s="35"/>
      <c r="Q83" s="35"/>
      <c r="R83" s="36"/>
    </row>
    <row r="84" spans="2:18" s="1" customFormat="1" ht="15">
      <c r="B84" s="34"/>
      <c r="C84" s="29" t="s">
        <v>30</v>
      </c>
      <c r="D84" s="35"/>
      <c r="E84" s="35"/>
      <c r="F84" s="27" t="str">
        <f>E13</f>
        <v>SMO, Městský obvod Slezská Ostrava</v>
      </c>
      <c r="G84" s="35"/>
      <c r="H84" s="35"/>
      <c r="I84" s="35"/>
      <c r="J84" s="35"/>
      <c r="K84" s="29" t="s">
        <v>38</v>
      </c>
      <c r="L84" s="35"/>
      <c r="M84" s="245" t="str">
        <f>E19</f>
        <v>MH Stavební partner s.r.o.</v>
      </c>
      <c r="N84" s="211"/>
      <c r="O84" s="211"/>
      <c r="P84" s="211"/>
      <c r="Q84" s="211"/>
      <c r="R84" s="36"/>
    </row>
    <row r="85" spans="2:18" s="1" customFormat="1" ht="14.25" customHeight="1">
      <c r="B85" s="34"/>
      <c r="C85" s="29" t="s">
        <v>36</v>
      </c>
      <c r="D85" s="35"/>
      <c r="E85" s="35"/>
      <c r="F85" s="27" t="str">
        <f>IF(E16="","",E16)</f>
        <v>Vyplň údaj</v>
      </c>
      <c r="G85" s="35"/>
      <c r="H85" s="35"/>
      <c r="I85" s="35"/>
      <c r="J85" s="35"/>
      <c r="K85" s="29" t="s">
        <v>43</v>
      </c>
      <c r="L85" s="35"/>
      <c r="M85" s="245" t="str">
        <f>E22</f>
        <v> </v>
      </c>
      <c r="N85" s="211"/>
      <c r="O85" s="211"/>
      <c r="P85" s="211"/>
      <c r="Q85" s="211"/>
      <c r="R85" s="36"/>
    </row>
    <row r="86" spans="2:18" s="1" customFormat="1" ht="9.75" customHeight="1">
      <c r="B86" s="34"/>
      <c r="C86" s="35"/>
      <c r="D86" s="35"/>
      <c r="E86" s="35"/>
      <c r="F86" s="35"/>
      <c r="G86" s="35"/>
      <c r="H86" s="35"/>
      <c r="I86" s="35"/>
      <c r="J86" s="35"/>
      <c r="K86" s="35"/>
      <c r="L86" s="35"/>
      <c r="M86" s="35"/>
      <c r="N86" s="35"/>
      <c r="O86" s="35"/>
      <c r="P86" s="35"/>
      <c r="Q86" s="35"/>
      <c r="R86" s="36"/>
    </row>
    <row r="87" spans="2:18" s="1" customFormat="1" ht="29.25" customHeight="1">
      <c r="B87" s="34"/>
      <c r="C87" s="277" t="s">
        <v>127</v>
      </c>
      <c r="D87" s="272"/>
      <c r="E87" s="272"/>
      <c r="F87" s="272"/>
      <c r="G87" s="272"/>
      <c r="H87" s="119"/>
      <c r="I87" s="119"/>
      <c r="J87" s="119"/>
      <c r="K87" s="119"/>
      <c r="L87" s="119"/>
      <c r="M87" s="119"/>
      <c r="N87" s="277" t="s">
        <v>128</v>
      </c>
      <c r="O87" s="211"/>
      <c r="P87" s="211"/>
      <c r="Q87" s="211"/>
      <c r="R87" s="36"/>
    </row>
    <row r="88" spans="2:18" s="1" customFormat="1" ht="9.75" customHeight="1">
      <c r="B88" s="34"/>
      <c r="C88" s="35"/>
      <c r="D88" s="35"/>
      <c r="E88" s="35"/>
      <c r="F88" s="35"/>
      <c r="G88" s="35"/>
      <c r="H88" s="35"/>
      <c r="I88" s="35"/>
      <c r="J88" s="35"/>
      <c r="K88" s="35"/>
      <c r="L88" s="35"/>
      <c r="M88" s="35"/>
      <c r="N88" s="35"/>
      <c r="O88" s="35"/>
      <c r="P88" s="35"/>
      <c r="Q88" s="35"/>
      <c r="R88" s="36"/>
    </row>
    <row r="89" spans="2:47" s="1" customFormat="1" ht="29.25" customHeight="1">
      <c r="B89" s="34"/>
      <c r="C89" s="126" t="s">
        <v>129</v>
      </c>
      <c r="D89" s="35"/>
      <c r="E89" s="35"/>
      <c r="F89" s="35"/>
      <c r="G89" s="35"/>
      <c r="H89" s="35"/>
      <c r="I89" s="35"/>
      <c r="J89" s="35"/>
      <c r="K89" s="35"/>
      <c r="L89" s="35"/>
      <c r="M89" s="35"/>
      <c r="N89" s="215">
        <f>N122</f>
        <v>0</v>
      </c>
      <c r="O89" s="211"/>
      <c r="P89" s="211"/>
      <c r="Q89" s="211"/>
      <c r="R89" s="36"/>
      <c r="AU89" s="17" t="s">
        <v>130</v>
      </c>
    </row>
    <row r="90" spans="2:18" s="7" customFormat="1" ht="24.75" customHeight="1">
      <c r="B90" s="127"/>
      <c r="C90" s="128"/>
      <c r="D90" s="129" t="s">
        <v>218</v>
      </c>
      <c r="E90" s="128"/>
      <c r="F90" s="128"/>
      <c r="G90" s="128"/>
      <c r="H90" s="128"/>
      <c r="I90" s="128"/>
      <c r="J90" s="128"/>
      <c r="K90" s="128"/>
      <c r="L90" s="128"/>
      <c r="M90" s="128"/>
      <c r="N90" s="274">
        <f>N123</f>
        <v>0</v>
      </c>
      <c r="O90" s="275"/>
      <c r="P90" s="275"/>
      <c r="Q90" s="275"/>
      <c r="R90" s="130"/>
    </row>
    <row r="91" spans="2:18" s="10" customFormat="1" ht="19.5" customHeight="1">
      <c r="B91" s="170"/>
      <c r="C91" s="98"/>
      <c r="D91" s="109" t="s">
        <v>219</v>
      </c>
      <c r="E91" s="98"/>
      <c r="F91" s="98"/>
      <c r="G91" s="98"/>
      <c r="H91" s="98"/>
      <c r="I91" s="98"/>
      <c r="J91" s="98"/>
      <c r="K91" s="98"/>
      <c r="L91" s="98"/>
      <c r="M91" s="98"/>
      <c r="N91" s="213">
        <f>N124</f>
        <v>0</v>
      </c>
      <c r="O91" s="216"/>
      <c r="P91" s="216"/>
      <c r="Q91" s="216"/>
      <c r="R91" s="171"/>
    </row>
    <row r="92" spans="2:18" s="10" customFormat="1" ht="19.5" customHeight="1">
      <c r="B92" s="170"/>
      <c r="C92" s="98"/>
      <c r="D92" s="109" t="s">
        <v>351</v>
      </c>
      <c r="E92" s="98"/>
      <c r="F92" s="98"/>
      <c r="G92" s="98"/>
      <c r="H92" s="98"/>
      <c r="I92" s="98"/>
      <c r="J92" s="98"/>
      <c r="K92" s="98"/>
      <c r="L92" s="98"/>
      <c r="M92" s="98"/>
      <c r="N92" s="213">
        <f>N150</f>
        <v>0</v>
      </c>
      <c r="O92" s="216"/>
      <c r="P92" s="216"/>
      <c r="Q92" s="216"/>
      <c r="R92" s="171"/>
    </row>
    <row r="93" spans="2:18" s="10" customFormat="1" ht="19.5" customHeight="1">
      <c r="B93" s="170"/>
      <c r="C93" s="98"/>
      <c r="D93" s="109" t="s">
        <v>220</v>
      </c>
      <c r="E93" s="98"/>
      <c r="F93" s="98"/>
      <c r="G93" s="98"/>
      <c r="H93" s="98"/>
      <c r="I93" s="98"/>
      <c r="J93" s="98"/>
      <c r="K93" s="98"/>
      <c r="L93" s="98"/>
      <c r="M93" s="98"/>
      <c r="N93" s="213">
        <f>N178</f>
        <v>0</v>
      </c>
      <c r="O93" s="216"/>
      <c r="P93" s="216"/>
      <c r="Q93" s="216"/>
      <c r="R93" s="171"/>
    </row>
    <row r="94" spans="2:18" s="10" customFormat="1" ht="19.5" customHeight="1">
      <c r="B94" s="170"/>
      <c r="C94" s="98"/>
      <c r="D94" s="109" t="s">
        <v>352</v>
      </c>
      <c r="E94" s="98"/>
      <c r="F94" s="98"/>
      <c r="G94" s="98"/>
      <c r="H94" s="98"/>
      <c r="I94" s="98"/>
      <c r="J94" s="98"/>
      <c r="K94" s="98"/>
      <c r="L94" s="98"/>
      <c r="M94" s="98"/>
      <c r="N94" s="213">
        <f>N200</f>
        <v>0</v>
      </c>
      <c r="O94" s="216"/>
      <c r="P94" s="216"/>
      <c r="Q94" s="216"/>
      <c r="R94" s="171"/>
    </row>
    <row r="95" spans="2:18" s="1" customFormat="1" ht="21.75" customHeight="1">
      <c r="B95" s="34"/>
      <c r="C95" s="35"/>
      <c r="D95" s="35"/>
      <c r="E95" s="35"/>
      <c r="F95" s="35"/>
      <c r="G95" s="35"/>
      <c r="H95" s="35"/>
      <c r="I95" s="35"/>
      <c r="J95" s="35"/>
      <c r="K95" s="35"/>
      <c r="L95" s="35"/>
      <c r="M95" s="35"/>
      <c r="N95" s="35"/>
      <c r="O95" s="35"/>
      <c r="P95" s="35"/>
      <c r="Q95" s="35"/>
      <c r="R95" s="36"/>
    </row>
    <row r="96" spans="2:21" s="1" customFormat="1" ht="29.25" customHeight="1">
      <c r="B96" s="34"/>
      <c r="C96" s="126" t="s">
        <v>133</v>
      </c>
      <c r="D96" s="35"/>
      <c r="E96" s="35"/>
      <c r="F96" s="35"/>
      <c r="G96" s="35"/>
      <c r="H96" s="35"/>
      <c r="I96" s="35"/>
      <c r="J96" s="35"/>
      <c r="K96" s="35"/>
      <c r="L96" s="35"/>
      <c r="M96" s="35"/>
      <c r="N96" s="276">
        <f>ROUND(N97+N98+N99+N100+N101+N102,2)</f>
        <v>0</v>
      </c>
      <c r="O96" s="211"/>
      <c r="P96" s="211"/>
      <c r="Q96" s="211"/>
      <c r="R96" s="36"/>
      <c r="T96" s="131"/>
      <c r="U96" s="132" t="s">
        <v>49</v>
      </c>
    </row>
    <row r="97" spans="2:65" s="1" customFormat="1" ht="18" customHeight="1">
      <c r="B97" s="133"/>
      <c r="C97" s="134"/>
      <c r="D97" s="210" t="s">
        <v>134</v>
      </c>
      <c r="E97" s="271"/>
      <c r="F97" s="271"/>
      <c r="G97" s="271"/>
      <c r="H97" s="271"/>
      <c r="I97" s="134"/>
      <c r="J97" s="134"/>
      <c r="K97" s="134"/>
      <c r="L97" s="134"/>
      <c r="M97" s="134"/>
      <c r="N97" s="212">
        <f>ROUND(N89*T97,2)</f>
        <v>0</v>
      </c>
      <c r="O97" s="271"/>
      <c r="P97" s="271"/>
      <c r="Q97" s="271"/>
      <c r="R97" s="135"/>
      <c r="S97" s="136"/>
      <c r="T97" s="137"/>
      <c r="U97" s="138" t="s">
        <v>50</v>
      </c>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40" t="s">
        <v>135</v>
      </c>
      <c r="AZ97" s="139"/>
      <c r="BA97" s="139"/>
      <c r="BB97" s="139"/>
      <c r="BC97" s="139"/>
      <c r="BD97" s="139"/>
      <c r="BE97" s="141">
        <f aca="true" t="shared" si="0" ref="BE97:BE102">IF(U97="základní",N97,0)</f>
        <v>0</v>
      </c>
      <c r="BF97" s="141">
        <f aca="true" t="shared" si="1" ref="BF97:BF102">IF(U97="snížená",N97,0)</f>
        <v>0</v>
      </c>
      <c r="BG97" s="141">
        <f aca="true" t="shared" si="2" ref="BG97:BG102">IF(U97="zákl. přenesená",N97,0)</f>
        <v>0</v>
      </c>
      <c r="BH97" s="141">
        <f aca="true" t="shared" si="3" ref="BH97:BH102">IF(U97="sníž. přenesená",N97,0)</f>
        <v>0</v>
      </c>
      <c r="BI97" s="141">
        <f aca="true" t="shared" si="4" ref="BI97:BI102">IF(U97="nulová",N97,0)</f>
        <v>0</v>
      </c>
      <c r="BJ97" s="140" t="s">
        <v>23</v>
      </c>
      <c r="BK97" s="139"/>
      <c r="BL97" s="139"/>
      <c r="BM97" s="139"/>
    </row>
    <row r="98" spans="2:65" s="1" customFormat="1" ht="18" customHeight="1">
      <c r="B98" s="133"/>
      <c r="C98" s="134"/>
      <c r="D98" s="210" t="s">
        <v>136</v>
      </c>
      <c r="E98" s="271"/>
      <c r="F98" s="271"/>
      <c r="G98" s="271"/>
      <c r="H98" s="271"/>
      <c r="I98" s="134"/>
      <c r="J98" s="134"/>
      <c r="K98" s="134"/>
      <c r="L98" s="134"/>
      <c r="M98" s="134"/>
      <c r="N98" s="212">
        <f>ROUND(N89*T98,2)</f>
        <v>0</v>
      </c>
      <c r="O98" s="271"/>
      <c r="P98" s="271"/>
      <c r="Q98" s="271"/>
      <c r="R98" s="135"/>
      <c r="S98" s="136"/>
      <c r="T98" s="137"/>
      <c r="U98" s="138" t="s">
        <v>50</v>
      </c>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40" t="s">
        <v>135</v>
      </c>
      <c r="AZ98" s="139"/>
      <c r="BA98" s="139"/>
      <c r="BB98" s="139"/>
      <c r="BC98" s="139"/>
      <c r="BD98" s="139"/>
      <c r="BE98" s="141">
        <f t="shared" si="0"/>
        <v>0</v>
      </c>
      <c r="BF98" s="141">
        <f t="shared" si="1"/>
        <v>0</v>
      </c>
      <c r="BG98" s="141">
        <f t="shared" si="2"/>
        <v>0</v>
      </c>
      <c r="BH98" s="141">
        <f t="shared" si="3"/>
        <v>0</v>
      </c>
      <c r="BI98" s="141">
        <f t="shared" si="4"/>
        <v>0</v>
      </c>
      <c r="BJ98" s="140" t="s">
        <v>23</v>
      </c>
      <c r="BK98" s="139"/>
      <c r="BL98" s="139"/>
      <c r="BM98" s="139"/>
    </row>
    <row r="99" spans="2:65" s="1" customFormat="1" ht="18" customHeight="1">
      <c r="B99" s="133"/>
      <c r="C99" s="134"/>
      <c r="D99" s="210" t="s">
        <v>137</v>
      </c>
      <c r="E99" s="271"/>
      <c r="F99" s="271"/>
      <c r="G99" s="271"/>
      <c r="H99" s="271"/>
      <c r="I99" s="134"/>
      <c r="J99" s="134"/>
      <c r="K99" s="134"/>
      <c r="L99" s="134"/>
      <c r="M99" s="134"/>
      <c r="N99" s="212">
        <f>ROUND(N89*T99,2)</f>
        <v>0</v>
      </c>
      <c r="O99" s="271"/>
      <c r="P99" s="271"/>
      <c r="Q99" s="271"/>
      <c r="R99" s="135"/>
      <c r="S99" s="136"/>
      <c r="T99" s="137"/>
      <c r="U99" s="138" t="s">
        <v>50</v>
      </c>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40" t="s">
        <v>135</v>
      </c>
      <c r="AZ99" s="139"/>
      <c r="BA99" s="139"/>
      <c r="BB99" s="139"/>
      <c r="BC99" s="139"/>
      <c r="BD99" s="139"/>
      <c r="BE99" s="141">
        <f t="shared" si="0"/>
        <v>0</v>
      </c>
      <c r="BF99" s="141">
        <f t="shared" si="1"/>
        <v>0</v>
      </c>
      <c r="BG99" s="141">
        <f t="shared" si="2"/>
        <v>0</v>
      </c>
      <c r="BH99" s="141">
        <f t="shared" si="3"/>
        <v>0</v>
      </c>
      <c r="BI99" s="141">
        <f t="shared" si="4"/>
        <v>0</v>
      </c>
      <c r="BJ99" s="140" t="s">
        <v>23</v>
      </c>
      <c r="BK99" s="139"/>
      <c r="BL99" s="139"/>
      <c r="BM99" s="139"/>
    </row>
    <row r="100" spans="2:65" s="1" customFormat="1" ht="18" customHeight="1">
      <c r="B100" s="133"/>
      <c r="C100" s="134"/>
      <c r="D100" s="210" t="s">
        <v>138</v>
      </c>
      <c r="E100" s="271"/>
      <c r="F100" s="271"/>
      <c r="G100" s="271"/>
      <c r="H100" s="271"/>
      <c r="I100" s="134"/>
      <c r="J100" s="134"/>
      <c r="K100" s="134"/>
      <c r="L100" s="134"/>
      <c r="M100" s="134"/>
      <c r="N100" s="212">
        <f>ROUND(N89*T100,2)</f>
        <v>0</v>
      </c>
      <c r="O100" s="271"/>
      <c r="P100" s="271"/>
      <c r="Q100" s="271"/>
      <c r="R100" s="135"/>
      <c r="S100" s="136"/>
      <c r="T100" s="137"/>
      <c r="U100" s="138" t="s">
        <v>50</v>
      </c>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40" t="s">
        <v>135</v>
      </c>
      <c r="AZ100" s="139"/>
      <c r="BA100" s="139"/>
      <c r="BB100" s="139"/>
      <c r="BC100" s="139"/>
      <c r="BD100" s="139"/>
      <c r="BE100" s="141">
        <f t="shared" si="0"/>
        <v>0</v>
      </c>
      <c r="BF100" s="141">
        <f t="shared" si="1"/>
        <v>0</v>
      </c>
      <c r="BG100" s="141">
        <f t="shared" si="2"/>
        <v>0</v>
      </c>
      <c r="BH100" s="141">
        <f t="shared" si="3"/>
        <v>0</v>
      </c>
      <c r="BI100" s="141">
        <f t="shared" si="4"/>
        <v>0</v>
      </c>
      <c r="BJ100" s="140" t="s">
        <v>23</v>
      </c>
      <c r="BK100" s="139"/>
      <c r="BL100" s="139"/>
      <c r="BM100" s="139"/>
    </row>
    <row r="101" spans="2:65" s="1" customFormat="1" ht="18" customHeight="1">
      <c r="B101" s="133"/>
      <c r="C101" s="134"/>
      <c r="D101" s="210" t="s">
        <v>139</v>
      </c>
      <c r="E101" s="271"/>
      <c r="F101" s="271"/>
      <c r="G101" s="271"/>
      <c r="H101" s="271"/>
      <c r="I101" s="134"/>
      <c r="J101" s="134"/>
      <c r="K101" s="134"/>
      <c r="L101" s="134"/>
      <c r="M101" s="134"/>
      <c r="N101" s="212">
        <f>ROUND(N89*T101,2)</f>
        <v>0</v>
      </c>
      <c r="O101" s="271"/>
      <c r="P101" s="271"/>
      <c r="Q101" s="271"/>
      <c r="R101" s="135"/>
      <c r="S101" s="136"/>
      <c r="T101" s="137"/>
      <c r="U101" s="138" t="s">
        <v>50</v>
      </c>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40" t="s">
        <v>135</v>
      </c>
      <c r="AZ101" s="139"/>
      <c r="BA101" s="139"/>
      <c r="BB101" s="139"/>
      <c r="BC101" s="139"/>
      <c r="BD101" s="139"/>
      <c r="BE101" s="141">
        <f t="shared" si="0"/>
        <v>0</v>
      </c>
      <c r="BF101" s="141">
        <f t="shared" si="1"/>
        <v>0</v>
      </c>
      <c r="BG101" s="141">
        <f t="shared" si="2"/>
        <v>0</v>
      </c>
      <c r="BH101" s="141">
        <f t="shared" si="3"/>
        <v>0</v>
      </c>
      <c r="BI101" s="141">
        <f t="shared" si="4"/>
        <v>0</v>
      </c>
      <c r="BJ101" s="140" t="s">
        <v>23</v>
      </c>
      <c r="BK101" s="139"/>
      <c r="BL101" s="139"/>
      <c r="BM101" s="139"/>
    </row>
    <row r="102" spans="2:65" s="1" customFormat="1" ht="18" customHeight="1">
      <c r="B102" s="133"/>
      <c r="C102" s="134"/>
      <c r="D102" s="142" t="s">
        <v>140</v>
      </c>
      <c r="E102" s="134"/>
      <c r="F102" s="134"/>
      <c r="G102" s="134"/>
      <c r="H102" s="134"/>
      <c r="I102" s="134"/>
      <c r="J102" s="134"/>
      <c r="K102" s="134"/>
      <c r="L102" s="134"/>
      <c r="M102" s="134"/>
      <c r="N102" s="212">
        <f>ROUND(N89*T102,2)</f>
        <v>0</v>
      </c>
      <c r="O102" s="271"/>
      <c r="P102" s="271"/>
      <c r="Q102" s="271"/>
      <c r="R102" s="135"/>
      <c r="S102" s="136"/>
      <c r="T102" s="143"/>
      <c r="U102" s="144" t="s">
        <v>50</v>
      </c>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40" t="s">
        <v>141</v>
      </c>
      <c r="AZ102" s="139"/>
      <c r="BA102" s="139"/>
      <c r="BB102" s="139"/>
      <c r="BC102" s="139"/>
      <c r="BD102" s="139"/>
      <c r="BE102" s="141">
        <f t="shared" si="0"/>
        <v>0</v>
      </c>
      <c r="BF102" s="141">
        <f t="shared" si="1"/>
        <v>0</v>
      </c>
      <c r="BG102" s="141">
        <f t="shared" si="2"/>
        <v>0</v>
      </c>
      <c r="BH102" s="141">
        <f t="shared" si="3"/>
        <v>0</v>
      </c>
      <c r="BI102" s="141">
        <f t="shared" si="4"/>
        <v>0</v>
      </c>
      <c r="BJ102" s="140" t="s">
        <v>23</v>
      </c>
      <c r="BK102" s="139"/>
      <c r="BL102" s="139"/>
      <c r="BM102" s="139"/>
    </row>
    <row r="103" spans="2:18" s="1" customFormat="1" ht="13.5">
      <c r="B103" s="34"/>
      <c r="C103" s="35"/>
      <c r="D103" s="35"/>
      <c r="E103" s="35"/>
      <c r="F103" s="35"/>
      <c r="G103" s="35"/>
      <c r="H103" s="35"/>
      <c r="I103" s="35"/>
      <c r="J103" s="35"/>
      <c r="K103" s="35"/>
      <c r="L103" s="35"/>
      <c r="M103" s="35"/>
      <c r="N103" s="35"/>
      <c r="O103" s="35"/>
      <c r="P103" s="35"/>
      <c r="Q103" s="35"/>
      <c r="R103" s="36"/>
    </row>
    <row r="104" spans="2:18" s="1" customFormat="1" ht="29.25" customHeight="1">
      <c r="B104" s="34"/>
      <c r="C104" s="118" t="s">
        <v>120</v>
      </c>
      <c r="D104" s="119"/>
      <c r="E104" s="119"/>
      <c r="F104" s="119"/>
      <c r="G104" s="119"/>
      <c r="H104" s="119"/>
      <c r="I104" s="119"/>
      <c r="J104" s="119"/>
      <c r="K104" s="119"/>
      <c r="L104" s="207">
        <f>ROUND(SUM(N89+N96),2)</f>
        <v>0</v>
      </c>
      <c r="M104" s="272"/>
      <c r="N104" s="272"/>
      <c r="O104" s="272"/>
      <c r="P104" s="272"/>
      <c r="Q104" s="272"/>
      <c r="R104" s="36"/>
    </row>
    <row r="105" spans="2:18" s="1" customFormat="1" ht="6.75" customHeight="1">
      <c r="B105" s="58"/>
      <c r="C105" s="59"/>
      <c r="D105" s="59"/>
      <c r="E105" s="59"/>
      <c r="F105" s="59"/>
      <c r="G105" s="59"/>
      <c r="H105" s="59"/>
      <c r="I105" s="59"/>
      <c r="J105" s="59"/>
      <c r="K105" s="59"/>
      <c r="L105" s="59"/>
      <c r="M105" s="59"/>
      <c r="N105" s="59"/>
      <c r="O105" s="59"/>
      <c r="P105" s="59"/>
      <c r="Q105" s="59"/>
      <c r="R105" s="60"/>
    </row>
    <row r="109" spans="2:18" s="1" customFormat="1" ht="6.75" customHeight="1">
      <c r="B109" s="61"/>
      <c r="C109" s="62"/>
      <c r="D109" s="62"/>
      <c r="E109" s="62"/>
      <c r="F109" s="62"/>
      <c r="G109" s="62"/>
      <c r="H109" s="62"/>
      <c r="I109" s="62"/>
      <c r="J109" s="62"/>
      <c r="K109" s="62"/>
      <c r="L109" s="62"/>
      <c r="M109" s="62"/>
      <c r="N109" s="62"/>
      <c r="O109" s="62"/>
      <c r="P109" s="62"/>
      <c r="Q109" s="62"/>
      <c r="R109" s="63"/>
    </row>
    <row r="110" spans="2:18" s="1" customFormat="1" ht="36.75" customHeight="1">
      <c r="B110" s="34"/>
      <c r="C110" s="239" t="s">
        <v>142</v>
      </c>
      <c r="D110" s="211"/>
      <c r="E110" s="211"/>
      <c r="F110" s="211"/>
      <c r="G110" s="211"/>
      <c r="H110" s="211"/>
      <c r="I110" s="211"/>
      <c r="J110" s="211"/>
      <c r="K110" s="211"/>
      <c r="L110" s="211"/>
      <c r="M110" s="211"/>
      <c r="N110" s="211"/>
      <c r="O110" s="211"/>
      <c r="P110" s="211"/>
      <c r="Q110" s="211"/>
      <c r="R110" s="36"/>
    </row>
    <row r="111" spans="2:18" s="1" customFormat="1" ht="6.75" customHeight="1">
      <c r="B111" s="34"/>
      <c r="C111" s="35"/>
      <c r="D111" s="35"/>
      <c r="E111" s="35"/>
      <c r="F111" s="35"/>
      <c r="G111" s="35"/>
      <c r="H111" s="35"/>
      <c r="I111" s="35"/>
      <c r="J111" s="35"/>
      <c r="K111" s="35"/>
      <c r="L111" s="35"/>
      <c r="M111" s="35"/>
      <c r="N111" s="35"/>
      <c r="O111" s="35"/>
      <c r="P111" s="35"/>
      <c r="Q111" s="35"/>
      <c r="R111" s="36"/>
    </row>
    <row r="112" spans="2:18" s="1" customFormat="1" ht="30" customHeight="1">
      <c r="B112" s="34"/>
      <c r="C112" s="29" t="s">
        <v>17</v>
      </c>
      <c r="D112" s="35"/>
      <c r="E112" s="35"/>
      <c r="F112" s="273" t="str">
        <f>F6</f>
        <v>Chodník ul. Bohumínská, úsek DPS Kamenec - čerpací stanice</v>
      </c>
      <c r="G112" s="211"/>
      <c r="H112" s="211"/>
      <c r="I112" s="211"/>
      <c r="J112" s="211"/>
      <c r="K112" s="211"/>
      <c r="L112" s="211"/>
      <c r="M112" s="211"/>
      <c r="N112" s="211"/>
      <c r="O112" s="211"/>
      <c r="P112" s="211"/>
      <c r="Q112" s="35"/>
      <c r="R112" s="36"/>
    </row>
    <row r="113" spans="2:18" ht="30" customHeight="1">
      <c r="B113" s="21"/>
      <c r="C113" s="29" t="s">
        <v>123</v>
      </c>
      <c r="D113" s="22"/>
      <c r="E113" s="22"/>
      <c r="F113" s="273" t="s">
        <v>215</v>
      </c>
      <c r="G113" s="241"/>
      <c r="H113" s="241"/>
      <c r="I113" s="241"/>
      <c r="J113" s="241"/>
      <c r="K113" s="241"/>
      <c r="L113" s="241"/>
      <c r="M113" s="241"/>
      <c r="N113" s="241"/>
      <c r="O113" s="241"/>
      <c r="P113" s="241"/>
      <c r="Q113" s="22"/>
      <c r="R113" s="23"/>
    </row>
    <row r="114" spans="2:18" s="1" customFormat="1" ht="36.75" customHeight="1">
      <c r="B114" s="34"/>
      <c r="C114" s="68" t="s">
        <v>216</v>
      </c>
      <c r="D114" s="35"/>
      <c r="E114" s="35"/>
      <c r="F114" s="222" t="str">
        <f>F8</f>
        <v>1 - Výstavba</v>
      </c>
      <c r="G114" s="211"/>
      <c r="H114" s="211"/>
      <c r="I114" s="211"/>
      <c r="J114" s="211"/>
      <c r="K114" s="211"/>
      <c r="L114" s="211"/>
      <c r="M114" s="211"/>
      <c r="N114" s="211"/>
      <c r="O114" s="211"/>
      <c r="P114" s="211"/>
      <c r="Q114" s="35"/>
      <c r="R114" s="36"/>
    </row>
    <row r="115" spans="2:18" s="1" customFormat="1" ht="6.75" customHeight="1">
      <c r="B115" s="34"/>
      <c r="C115" s="35"/>
      <c r="D115" s="35"/>
      <c r="E115" s="35"/>
      <c r="F115" s="35"/>
      <c r="G115" s="35"/>
      <c r="H115" s="35"/>
      <c r="I115" s="35"/>
      <c r="J115" s="35"/>
      <c r="K115" s="35"/>
      <c r="L115" s="35"/>
      <c r="M115" s="35"/>
      <c r="N115" s="35"/>
      <c r="O115" s="35"/>
      <c r="P115" s="35"/>
      <c r="Q115" s="35"/>
      <c r="R115" s="36"/>
    </row>
    <row r="116" spans="2:18" s="1" customFormat="1" ht="18" customHeight="1">
      <c r="B116" s="34"/>
      <c r="C116" s="29" t="s">
        <v>24</v>
      </c>
      <c r="D116" s="35"/>
      <c r="E116" s="35"/>
      <c r="F116" s="27" t="str">
        <f>F10</f>
        <v>Ostrava</v>
      </c>
      <c r="G116" s="35"/>
      <c r="H116" s="35"/>
      <c r="I116" s="35"/>
      <c r="J116" s="35"/>
      <c r="K116" s="29" t="s">
        <v>26</v>
      </c>
      <c r="L116" s="35"/>
      <c r="M116" s="266" t="str">
        <f>IF(O10="","",O10)</f>
        <v>2. 6. 2016</v>
      </c>
      <c r="N116" s="211"/>
      <c r="O116" s="211"/>
      <c r="P116" s="211"/>
      <c r="Q116" s="35"/>
      <c r="R116" s="36"/>
    </row>
    <row r="117" spans="2:18" s="1" customFormat="1" ht="6.75" customHeight="1">
      <c r="B117" s="34"/>
      <c r="C117" s="35"/>
      <c r="D117" s="35"/>
      <c r="E117" s="35"/>
      <c r="F117" s="35"/>
      <c r="G117" s="35"/>
      <c r="H117" s="35"/>
      <c r="I117" s="35"/>
      <c r="J117" s="35"/>
      <c r="K117" s="35"/>
      <c r="L117" s="35"/>
      <c r="M117" s="35"/>
      <c r="N117" s="35"/>
      <c r="O117" s="35"/>
      <c r="P117" s="35"/>
      <c r="Q117" s="35"/>
      <c r="R117" s="36"/>
    </row>
    <row r="118" spans="2:18" s="1" customFormat="1" ht="15">
      <c r="B118" s="34"/>
      <c r="C118" s="29" t="s">
        <v>30</v>
      </c>
      <c r="D118" s="35"/>
      <c r="E118" s="35"/>
      <c r="F118" s="27" t="str">
        <f>E13</f>
        <v>SMO, Městský obvod Slezská Ostrava</v>
      </c>
      <c r="G118" s="35"/>
      <c r="H118" s="35"/>
      <c r="I118" s="35"/>
      <c r="J118" s="35"/>
      <c r="K118" s="29" t="s">
        <v>38</v>
      </c>
      <c r="L118" s="35"/>
      <c r="M118" s="245" t="str">
        <f>E19</f>
        <v>MH Stavební partner s.r.o.</v>
      </c>
      <c r="N118" s="211"/>
      <c r="O118" s="211"/>
      <c r="P118" s="211"/>
      <c r="Q118" s="211"/>
      <c r="R118" s="36"/>
    </row>
    <row r="119" spans="2:18" s="1" customFormat="1" ht="14.25" customHeight="1">
      <c r="B119" s="34"/>
      <c r="C119" s="29" t="s">
        <v>36</v>
      </c>
      <c r="D119" s="35"/>
      <c r="E119" s="35"/>
      <c r="F119" s="27" t="str">
        <f>IF(E16="","",E16)</f>
        <v>Vyplň údaj</v>
      </c>
      <c r="G119" s="35"/>
      <c r="H119" s="35"/>
      <c r="I119" s="35"/>
      <c r="J119" s="35"/>
      <c r="K119" s="29" t="s">
        <v>43</v>
      </c>
      <c r="L119" s="35"/>
      <c r="M119" s="245" t="str">
        <f>E22</f>
        <v> </v>
      </c>
      <c r="N119" s="211"/>
      <c r="O119" s="211"/>
      <c r="P119" s="211"/>
      <c r="Q119" s="211"/>
      <c r="R119" s="36"/>
    </row>
    <row r="120" spans="2:18" s="1" customFormat="1" ht="9.75" customHeight="1">
      <c r="B120" s="34"/>
      <c r="C120" s="35"/>
      <c r="D120" s="35"/>
      <c r="E120" s="35"/>
      <c r="F120" s="35"/>
      <c r="G120" s="35"/>
      <c r="H120" s="35"/>
      <c r="I120" s="35"/>
      <c r="J120" s="35"/>
      <c r="K120" s="35"/>
      <c r="L120" s="35"/>
      <c r="M120" s="35"/>
      <c r="N120" s="35"/>
      <c r="O120" s="35"/>
      <c r="P120" s="35"/>
      <c r="Q120" s="35"/>
      <c r="R120" s="36"/>
    </row>
    <row r="121" spans="2:27" s="8" customFormat="1" ht="29.25" customHeight="1">
      <c r="B121" s="145"/>
      <c r="C121" s="146" t="s">
        <v>143</v>
      </c>
      <c r="D121" s="147" t="s">
        <v>144</v>
      </c>
      <c r="E121" s="147" t="s">
        <v>67</v>
      </c>
      <c r="F121" s="267" t="s">
        <v>145</v>
      </c>
      <c r="G121" s="268"/>
      <c r="H121" s="268"/>
      <c r="I121" s="268"/>
      <c r="J121" s="147" t="s">
        <v>146</v>
      </c>
      <c r="K121" s="147" t="s">
        <v>147</v>
      </c>
      <c r="L121" s="269" t="s">
        <v>148</v>
      </c>
      <c r="M121" s="268"/>
      <c r="N121" s="267" t="s">
        <v>128</v>
      </c>
      <c r="O121" s="268"/>
      <c r="P121" s="268"/>
      <c r="Q121" s="270"/>
      <c r="R121" s="148"/>
      <c r="T121" s="76" t="s">
        <v>149</v>
      </c>
      <c r="U121" s="77" t="s">
        <v>49</v>
      </c>
      <c r="V121" s="77" t="s">
        <v>150</v>
      </c>
      <c r="W121" s="77" t="s">
        <v>151</v>
      </c>
      <c r="X121" s="77" t="s">
        <v>152</v>
      </c>
      <c r="Y121" s="77" t="s">
        <v>153</v>
      </c>
      <c r="Z121" s="77" t="s">
        <v>154</v>
      </c>
      <c r="AA121" s="78" t="s">
        <v>155</v>
      </c>
    </row>
    <row r="122" spans="2:63" s="1" customFormat="1" ht="29.25" customHeight="1">
      <c r="B122" s="34"/>
      <c r="C122" s="80" t="s">
        <v>125</v>
      </c>
      <c r="D122" s="35"/>
      <c r="E122" s="35"/>
      <c r="F122" s="35"/>
      <c r="G122" s="35"/>
      <c r="H122" s="35"/>
      <c r="I122" s="35"/>
      <c r="J122" s="35"/>
      <c r="K122" s="35"/>
      <c r="L122" s="35"/>
      <c r="M122" s="35"/>
      <c r="N122" s="259">
        <f>BK122</f>
        <v>0</v>
      </c>
      <c r="O122" s="260"/>
      <c r="P122" s="260"/>
      <c r="Q122" s="260"/>
      <c r="R122" s="36"/>
      <c r="T122" s="79"/>
      <c r="U122" s="50"/>
      <c r="V122" s="50"/>
      <c r="W122" s="149">
        <f>W123+W202</f>
        <v>0</v>
      </c>
      <c r="X122" s="50"/>
      <c r="Y122" s="149">
        <f>Y123+Y202</f>
        <v>141.9763504</v>
      </c>
      <c r="Z122" s="50"/>
      <c r="AA122" s="150">
        <f>AA123+AA202</f>
        <v>0</v>
      </c>
      <c r="AT122" s="17" t="s">
        <v>84</v>
      </c>
      <c r="AU122" s="17" t="s">
        <v>130</v>
      </c>
      <c r="BK122" s="151">
        <f>BK123+BK202</f>
        <v>0</v>
      </c>
    </row>
    <row r="123" spans="2:63" s="9" customFormat="1" ht="36.75" customHeight="1">
      <c r="B123" s="152"/>
      <c r="C123" s="153"/>
      <c r="D123" s="154" t="s">
        <v>218</v>
      </c>
      <c r="E123" s="154"/>
      <c r="F123" s="154"/>
      <c r="G123" s="154"/>
      <c r="H123" s="154"/>
      <c r="I123" s="154"/>
      <c r="J123" s="154"/>
      <c r="K123" s="154"/>
      <c r="L123" s="154"/>
      <c r="M123" s="154"/>
      <c r="N123" s="283">
        <f>BK123</f>
        <v>0</v>
      </c>
      <c r="O123" s="274"/>
      <c r="P123" s="274"/>
      <c r="Q123" s="274"/>
      <c r="R123" s="155"/>
      <c r="T123" s="156"/>
      <c r="U123" s="153"/>
      <c r="V123" s="153"/>
      <c r="W123" s="157">
        <f>W124+W150+W178+W200</f>
        <v>0</v>
      </c>
      <c r="X123" s="153"/>
      <c r="Y123" s="157">
        <f>Y124+Y150+Y178+Y200</f>
        <v>141.9763504</v>
      </c>
      <c r="Z123" s="153"/>
      <c r="AA123" s="158">
        <f>AA124+AA150+AA178+AA200</f>
        <v>0</v>
      </c>
      <c r="AR123" s="159" t="s">
        <v>23</v>
      </c>
      <c r="AT123" s="160" t="s">
        <v>84</v>
      </c>
      <c r="AU123" s="160" t="s">
        <v>85</v>
      </c>
      <c r="AY123" s="159" t="s">
        <v>156</v>
      </c>
      <c r="BK123" s="161">
        <f>BK124+BK150+BK178+BK200</f>
        <v>0</v>
      </c>
    </row>
    <row r="124" spans="2:63" s="9" customFormat="1" ht="19.5" customHeight="1">
      <c r="B124" s="152"/>
      <c r="C124" s="153"/>
      <c r="D124" s="172" t="s">
        <v>219</v>
      </c>
      <c r="E124" s="172"/>
      <c r="F124" s="172"/>
      <c r="G124" s="172"/>
      <c r="H124" s="172"/>
      <c r="I124" s="172"/>
      <c r="J124" s="172"/>
      <c r="K124" s="172"/>
      <c r="L124" s="172"/>
      <c r="M124" s="172"/>
      <c r="N124" s="288">
        <f>BK124</f>
        <v>0</v>
      </c>
      <c r="O124" s="289"/>
      <c r="P124" s="289"/>
      <c r="Q124" s="289"/>
      <c r="R124" s="155"/>
      <c r="T124" s="156"/>
      <c r="U124" s="153"/>
      <c r="V124" s="153"/>
      <c r="W124" s="157">
        <f>SUM(W125:W149)</f>
        <v>0</v>
      </c>
      <c r="X124" s="153"/>
      <c r="Y124" s="157">
        <f>SUM(Y125:Y149)</f>
        <v>0.021777</v>
      </c>
      <c r="Z124" s="153"/>
      <c r="AA124" s="158">
        <f>SUM(AA125:AA149)</f>
        <v>0</v>
      </c>
      <c r="AR124" s="159" t="s">
        <v>23</v>
      </c>
      <c r="AT124" s="160" t="s">
        <v>84</v>
      </c>
      <c r="AU124" s="160" t="s">
        <v>23</v>
      </c>
      <c r="AY124" s="159" t="s">
        <v>156</v>
      </c>
      <c r="BK124" s="161">
        <f>SUM(BK125:BK149)</f>
        <v>0</v>
      </c>
    </row>
    <row r="125" spans="2:65" s="1" customFormat="1" ht="31.5" customHeight="1">
      <c r="B125" s="133"/>
      <c r="C125" s="162" t="s">
        <v>23</v>
      </c>
      <c r="D125" s="162" t="s">
        <v>157</v>
      </c>
      <c r="E125" s="163" t="s">
        <v>353</v>
      </c>
      <c r="F125" s="255" t="s">
        <v>354</v>
      </c>
      <c r="G125" s="256"/>
      <c r="H125" s="256"/>
      <c r="I125" s="256"/>
      <c r="J125" s="164" t="s">
        <v>268</v>
      </c>
      <c r="K125" s="165">
        <v>22</v>
      </c>
      <c r="L125" s="257">
        <v>0</v>
      </c>
      <c r="M125" s="256"/>
      <c r="N125" s="258">
        <f>ROUND(L125*K125,2)</f>
        <v>0</v>
      </c>
      <c r="O125" s="256"/>
      <c r="P125" s="256"/>
      <c r="Q125" s="256"/>
      <c r="R125" s="135"/>
      <c r="T125" s="166" t="s">
        <v>21</v>
      </c>
      <c r="U125" s="43" t="s">
        <v>50</v>
      </c>
      <c r="V125" s="35"/>
      <c r="W125" s="167">
        <f>V125*K125</f>
        <v>0</v>
      </c>
      <c r="X125" s="167">
        <v>0</v>
      </c>
      <c r="Y125" s="167">
        <f>X125*K125</f>
        <v>0</v>
      </c>
      <c r="Z125" s="167">
        <v>0</v>
      </c>
      <c r="AA125" s="168">
        <f>Z125*K125</f>
        <v>0</v>
      </c>
      <c r="AR125" s="17" t="s">
        <v>106</v>
      </c>
      <c r="AT125" s="17" t="s">
        <v>157</v>
      </c>
      <c r="AU125" s="17" t="s">
        <v>97</v>
      </c>
      <c r="AY125" s="17" t="s">
        <v>156</v>
      </c>
      <c r="BE125" s="113">
        <f>IF(U125="základní",N125,0)</f>
        <v>0</v>
      </c>
      <c r="BF125" s="113">
        <f>IF(U125="snížená",N125,0)</f>
        <v>0</v>
      </c>
      <c r="BG125" s="113">
        <f>IF(U125="zákl. přenesená",N125,0)</f>
        <v>0</v>
      </c>
      <c r="BH125" s="113">
        <f>IF(U125="sníž. přenesená",N125,0)</f>
        <v>0</v>
      </c>
      <c r="BI125" s="113">
        <f>IF(U125="nulová",N125,0)</f>
        <v>0</v>
      </c>
      <c r="BJ125" s="17" t="s">
        <v>23</v>
      </c>
      <c r="BK125" s="113">
        <f>ROUND(L125*K125,2)</f>
        <v>0</v>
      </c>
      <c r="BL125" s="17" t="s">
        <v>106</v>
      </c>
      <c r="BM125" s="17" t="s">
        <v>355</v>
      </c>
    </row>
    <row r="126" spans="2:65" s="1" customFormat="1" ht="31.5" customHeight="1">
      <c r="B126" s="133"/>
      <c r="C126" s="162" t="s">
        <v>97</v>
      </c>
      <c r="D126" s="162" t="s">
        <v>157</v>
      </c>
      <c r="E126" s="163" t="s">
        <v>271</v>
      </c>
      <c r="F126" s="255" t="s">
        <v>272</v>
      </c>
      <c r="G126" s="256"/>
      <c r="H126" s="256"/>
      <c r="I126" s="256"/>
      <c r="J126" s="164" t="s">
        <v>268</v>
      </c>
      <c r="K126" s="165">
        <v>22.644</v>
      </c>
      <c r="L126" s="257">
        <v>0</v>
      </c>
      <c r="M126" s="256"/>
      <c r="N126" s="258">
        <f>ROUND(L126*K126,2)</f>
        <v>0</v>
      </c>
      <c r="O126" s="256"/>
      <c r="P126" s="256"/>
      <c r="Q126" s="256"/>
      <c r="R126" s="135"/>
      <c r="T126" s="166" t="s">
        <v>21</v>
      </c>
      <c r="U126" s="43" t="s">
        <v>50</v>
      </c>
      <c r="V126" s="35"/>
      <c r="W126" s="167">
        <f>V126*K126</f>
        <v>0</v>
      </c>
      <c r="X126" s="167">
        <v>0</v>
      </c>
      <c r="Y126" s="167">
        <f>X126*K126</f>
        <v>0</v>
      </c>
      <c r="Z126" s="167">
        <v>0</v>
      </c>
      <c r="AA126" s="168">
        <f>Z126*K126</f>
        <v>0</v>
      </c>
      <c r="AR126" s="17" t="s">
        <v>106</v>
      </c>
      <c r="AT126" s="17" t="s">
        <v>157</v>
      </c>
      <c r="AU126" s="17" t="s">
        <v>97</v>
      </c>
      <c r="AY126" s="17" t="s">
        <v>156</v>
      </c>
      <c r="BE126" s="113">
        <f>IF(U126="základní",N126,0)</f>
        <v>0</v>
      </c>
      <c r="BF126" s="113">
        <f>IF(U126="snížená",N126,0)</f>
        <v>0</v>
      </c>
      <c r="BG126" s="113">
        <f>IF(U126="zákl. přenesená",N126,0)</f>
        <v>0</v>
      </c>
      <c r="BH126" s="113">
        <f>IF(U126="sníž. přenesená",N126,0)</f>
        <v>0</v>
      </c>
      <c r="BI126" s="113">
        <f>IF(U126="nulová",N126,0)</f>
        <v>0</v>
      </c>
      <c r="BJ126" s="17" t="s">
        <v>23</v>
      </c>
      <c r="BK126" s="113">
        <f>ROUND(L126*K126,2)</f>
        <v>0</v>
      </c>
      <c r="BL126" s="17" t="s">
        <v>106</v>
      </c>
      <c r="BM126" s="17" t="s">
        <v>356</v>
      </c>
    </row>
    <row r="127" spans="2:51" s="11" customFormat="1" ht="31.5" customHeight="1">
      <c r="B127" s="173"/>
      <c r="C127" s="174"/>
      <c r="D127" s="174"/>
      <c r="E127" s="175" t="s">
        <v>21</v>
      </c>
      <c r="F127" s="292" t="s">
        <v>357</v>
      </c>
      <c r="G127" s="285"/>
      <c r="H127" s="285"/>
      <c r="I127" s="285"/>
      <c r="J127" s="174"/>
      <c r="K127" s="176">
        <v>22.644</v>
      </c>
      <c r="L127" s="174"/>
      <c r="M127" s="174"/>
      <c r="N127" s="174"/>
      <c r="O127" s="174"/>
      <c r="P127" s="174"/>
      <c r="Q127" s="174"/>
      <c r="R127" s="177"/>
      <c r="T127" s="178"/>
      <c r="U127" s="174"/>
      <c r="V127" s="174"/>
      <c r="W127" s="174"/>
      <c r="X127" s="174"/>
      <c r="Y127" s="174"/>
      <c r="Z127" s="174"/>
      <c r="AA127" s="179"/>
      <c r="AT127" s="180" t="s">
        <v>227</v>
      </c>
      <c r="AU127" s="180" t="s">
        <v>97</v>
      </c>
      <c r="AV127" s="11" t="s">
        <v>97</v>
      </c>
      <c r="AW127" s="11" t="s">
        <v>42</v>
      </c>
      <c r="AX127" s="11" t="s">
        <v>23</v>
      </c>
      <c r="AY127" s="180" t="s">
        <v>156</v>
      </c>
    </row>
    <row r="128" spans="2:65" s="1" customFormat="1" ht="31.5" customHeight="1">
      <c r="B128" s="133"/>
      <c r="C128" s="162" t="s">
        <v>103</v>
      </c>
      <c r="D128" s="162" t="s">
        <v>157</v>
      </c>
      <c r="E128" s="163" t="s">
        <v>358</v>
      </c>
      <c r="F128" s="255" t="s">
        <v>359</v>
      </c>
      <c r="G128" s="256"/>
      <c r="H128" s="256"/>
      <c r="I128" s="256"/>
      <c r="J128" s="164" t="s">
        <v>268</v>
      </c>
      <c r="K128" s="165">
        <v>22</v>
      </c>
      <c r="L128" s="257">
        <v>0</v>
      </c>
      <c r="M128" s="256"/>
      <c r="N128" s="258">
        <f>ROUND(L128*K128,2)</f>
        <v>0</v>
      </c>
      <c r="O128" s="256"/>
      <c r="P128" s="256"/>
      <c r="Q128" s="256"/>
      <c r="R128" s="135"/>
      <c r="T128" s="166" t="s">
        <v>21</v>
      </c>
      <c r="U128" s="43" t="s">
        <v>50</v>
      </c>
      <c r="V128" s="35"/>
      <c r="W128" s="167">
        <f>V128*K128</f>
        <v>0</v>
      </c>
      <c r="X128" s="167">
        <v>0</v>
      </c>
      <c r="Y128" s="167">
        <f>X128*K128</f>
        <v>0</v>
      </c>
      <c r="Z128" s="167">
        <v>0</v>
      </c>
      <c r="AA128" s="168">
        <f>Z128*K128</f>
        <v>0</v>
      </c>
      <c r="AR128" s="17" t="s">
        <v>106</v>
      </c>
      <c r="AT128" s="17" t="s">
        <v>157</v>
      </c>
      <c r="AU128" s="17" t="s">
        <v>97</v>
      </c>
      <c r="AY128" s="17" t="s">
        <v>156</v>
      </c>
      <c r="BE128" s="113">
        <f>IF(U128="základní",N128,0)</f>
        <v>0</v>
      </c>
      <c r="BF128" s="113">
        <f>IF(U128="snížená",N128,0)</f>
        <v>0</v>
      </c>
      <c r="BG128" s="113">
        <f>IF(U128="zákl. přenesená",N128,0)</f>
        <v>0</v>
      </c>
      <c r="BH128" s="113">
        <f>IF(U128="sníž. přenesená",N128,0)</f>
        <v>0</v>
      </c>
      <c r="BI128" s="113">
        <f>IF(U128="nulová",N128,0)</f>
        <v>0</v>
      </c>
      <c r="BJ128" s="17" t="s">
        <v>23</v>
      </c>
      <c r="BK128" s="113">
        <f>ROUND(L128*K128,2)</f>
        <v>0</v>
      </c>
      <c r="BL128" s="17" t="s">
        <v>106</v>
      </c>
      <c r="BM128" s="17" t="s">
        <v>360</v>
      </c>
    </row>
    <row r="129" spans="2:65" s="1" customFormat="1" ht="22.5" customHeight="1">
      <c r="B129" s="133"/>
      <c r="C129" s="162" t="s">
        <v>106</v>
      </c>
      <c r="D129" s="162" t="s">
        <v>157</v>
      </c>
      <c r="E129" s="163" t="s">
        <v>361</v>
      </c>
      <c r="F129" s="255" t="s">
        <v>362</v>
      </c>
      <c r="G129" s="256"/>
      <c r="H129" s="256"/>
      <c r="I129" s="256"/>
      <c r="J129" s="164" t="s">
        <v>268</v>
      </c>
      <c r="K129" s="165">
        <v>22.644</v>
      </c>
      <c r="L129" s="257">
        <v>0</v>
      </c>
      <c r="M129" s="256"/>
      <c r="N129" s="258">
        <f>ROUND(L129*K129,2)</f>
        <v>0</v>
      </c>
      <c r="O129" s="256"/>
      <c r="P129" s="256"/>
      <c r="Q129" s="256"/>
      <c r="R129" s="135"/>
      <c r="T129" s="166" t="s">
        <v>21</v>
      </c>
      <c r="U129" s="43" t="s">
        <v>50</v>
      </c>
      <c r="V129" s="35"/>
      <c r="W129" s="167">
        <f>V129*K129</f>
        <v>0</v>
      </c>
      <c r="X129" s="167">
        <v>0</v>
      </c>
      <c r="Y129" s="167">
        <f>X129*K129</f>
        <v>0</v>
      </c>
      <c r="Z129" s="167">
        <v>0</v>
      </c>
      <c r="AA129" s="168">
        <f>Z129*K129</f>
        <v>0</v>
      </c>
      <c r="AR129" s="17" t="s">
        <v>106</v>
      </c>
      <c r="AT129" s="17" t="s">
        <v>157</v>
      </c>
      <c r="AU129" s="17" t="s">
        <v>97</v>
      </c>
      <c r="AY129" s="17" t="s">
        <v>156</v>
      </c>
      <c r="BE129" s="113">
        <f>IF(U129="základní",N129,0)</f>
        <v>0</v>
      </c>
      <c r="BF129" s="113">
        <f>IF(U129="snížená",N129,0)</f>
        <v>0</v>
      </c>
      <c r="BG129" s="113">
        <f>IF(U129="zákl. přenesená",N129,0)</f>
        <v>0</v>
      </c>
      <c r="BH129" s="113">
        <f>IF(U129="sníž. přenesená",N129,0)</f>
        <v>0</v>
      </c>
      <c r="BI129" s="113">
        <f>IF(U129="nulová",N129,0)</f>
        <v>0</v>
      </c>
      <c r="BJ129" s="17" t="s">
        <v>23</v>
      </c>
      <c r="BK129" s="113">
        <f>ROUND(L129*K129,2)</f>
        <v>0</v>
      </c>
      <c r="BL129" s="17" t="s">
        <v>106</v>
      </c>
      <c r="BM129" s="17" t="s">
        <v>363</v>
      </c>
    </row>
    <row r="130" spans="2:51" s="11" customFormat="1" ht="31.5" customHeight="1">
      <c r="B130" s="173"/>
      <c r="C130" s="174"/>
      <c r="D130" s="174"/>
      <c r="E130" s="175" t="s">
        <v>21</v>
      </c>
      <c r="F130" s="292" t="s">
        <v>364</v>
      </c>
      <c r="G130" s="285"/>
      <c r="H130" s="285"/>
      <c r="I130" s="285"/>
      <c r="J130" s="174"/>
      <c r="K130" s="176">
        <v>22.644</v>
      </c>
      <c r="L130" s="174"/>
      <c r="M130" s="174"/>
      <c r="N130" s="174"/>
      <c r="O130" s="174"/>
      <c r="P130" s="174"/>
      <c r="Q130" s="174"/>
      <c r="R130" s="177"/>
      <c r="T130" s="178"/>
      <c r="U130" s="174"/>
      <c r="V130" s="174"/>
      <c r="W130" s="174"/>
      <c r="X130" s="174"/>
      <c r="Y130" s="174"/>
      <c r="Z130" s="174"/>
      <c r="AA130" s="179"/>
      <c r="AT130" s="180" t="s">
        <v>227</v>
      </c>
      <c r="AU130" s="180" t="s">
        <v>97</v>
      </c>
      <c r="AV130" s="11" t="s">
        <v>97</v>
      </c>
      <c r="AW130" s="11" t="s">
        <v>42</v>
      </c>
      <c r="AX130" s="11" t="s">
        <v>23</v>
      </c>
      <c r="AY130" s="180" t="s">
        <v>156</v>
      </c>
    </row>
    <row r="131" spans="2:65" s="1" customFormat="1" ht="31.5" customHeight="1">
      <c r="B131" s="133"/>
      <c r="C131" s="162" t="s">
        <v>109</v>
      </c>
      <c r="D131" s="162" t="s">
        <v>157</v>
      </c>
      <c r="E131" s="163" t="s">
        <v>365</v>
      </c>
      <c r="F131" s="255" t="s">
        <v>366</v>
      </c>
      <c r="G131" s="256"/>
      <c r="H131" s="256"/>
      <c r="I131" s="256"/>
      <c r="J131" s="164" t="s">
        <v>268</v>
      </c>
      <c r="K131" s="165">
        <v>193</v>
      </c>
      <c r="L131" s="257">
        <v>0</v>
      </c>
      <c r="M131" s="256"/>
      <c r="N131" s="258">
        <f>ROUND(L131*K131,2)</f>
        <v>0</v>
      </c>
      <c r="O131" s="256"/>
      <c r="P131" s="256"/>
      <c r="Q131" s="256"/>
      <c r="R131" s="135"/>
      <c r="T131" s="166" t="s">
        <v>21</v>
      </c>
      <c r="U131" s="43" t="s">
        <v>50</v>
      </c>
      <c r="V131" s="35"/>
      <c r="W131" s="167">
        <f>V131*K131</f>
        <v>0</v>
      </c>
      <c r="X131" s="167">
        <v>0</v>
      </c>
      <c r="Y131" s="167">
        <f>X131*K131</f>
        <v>0</v>
      </c>
      <c r="Z131" s="167">
        <v>0</v>
      </c>
      <c r="AA131" s="168">
        <f>Z131*K131</f>
        <v>0</v>
      </c>
      <c r="AR131" s="17" t="s">
        <v>106</v>
      </c>
      <c r="AT131" s="17" t="s">
        <v>157</v>
      </c>
      <c r="AU131" s="17" t="s">
        <v>97</v>
      </c>
      <c r="AY131" s="17" t="s">
        <v>156</v>
      </c>
      <c r="BE131" s="113">
        <f>IF(U131="základní",N131,0)</f>
        <v>0</v>
      </c>
      <c r="BF131" s="113">
        <f>IF(U131="snížená",N131,0)</f>
        <v>0</v>
      </c>
      <c r="BG131" s="113">
        <f>IF(U131="zákl. přenesená",N131,0)</f>
        <v>0</v>
      </c>
      <c r="BH131" s="113">
        <f>IF(U131="sníž. přenesená",N131,0)</f>
        <v>0</v>
      </c>
      <c r="BI131" s="113">
        <f>IF(U131="nulová",N131,0)</f>
        <v>0</v>
      </c>
      <c r="BJ131" s="17" t="s">
        <v>23</v>
      </c>
      <c r="BK131" s="113">
        <f>ROUND(L131*K131,2)</f>
        <v>0</v>
      </c>
      <c r="BL131" s="17" t="s">
        <v>106</v>
      </c>
      <c r="BM131" s="17" t="s">
        <v>367</v>
      </c>
    </row>
    <row r="132" spans="2:51" s="11" customFormat="1" ht="22.5" customHeight="1">
      <c r="B132" s="173"/>
      <c r="C132" s="174"/>
      <c r="D132" s="174"/>
      <c r="E132" s="175" t="s">
        <v>21</v>
      </c>
      <c r="F132" s="292" t="s">
        <v>368</v>
      </c>
      <c r="G132" s="285"/>
      <c r="H132" s="285"/>
      <c r="I132" s="285"/>
      <c r="J132" s="174"/>
      <c r="K132" s="176">
        <v>193</v>
      </c>
      <c r="L132" s="174"/>
      <c r="M132" s="174"/>
      <c r="N132" s="174"/>
      <c r="O132" s="174"/>
      <c r="P132" s="174"/>
      <c r="Q132" s="174"/>
      <c r="R132" s="177"/>
      <c r="T132" s="178"/>
      <c r="U132" s="174"/>
      <c r="V132" s="174"/>
      <c r="W132" s="174"/>
      <c r="X132" s="174"/>
      <c r="Y132" s="174"/>
      <c r="Z132" s="174"/>
      <c r="AA132" s="179"/>
      <c r="AT132" s="180" t="s">
        <v>227</v>
      </c>
      <c r="AU132" s="180" t="s">
        <v>97</v>
      </c>
      <c r="AV132" s="11" t="s">
        <v>97</v>
      </c>
      <c r="AW132" s="11" t="s">
        <v>42</v>
      </c>
      <c r="AX132" s="11" t="s">
        <v>23</v>
      </c>
      <c r="AY132" s="180" t="s">
        <v>156</v>
      </c>
    </row>
    <row r="133" spans="2:65" s="1" customFormat="1" ht="31.5" customHeight="1">
      <c r="B133" s="133"/>
      <c r="C133" s="162" t="s">
        <v>181</v>
      </c>
      <c r="D133" s="162" t="s">
        <v>157</v>
      </c>
      <c r="E133" s="163" t="s">
        <v>369</v>
      </c>
      <c r="F133" s="255" t="s">
        <v>370</v>
      </c>
      <c r="G133" s="256"/>
      <c r="H133" s="256"/>
      <c r="I133" s="256"/>
      <c r="J133" s="164" t="s">
        <v>286</v>
      </c>
      <c r="K133" s="165">
        <v>36.3</v>
      </c>
      <c r="L133" s="257">
        <v>0</v>
      </c>
      <c r="M133" s="256"/>
      <c r="N133" s="258">
        <f>ROUND(L133*K133,2)</f>
        <v>0</v>
      </c>
      <c r="O133" s="256"/>
      <c r="P133" s="256"/>
      <c r="Q133" s="256"/>
      <c r="R133" s="135"/>
      <c r="T133" s="166" t="s">
        <v>21</v>
      </c>
      <c r="U133" s="43" t="s">
        <v>50</v>
      </c>
      <c r="V133" s="35"/>
      <c r="W133" s="167">
        <f>V133*K133</f>
        <v>0</v>
      </c>
      <c r="X133" s="167">
        <v>0</v>
      </c>
      <c r="Y133" s="167">
        <f>X133*K133</f>
        <v>0</v>
      </c>
      <c r="Z133" s="167">
        <v>0</v>
      </c>
      <c r="AA133" s="168">
        <f>Z133*K133</f>
        <v>0</v>
      </c>
      <c r="AR133" s="17" t="s">
        <v>106</v>
      </c>
      <c r="AT133" s="17" t="s">
        <v>157</v>
      </c>
      <c r="AU133" s="17" t="s">
        <v>97</v>
      </c>
      <c r="AY133" s="17" t="s">
        <v>156</v>
      </c>
      <c r="BE133" s="113">
        <f>IF(U133="základní",N133,0)</f>
        <v>0</v>
      </c>
      <c r="BF133" s="113">
        <f>IF(U133="snížená",N133,0)</f>
        <v>0</v>
      </c>
      <c r="BG133" s="113">
        <f>IF(U133="zákl. přenesená",N133,0)</f>
        <v>0</v>
      </c>
      <c r="BH133" s="113">
        <f>IF(U133="sníž. přenesená",N133,0)</f>
        <v>0</v>
      </c>
      <c r="BI133" s="113">
        <f>IF(U133="nulová",N133,0)</f>
        <v>0</v>
      </c>
      <c r="BJ133" s="17" t="s">
        <v>23</v>
      </c>
      <c r="BK133" s="113">
        <f>ROUND(L133*K133,2)</f>
        <v>0</v>
      </c>
      <c r="BL133" s="17" t="s">
        <v>106</v>
      </c>
      <c r="BM133" s="17" t="s">
        <v>371</v>
      </c>
    </row>
    <row r="134" spans="2:51" s="11" customFormat="1" ht="22.5" customHeight="1">
      <c r="B134" s="173"/>
      <c r="C134" s="174"/>
      <c r="D134" s="174"/>
      <c r="E134" s="175" t="s">
        <v>21</v>
      </c>
      <c r="F134" s="292" t="s">
        <v>372</v>
      </c>
      <c r="G134" s="285"/>
      <c r="H134" s="285"/>
      <c r="I134" s="285"/>
      <c r="J134" s="174"/>
      <c r="K134" s="176">
        <v>36.3</v>
      </c>
      <c r="L134" s="174"/>
      <c r="M134" s="174"/>
      <c r="N134" s="174"/>
      <c r="O134" s="174"/>
      <c r="P134" s="174"/>
      <c r="Q134" s="174"/>
      <c r="R134" s="177"/>
      <c r="T134" s="178"/>
      <c r="U134" s="174"/>
      <c r="V134" s="174"/>
      <c r="W134" s="174"/>
      <c r="X134" s="174"/>
      <c r="Y134" s="174"/>
      <c r="Z134" s="174"/>
      <c r="AA134" s="179"/>
      <c r="AT134" s="180" t="s">
        <v>227</v>
      </c>
      <c r="AU134" s="180" t="s">
        <v>97</v>
      </c>
      <c r="AV134" s="11" t="s">
        <v>97</v>
      </c>
      <c r="AW134" s="11" t="s">
        <v>42</v>
      </c>
      <c r="AX134" s="11" t="s">
        <v>23</v>
      </c>
      <c r="AY134" s="180" t="s">
        <v>156</v>
      </c>
    </row>
    <row r="135" spans="2:65" s="1" customFormat="1" ht="31.5" customHeight="1">
      <c r="B135" s="133"/>
      <c r="C135" s="162" t="s">
        <v>186</v>
      </c>
      <c r="D135" s="162" t="s">
        <v>157</v>
      </c>
      <c r="E135" s="163" t="s">
        <v>373</v>
      </c>
      <c r="F135" s="255" t="s">
        <v>374</v>
      </c>
      <c r="G135" s="256"/>
      <c r="H135" s="256"/>
      <c r="I135" s="256"/>
      <c r="J135" s="164" t="s">
        <v>224</v>
      </c>
      <c r="K135" s="165">
        <v>622.2</v>
      </c>
      <c r="L135" s="257">
        <v>0</v>
      </c>
      <c r="M135" s="256"/>
      <c r="N135" s="258">
        <f>ROUND(L135*K135,2)</f>
        <v>0</v>
      </c>
      <c r="O135" s="256"/>
      <c r="P135" s="256"/>
      <c r="Q135" s="256"/>
      <c r="R135" s="135"/>
      <c r="T135" s="166" t="s">
        <v>21</v>
      </c>
      <c r="U135" s="43" t="s">
        <v>50</v>
      </c>
      <c r="V135" s="35"/>
      <c r="W135" s="167">
        <f>V135*K135</f>
        <v>0</v>
      </c>
      <c r="X135" s="167">
        <v>0</v>
      </c>
      <c r="Y135" s="167">
        <f>X135*K135</f>
        <v>0</v>
      </c>
      <c r="Z135" s="167">
        <v>0</v>
      </c>
      <c r="AA135" s="168">
        <f>Z135*K135</f>
        <v>0</v>
      </c>
      <c r="AR135" s="17" t="s">
        <v>106</v>
      </c>
      <c r="AT135" s="17" t="s">
        <v>157</v>
      </c>
      <c r="AU135" s="17" t="s">
        <v>97</v>
      </c>
      <c r="AY135" s="17" t="s">
        <v>156</v>
      </c>
      <c r="BE135" s="113">
        <f>IF(U135="základní",N135,0)</f>
        <v>0</v>
      </c>
      <c r="BF135" s="113">
        <f>IF(U135="snížená",N135,0)</f>
        <v>0</v>
      </c>
      <c r="BG135" s="113">
        <f>IF(U135="zákl. přenesená",N135,0)</f>
        <v>0</v>
      </c>
      <c r="BH135" s="113">
        <f>IF(U135="sníž. přenesená",N135,0)</f>
        <v>0</v>
      </c>
      <c r="BI135" s="113">
        <f>IF(U135="nulová",N135,0)</f>
        <v>0</v>
      </c>
      <c r="BJ135" s="17" t="s">
        <v>23</v>
      </c>
      <c r="BK135" s="113">
        <f>ROUND(L135*K135,2)</f>
        <v>0</v>
      </c>
      <c r="BL135" s="17" t="s">
        <v>106</v>
      </c>
      <c r="BM135" s="17" t="s">
        <v>375</v>
      </c>
    </row>
    <row r="136" spans="2:65" s="1" customFormat="1" ht="22.5" customHeight="1">
      <c r="B136" s="133"/>
      <c r="C136" s="197" t="s">
        <v>190</v>
      </c>
      <c r="D136" s="197" t="s">
        <v>376</v>
      </c>
      <c r="E136" s="198" t="s">
        <v>377</v>
      </c>
      <c r="F136" s="295" t="s">
        <v>378</v>
      </c>
      <c r="G136" s="296"/>
      <c r="H136" s="296"/>
      <c r="I136" s="296"/>
      <c r="J136" s="199" t="s">
        <v>268</v>
      </c>
      <c r="K136" s="200">
        <v>70.686</v>
      </c>
      <c r="L136" s="297">
        <v>0</v>
      </c>
      <c r="M136" s="296"/>
      <c r="N136" s="298">
        <f>ROUND(L136*K136,2)</f>
        <v>0</v>
      </c>
      <c r="O136" s="256"/>
      <c r="P136" s="256"/>
      <c r="Q136" s="256"/>
      <c r="R136" s="135"/>
      <c r="T136" s="166" t="s">
        <v>21</v>
      </c>
      <c r="U136" s="43" t="s">
        <v>50</v>
      </c>
      <c r="V136" s="35"/>
      <c r="W136" s="167">
        <f>V136*K136</f>
        <v>0</v>
      </c>
      <c r="X136" s="167">
        <v>0</v>
      </c>
      <c r="Y136" s="167">
        <f>X136*K136</f>
        <v>0</v>
      </c>
      <c r="Z136" s="167">
        <v>0</v>
      </c>
      <c r="AA136" s="168">
        <f>Z136*K136</f>
        <v>0</v>
      </c>
      <c r="AR136" s="17" t="s">
        <v>190</v>
      </c>
      <c r="AT136" s="17" t="s">
        <v>376</v>
      </c>
      <c r="AU136" s="17" t="s">
        <v>97</v>
      </c>
      <c r="AY136" s="17" t="s">
        <v>156</v>
      </c>
      <c r="BE136" s="113">
        <f>IF(U136="základní",N136,0)</f>
        <v>0</v>
      </c>
      <c r="BF136" s="113">
        <f>IF(U136="snížená",N136,0)</f>
        <v>0</v>
      </c>
      <c r="BG136" s="113">
        <f>IF(U136="zákl. přenesená",N136,0)</f>
        <v>0</v>
      </c>
      <c r="BH136" s="113">
        <f>IF(U136="sníž. přenesená",N136,0)</f>
        <v>0</v>
      </c>
      <c r="BI136" s="113">
        <f>IF(U136="nulová",N136,0)</f>
        <v>0</v>
      </c>
      <c r="BJ136" s="17" t="s">
        <v>23</v>
      </c>
      <c r="BK136" s="113">
        <f>ROUND(L136*K136,2)</f>
        <v>0</v>
      </c>
      <c r="BL136" s="17" t="s">
        <v>106</v>
      </c>
      <c r="BM136" s="17" t="s">
        <v>379</v>
      </c>
    </row>
    <row r="137" spans="2:51" s="11" customFormat="1" ht="22.5" customHeight="1">
      <c r="B137" s="173"/>
      <c r="C137" s="174"/>
      <c r="D137" s="174"/>
      <c r="E137" s="175" t="s">
        <v>21</v>
      </c>
      <c r="F137" s="292" t="s">
        <v>380</v>
      </c>
      <c r="G137" s="285"/>
      <c r="H137" s="285"/>
      <c r="I137" s="285"/>
      <c r="J137" s="174"/>
      <c r="K137" s="176">
        <v>93.33</v>
      </c>
      <c r="L137" s="174"/>
      <c r="M137" s="174"/>
      <c r="N137" s="174"/>
      <c r="O137" s="174"/>
      <c r="P137" s="174"/>
      <c r="Q137" s="174"/>
      <c r="R137" s="177"/>
      <c r="T137" s="178"/>
      <c r="U137" s="174"/>
      <c r="V137" s="174"/>
      <c r="W137" s="174"/>
      <c r="X137" s="174"/>
      <c r="Y137" s="174"/>
      <c r="Z137" s="174"/>
      <c r="AA137" s="179"/>
      <c r="AT137" s="180" t="s">
        <v>227</v>
      </c>
      <c r="AU137" s="180" t="s">
        <v>97</v>
      </c>
      <c r="AV137" s="11" t="s">
        <v>97</v>
      </c>
      <c r="AW137" s="11" t="s">
        <v>42</v>
      </c>
      <c r="AX137" s="11" t="s">
        <v>85</v>
      </c>
      <c r="AY137" s="180" t="s">
        <v>156</v>
      </c>
    </row>
    <row r="138" spans="2:51" s="11" customFormat="1" ht="31.5" customHeight="1">
      <c r="B138" s="173"/>
      <c r="C138" s="174"/>
      <c r="D138" s="174"/>
      <c r="E138" s="175" t="s">
        <v>21</v>
      </c>
      <c r="F138" s="284" t="s">
        <v>381</v>
      </c>
      <c r="G138" s="285"/>
      <c r="H138" s="285"/>
      <c r="I138" s="285"/>
      <c r="J138" s="174"/>
      <c r="K138" s="176">
        <v>-22.644</v>
      </c>
      <c r="L138" s="174"/>
      <c r="M138" s="174"/>
      <c r="N138" s="174"/>
      <c r="O138" s="174"/>
      <c r="P138" s="174"/>
      <c r="Q138" s="174"/>
      <c r="R138" s="177"/>
      <c r="T138" s="178"/>
      <c r="U138" s="174"/>
      <c r="V138" s="174"/>
      <c r="W138" s="174"/>
      <c r="X138" s="174"/>
      <c r="Y138" s="174"/>
      <c r="Z138" s="174"/>
      <c r="AA138" s="179"/>
      <c r="AT138" s="180" t="s">
        <v>227</v>
      </c>
      <c r="AU138" s="180" t="s">
        <v>97</v>
      </c>
      <c r="AV138" s="11" t="s">
        <v>97</v>
      </c>
      <c r="AW138" s="11" t="s">
        <v>42</v>
      </c>
      <c r="AX138" s="11" t="s">
        <v>85</v>
      </c>
      <c r="AY138" s="180" t="s">
        <v>156</v>
      </c>
    </row>
    <row r="139" spans="2:51" s="12" customFormat="1" ht="22.5" customHeight="1">
      <c r="B139" s="181"/>
      <c r="C139" s="182"/>
      <c r="D139" s="182"/>
      <c r="E139" s="183" t="s">
        <v>21</v>
      </c>
      <c r="F139" s="286" t="s">
        <v>261</v>
      </c>
      <c r="G139" s="287"/>
      <c r="H139" s="287"/>
      <c r="I139" s="287"/>
      <c r="J139" s="182"/>
      <c r="K139" s="184">
        <v>70.686</v>
      </c>
      <c r="L139" s="182"/>
      <c r="M139" s="182"/>
      <c r="N139" s="182"/>
      <c r="O139" s="182"/>
      <c r="P139" s="182"/>
      <c r="Q139" s="182"/>
      <c r="R139" s="185"/>
      <c r="T139" s="186"/>
      <c r="U139" s="182"/>
      <c r="V139" s="182"/>
      <c r="W139" s="182"/>
      <c r="X139" s="182"/>
      <c r="Y139" s="182"/>
      <c r="Z139" s="182"/>
      <c r="AA139" s="187"/>
      <c r="AT139" s="188" t="s">
        <v>227</v>
      </c>
      <c r="AU139" s="188" t="s">
        <v>97</v>
      </c>
      <c r="AV139" s="12" t="s">
        <v>106</v>
      </c>
      <c r="AW139" s="12" t="s">
        <v>42</v>
      </c>
      <c r="AX139" s="12" t="s">
        <v>23</v>
      </c>
      <c r="AY139" s="188" t="s">
        <v>156</v>
      </c>
    </row>
    <row r="140" spans="2:65" s="1" customFormat="1" ht="31.5" customHeight="1">
      <c r="B140" s="133"/>
      <c r="C140" s="162" t="s">
        <v>194</v>
      </c>
      <c r="D140" s="162" t="s">
        <v>157</v>
      </c>
      <c r="E140" s="163" t="s">
        <v>382</v>
      </c>
      <c r="F140" s="255" t="s">
        <v>383</v>
      </c>
      <c r="G140" s="256"/>
      <c r="H140" s="256"/>
      <c r="I140" s="256"/>
      <c r="J140" s="164" t="s">
        <v>224</v>
      </c>
      <c r="K140" s="165">
        <v>622.2</v>
      </c>
      <c r="L140" s="257">
        <v>0</v>
      </c>
      <c r="M140" s="256"/>
      <c r="N140" s="258">
        <f>ROUND(L140*K140,2)</f>
        <v>0</v>
      </c>
      <c r="O140" s="256"/>
      <c r="P140" s="256"/>
      <c r="Q140" s="256"/>
      <c r="R140" s="135"/>
      <c r="T140" s="166" t="s">
        <v>21</v>
      </c>
      <c r="U140" s="43" t="s">
        <v>50</v>
      </c>
      <c r="V140" s="35"/>
      <c r="W140" s="167">
        <f>V140*K140</f>
        <v>0</v>
      </c>
      <c r="X140" s="167">
        <v>0</v>
      </c>
      <c r="Y140" s="167">
        <f>X140*K140</f>
        <v>0</v>
      </c>
      <c r="Z140" s="167">
        <v>0</v>
      </c>
      <c r="AA140" s="168">
        <f>Z140*K140</f>
        <v>0</v>
      </c>
      <c r="AR140" s="17" t="s">
        <v>106</v>
      </c>
      <c r="AT140" s="17" t="s">
        <v>157</v>
      </c>
      <c r="AU140" s="17" t="s">
        <v>97</v>
      </c>
      <c r="AY140" s="17" t="s">
        <v>156</v>
      </c>
      <c r="BE140" s="113">
        <f>IF(U140="základní",N140,0)</f>
        <v>0</v>
      </c>
      <c r="BF140" s="113">
        <f>IF(U140="snížená",N140,0)</f>
        <v>0</v>
      </c>
      <c r="BG140" s="113">
        <f>IF(U140="zákl. přenesená",N140,0)</f>
        <v>0</v>
      </c>
      <c r="BH140" s="113">
        <f>IF(U140="sníž. přenesená",N140,0)</f>
        <v>0</v>
      </c>
      <c r="BI140" s="113">
        <f>IF(U140="nulová",N140,0)</f>
        <v>0</v>
      </c>
      <c r="BJ140" s="17" t="s">
        <v>23</v>
      </c>
      <c r="BK140" s="113">
        <f>ROUND(L140*K140,2)</f>
        <v>0</v>
      </c>
      <c r="BL140" s="17" t="s">
        <v>106</v>
      </c>
      <c r="BM140" s="17" t="s">
        <v>384</v>
      </c>
    </row>
    <row r="141" spans="2:65" s="1" customFormat="1" ht="22.5" customHeight="1">
      <c r="B141" s="133"/>
      <c r="C141" s="197" t="s">
        <v>28</v>
      </c>
      <c r="D141" s="197" t="s">
        <v>376</v>
      </c>
      <c r="E141" s="198" t="s">
        <v>385</v>
      </c>
      <c r="F141" s="295" t="s">
        <v>386</v>
      </c>
      <c r="G141" s="296"/>
      <c r="H141" s="296"/>
      <c r="I141" s="296"/>
      <c r="J141" s="199" t="s">
        <v>387</v>
      </c>
      <c r="K141" s="200">
        <v>21.777</v>
      </c>
      <c r="L141" s="297">
        <v>0</v>
      </c>
      <c r="M141" s="296"/>
      <c r="N141" s="298">
        <f>ROUND(L141*K141,2)</f>
        <v>0</v>
      </c>
      <c r="O141" s="256"/>
      <c r="P141" s="256"/>
      <c r="Q141" s="256"/>
      <c r="R141" s="135"/>
      <c r="T141" s="166" t="s">
        <v>21</v>
      </c>
      <c r="U141" s="43" t="s">
        <v>50</v>
      </c>
      <c r="V141" s="35"/>
      <c r="W141" s="167">
        <f>V141*K141</f>
        <v>0</v>
      </c>
      <c r="X141" s="167">
        <v>0.001</v>
      </c>
      <c r="Y141" s="167">
        <f>X141*K141</f>
        <v>0.021777</v>
      </c>
      <c r="Z141" s="167">
        <v>0</v>
      </c>
      <c r="AA141" s="168">
        <f>Z141*K141</f>
        <v>0</v>
      </c>
      <c r="AR141" s="17" t="s">
        <v>190</v>
      </c>
      <c r="AT141" s="17" t="s">
        <v>376</v>
      </c>
      <c r="AU141" s="17" t="s">
        <v>97</v>
      </c>
      <c r="AY141" s="17" t="s">
        <v>156</v>
      </c>
      <c r="BE141" s="113">
        <f>IF(U141="základní",N141,0)</f>
        <v>0</v>
      </c>
      <c r="BF141" s="113">
        <f>IF(U141="snížená",N141,0)</f>
        <v>0</v>
      </c>
      <c r="BG141" s="113">
        <f>IF(U141="zákl. přenesená",N141,0)</f>
        <v>0</v>
      </c>
      <c r="BH141" s="113">
        <f>IF(U141="sníž. přenesená",N141,0)</f>
        <v>0</v>
      </c>
      <c r="BI141" s="113">
        <f>IF(U141="nulová",N141,0)</f>
        <v>0</v>
      </c>
      <c r="BJ141" s="17" t="s">
        <v>23</v>
      </c>
      <c r="BK141" s="113">
        <f>ROUND(L141*K141,2)</f>
        <v>0</v>
      </c>
      <c r="BL141" s="17" t="s">
        <v>106</v>
      </c>
      <c r="BM141" s="17" t="s">
        <v>388</v>
      </c>
    </row>
    <row r="142" spans="2:51" s="11" customFormat="1" ht="22.5" customHeight="1">
      <c r="B142" s="173"/>
      <c r="C142" s="174"/>
      <c r="D142" s="174"/>
      <c r="E142" s="175" t="s">
        <v>21</v>
      </c>
      <c r="F142" s="292" t="s">
        <v>389</v>
      </c>
      <c r="G142" s="285"/>
      <c r="H142" s="285"/>
      <c r="I142" s="285"/>
      <c r="J142" s="174"/>
      <c r="K142" s="176">
        <v>21.777</v>
      </c>
      <c r="L142" s="174"/>
      <c r="M142" s="174"/>
      <c r="N142" s="174"/>
      <c r="O142" s="174"/>
      <c r="P142" s="174"/>
      <c r="Q142" s="174"/>
      <c r="R142" s="177"/>
      <c r="T142" s="178"/>
      <c r="U142" s="174"/>
      <c r="V142" s="174"/>
      <c r="W142" s="174"/>
      <c r="X142" s="174"/>
      <c r="Y142" s="174"/>
      <c r="Z142" s="174"/>
      <c r="AA142" s="179"/>
      <c r="AT142" s="180" t="s">
        <v>227</v>
      </c>
      <c r="AU142" s="180" t="s">
        <v>97</v>
      </c>
      <c r="AV142" s="11" t="s">
        <v>97</v>
      </c>
      <c r="AW142" s="11" t="s">
        <v>42</v>
      </c>
      <c r="AX142" s="11" t="s">
        <v>23</v>
      </c>
      <c r="AY142" s="180" t="s">
        <v>156</v>
      </c>
    </row>
    <row r="143" spans="2:65" s="1" customFormat="1" ht="22.5" customHeight="1">
      <c r="B143" s="133"/>
      <c r="C143" s="162" t="s">
        <v>201</v>
      </c>
      <c r="D143" s="162" t="s">
        <v>157</v>
      </c>
      <c r="E143" s="163" t="s">
        <v>390</v>
      </c>
      <c r="F143" s="255" t="s">
        <v>391</v>
      </c>
      <c r="G143" s="256"/>
      <c r="H143" s="256"/>
      <c r="I143" s="256"/>
      <c r="J143" s="164" t="s">
        <v>224</v>
      </c>
      <c r="K143" s="165">
        <v>457.08</v>
      </c>
      <c r="L143" s="257">
        <v>0</v>
      </c>
      <c r="M143" s="256"/>
      <c r="N143" s="258">
        <f>ROUND(L143*K143,2)</f>
        <v>0</v>
      </c>
      <c r="O143" s="256"/>
      <c r="P143" s="256"/>
      <c r="Q143" s="256"/>
      <c r="R143" s="135"/>
      <c r="T143" s="166" t="s">
        <v>21</v>
      </c>
      <c r="U143" s="43" t="s">
        <v>50</v>
      </c>
      <c r="V143" s="35"/>
      <c r="W143" s="167">
        <f>V143*K143</f>
        <v>0</v>
      </c>
      <c r="X143" s="167">
        <v>0</v>
      </c>
      <c r="Y143" s="167">
        <f>X143*K143</f>
        <v>0</v>
      </c>
      <c r="Z143" s="167">
        <v>0</v>
      </c>
      <c r="AA143" s="168">
        <f>Z143*K143</f>
        <v>0</v>
      </c>
      <c r="AR143" s="17" t="s">
        <v>106</v>
      </c>
      <c r="AT143" s="17" t="s">
        <v>157</v>
      </c>
      <c r="AU143" s="17" t="s">
        <v>97</v>
      </c>
      <c r="AY143" s="17" t="s">
        <v>156</v>
      </c>
      <c r="BE143" s="113">
        <f>IF(U143="základní",N143,0)</f>
        <v>0</v>
      </c>
      <c r="BF143" s="113">
        <f>IF(U143="snížená",N143,0)</f>
        <v>0</v>
      </c>
      <c r="BG143" s="113">
        <f>IF(U143="zákl. přenesená",N143,0)</f>
        <v>0</v>
      </c>
      <c r="BH143" s="113">
        <f>IF(U143="sníž. přenesená",N143,0)</f>
        <v>0</v>
      </c>
      <c r="BI143" s="113">
        <f>IF(U143="nulová",N143,0)</f>
        <v>0</v>
      </c>
      <c r="BJ143" s="17" t="s">
        <v>23</v>
      </c>
      <c r="BK143" s="113">
        <f>ROUND(L143*K143,2)</f>
        <v>0</v>
      </c>
      <c r="BL143" s="17" t="s">
        <v>106</v>
      </c>
      <c r="BM143" s="17" t="s">
        <v>392</v>
      </c>
    </row>
    <row r="144" spans="2:51" s="11" customFormat="1" ht="22.5" customHeight="1">
      <c r="B144" s="173"/>
      <c r="C144" s="174"/>
      <c r="D144" s="174"/>
      <c r="E144" s="175" t="s">
        <v>21</v>
      </c>
      <c r="F144" s="292" t="s">
        <v>393</v>
      </c>
      <c r="G144" s="285"/>
      <c r="H144" s="285"/>
      <c r="I144" s="285"/>
      <c r="J144" s="174"/>
      <c r="K144" s="176">
        <v>349.86</v>
      </c>
      <c r="L144" s="174"/>
      <c r="M144" s="174"/>
      <c r="N144" s="174"/>
      <c r="O144" s="174"/>
      <c r="P144" s="174"/>
      <c r="Q144" s="174"/>
      <c r="R144" s="177"/>
      <c r="T144" s="178"/>
      <c r="U144" s="174"/>
      <c r="V144" s="174"/>
      <c r="W144" s="174"/>
      <c r="X144" s="174"/>
      <c r="Y144" s="174"/>
      <c r="Z144" s="174"/>
      <c r="AA144" s="179"/>
      <c r="AT144" s="180" t="s">
        <v>227</v>
      </c>
      <c r="AU144" s="180" t="s">
        <v>97</v>
      </c>
      <c r="AV144" s="11" t="s">
        <v>97</v>
      </c>
      <c r="AW144" s="11" t="s">
        <v>42</v>
      </c>
      <c r="AX144" s="11" t="s">
        <v>85</v>
      </c>
      <c r="AY144" s="180" t="s">
        <v>156</v>
      </c>
    </row>
    <row r="145" spans="2:51" s="11" customFormat="1" ht="22.5" customHeight="1">
      <c r="B145" s="173"/>
      <c r="C145" s="174"/>
      <c r="D145" s="174"/>
      <c r="E145" s="175" t="s">
        <v>21</v>
      </c>
      <c r="F145" s="284" t="s">
        <v>394</v>
      </c>
      <c r="G145" s="285"/>
      <c r="H145" s="285"/>
      <c r="I145" s="285"/>
      <c r="J145" s="174"/>
      <c r="K145" s="176">
        <v>107.22</v>
      </c>
      <c r="L145" s="174"/>
      <c r="M145" s="174"/>
      <c r="N145" s="174"/>
      <c r="O145" s="174"/>
      <c r="P145" s="174"/>
      <c r="Q145" s="174"/>
      <c r="R145" s="177"/>
      <c r="T145" s="178"/>
      <c r="U145" s="174"/>
      <c r="V145" s="174"/>
      <c r="W145" s="174"/>
      <c r="X145" s="174"/>
      <c r="Y145" s="174"/>
      <c r="Z145" s="174"/>
      <c r="AA145" s="179"/>
      <c r="AT145" s="180" t="s">
        <v>227</v>
      </c>
      <c r="AU145" s="180" t="s">
        <v>97</v>
      </c>
      <c r="AV145" s="11" t="s">
        <v>97</v>
      </c>
      <c r="AW145" s="11" t="s">
        <v>42</v>
      </c>
      <c r="AX145" s="11" t="s">
        <v>85</v>
      </c>
      <c r="AY145" s="180" t="s">
        <v>156</v>
      </c>
    </row>
    <row r="146" spans="2:51" s="12" customFormat="1" ht="22.5" customHeight="1">
      <c r="B146" s="181"/>
      <c r="C146" s="182"/>
      <c r="D146" s="182"/>
      <c r="E146" s="183" t="s">
        <v>21</v>
      </c>
      <c r="F146" s="286" t="s">
        <v>261</v>
      </c>
      <c r="G146" s="287"/>
      <c r="H146" s="287"/>
      <c r="I146" s="287"/>
      <c r="J146" s="182"/>
      <c r="K146" s="184">
        <v>457.08</v>
      </c>
      <c r="L146" s="182"/>
      <c r="M146" s="182"/>
      <c r="N146" s="182"/>
      <c r="O146" s="182"/>
      <c r="P146" s="182"/>
      <c r="Q146" s="182"/>
      <c r="R146" s="185"/>
      <c r="T146" s="186"/>
      <c r="U146" s="182"/>
      <c r="V146" s="182"/>
      <c r="W146" s="182"/>
      <c r="X146" s="182"/>
      <c r="Y146" s="182"/>
      <c r="Z146" s="182"/>
      <c r="AA146" s="187"/>
      <c r="AT146" s="188" t="s">
        <v>227</v>
      </c>
      <c r="AU146" s="188" t="s">
        <v>97</v>
      </c>
      <c r="AV146" s="12" t="s">
        <v>106</v>
      </c>
      <c r="AW146" s="12" t="s">
        <v>42</v>
      </c>
      <c r="AX146" s="12" t="s">
        <v>23</v>
      </c>
      <c r="AY146" s="188" t="s">
        <v>156</v>
      </c>
    </row>
    <row r="147" spans="2:65" s="1" customFormat="1" ht="31.5" customHeight="1">
      <c r="B147" s="133"/>
      <c r="C147" s="162" t="s">
        <v>205</v>
      </c>
      <c r="D147" s="162" t="s">
        <v>157</v>
      </c>
      <c r="E147" s="163" t="s">
        <v>395</v>
      </c>
      <c r="F147" s="255" t="s">
        <v>396</v>
      </c>
      <c r="G147" s="256"/>
      <c r="H147" s="256"/>
      <c r="I147" s="256"/>
      <c r="J147" s="164" t="s">
        <v>224</v>
      </c>
      <c r="K147" s="165">
        <v>622.2</v>
      </c>
      <c r="L147" s="257">
        <v>0</v>
      </c>
      <c r="M147" s="256"/>
      <c r="N147" s="258">
        <f>ROUND(L147*K147,2)</f>
        <v>0</v>
      </c>
      <c r="O147" s="256"/>
      <c r="P147" s="256"/>
      <c r="Q147" s="256"/>
      <c r="R147" s="135"/>
      <c r="T147" s="166" t="s">
        <v>21</v>
      </c>
      <c r="U147" s="43" t="s">
        <v>50</v>
      </c>
      <c r="V147" s="35"/>
      <c r="W147" s="167">
        <f>V147*K147</f>
        <v>0</v>
      </c>
      <c r="X147" s="167">
        <v>0</v>
      </c>
      <c r="Y147" s="167">
        <f>X147*K147</f>
        <v>0</v>
      </c>
      <c r="Z147" s="167">
        <v>0</v>
      </c>
      <c r="AA147" s="168">
        <f>Z147*K147</f>
        <v>0</v>
      </c>
      <c r="AR147" s="17" t="s">
        <v>106</v>
      </c>
      <c r="AT147" s="17" t="s">
        <v>157</v>
      </c>
      <c r="AU147" s="17" t="s">
        <v>97</v>
      </c>
      <c r="AY147" s="17" t="s">
        <v>156</v>
      </c>
      <c r="BE147" s="113">
        <f>IF(U147="základní",N147,0)</f>
        <v>0</v>
      </c>
      <c r="BF147" s="113">
        <f>IF(U147="snížená",N147,0)</f>
        <v>0</v>
      </c>
      <c r="BG147" s="113">
        <f>IF(U147="zákl. přenesená",N147,0)</f>
        <v>0</v>
      </c>
      <c r="BH147" s="113">
        <f>IF(U147="sníž. přenesená",N147,0)</f>
        <v>0</v>
      </c>
      <c r="BI147" s="113">
        <f>IF(U147="nulová",N147,0)</f>
        <v>0</v>
      </c>
      <c r="BJ147" s="17" t="s">
        <v>23</v>
      </c>
      <c r="BK147" s="113">
        <f>ROUND(L147*K147,2)</f>
        <v>0</v>
      </c>
      <c r="BL147" s="17" t="s">
        <v>106</v>
      </c>
      <c r="BM147" s="17" t="s">
        <v>397</v>
      </c>
    </row>
    <row r="148" spans="2:65" s="1" customFormat="1" ht="22.5" customHeight="1">
      <c r="B148" s="133"/>
      <c r="C148" s="162" t="s">
        <v>209</v>
      </c>
      <c r="D148" s="162" t="s">
        <v>157</v>
      </c>
      <c r="E148" s="163" t="s">
        <v>398</v>
      </c>
      <c r="F148" s="255" t="s">
        <v>399</v>
      </c>
      <c r="G148" s="256"/>
      <c r="H148" s="256"/>
      <c r="I148" s="256"/>
      <c r="J148" s="164" t="s">
        <v>224</v>
      </c>
      <c r="K148" s="165">
        <v>622.2</v>
      </c>
      <c r="L148" s="257">
        <v>0</v>
      </c>
      <c r="M148" s="256"/>
      <c r="N148" s="258">
        <f>ROUND(L148*K148,2)</f>
        <v>0</v>
      </c>
      <c r="O148" s="256"/>
      <c r="P148" s="256"/>
      <c r="Q148" s="256"/>
      <c r="R148" s="135"/>
      <c r="T148" s="166" t="s">
        <v>21</v>
      </c>
      <c r="U148" s="43" t="s">
        <v>50</v>
      </c>
      <c r="V148" s="35"/>
      <c r="W148" s="167">
        <f>V148*K148</f>
        <v>0</v>
      </c>
      <c r="X148" s="167">
        <v>0</v>
      </c>
      <c r="Y148" s="167">
        <f>X148*K148</f>
        <v>0</v>
      </c>
      <c r="Z148" s="167">
        <v>0</v>
      </c>
      <c r="AA148" s="168">
        <f>Z148*K148</f>
        <v>0</v>
      </c>
      <c r="AR148" s="17" t="s">
        <v>106</v>
      </c>
      <c r="AT148" s="17" t="s">
        <v>157</v>
      </c>
      <c r="AU148" s="17" t="s">
        <v>97</v>
      </c>
      <c r="AY148" s="17" t="s">
        <v>156</v>
      </c>
      <c r="BE148" s="113">
        <f>IF(U148="základní",N148,0)</f>
        <v>0</v>
      </c>
      <c r="BF148" s="113">
        <f>IF(U148="snížená",N148,0)</f>
        <v>0</v>
      </c>
      <c r="BG148" s="113">
        <f>IF(U148="zákl. přenesená",N148,0)</f>
        <v>0</v>
      </c>
      <c r="BH148" s="113">
        <f>IF(U148="sníž. přenesená",N148,0)</f>
        <v>0</v>
      </c>
      <c r="BI148" s="113">
        <f>IF(U148="nulová",N148,0)</f>
        <v>0</v>
      </c>
      <c r="BJ148" s="17" t="s">
        <v>23</v>
      </c>
      <c r="BK148" s="113">
        <f>ROUND(L148*K148,2)</f>
        <v>0</v>
      </c>
      <c r="BL148" s="17" t="s">
        <v>106</v>
      </c>
      <c r="BM148" s="17" t="s">
        <v>400</v>
      </c>
    </row>
    <row r="149" spans="2:65" s="1" customFormat="1" ht="31.5" customHeight="1">
      <c r="B149" s="133"/>
      <c r="C149" s="162" t="s">
        <v>280</v>
      </c>
      <c r="D149" s="162" t="s">
        <v>157</v>
      </c>
      <c r="E149" s="163" t="s">
        <v>401</v>
      </c>
      <c r="F149" s="255" t="s">
        <v>402</v>
      </c>
      <c r="G149" s="256"/>
      <c r="H149" s="256"/>
      <c r="I149" s="256"/>
      <c r="J149" s="164" t="s">
        <v>224</v>
      </c>
      <c r="K149" s="165">
        <v>622.2</v>
      </c>
      <c r="L149" s="257">
        <v>0</v>
      </c>
      <c r="M149" s="256"/>
      <c r="N149" s="258">
        <f>ROUND(L149*K149,2)</f>
        <v>0</v>
      </c>
      <c r="O149" s="256"/>
      <c r="P149" s="256"/>
      <c r="Q149" s="256"/>
      <c r="R149" s="135"/>
      <c r="T149" s="166" t="s">
        <v>21</v>
      </c>
      <c r="U149" s="43" t="s">
        <v>50</v>
      </c>
      <c r="V149" s="35"/>
      <c r="W149" s="167">
        <f>V149*K149</f>
        <v>0</v>
      </c>
      <c r="X149" s="167">
        <v>0</v>
      </c>
      <c r="Y149" s="167">
        <f>X149*K149</f>
        <v>0</v>
      </c>
      <c r="Z149" s="167">
        <v>0</v>
      </c>
      <c r="AA149" s="168">
        <f>Z149*K149</f>
        <v>0</v>
      </c>
      <c r="AR149" s="17" t="s">
        <v>106</v>
      </c>
      <c r="AT149" s="17" t="s">
        <v>157</v>
      </c>
      <c r="AU149" s="17" t="s">
        <v>97</v>
      </c>
      <c r="AY149" s="17" t="s">
        <v>156</v>
      </c>
      <c r="BE149" s="113">
        <f>IF(U149="základní",N149,0)</f>
        <v>0</v>
      </c>
      <c r="BF149" s="113">
        <f>IF(U149="snížená",N149,0)</f>
        <v>0</v>
      </c>
      <c r="BG149" s="113">
        <f>IF(U149="zákl. přenesená",N149,0)</f>
        <v>0</v>
      </c>
      <c r="BH149" s="113">
        <f>IF(U149="sníž. přenesená",N149,0)</f>
        <v>0</v>
      </c>
      <c r="BI149" s="113">
        <f>IF(U149="nulová",N149,0)</f>
        <v>0</v>
      </c>
      <c r="BJ149" s="17" t="s">
        <v>23</v>
      </c>
      <c r="BK149" s="113">
        <f>ROUND(L149*K149,2)</f>
        <v>0</v>
      </c>
      <c r="BL149" s="17" t="s">
        <v>106</v>
      </c>
      <c r="BM149" s="17" t="s">
        <v>403</v>
      </c>
    </row>
    <row r="150" spans="2:63" s="9" customFormat="1" ht="29.25" customHeight="1">
      <c r="B150" s="152"/>
      <c r="C150" s="153"/>
      <c r="D150" s="172" t="s">
        <v>351</v>
      </c>
      <c r="E150" s="172"/>
      <c r="F150" s="172"/>
      <c r="G150" s="172"/>
      <c r="H150" s="172"/>
      <c r="I150" s="172"/>
      <c r="J150" s="172"/>
      <c r="K150" s="172"/>
      <c r="L150" s="172"/>
      <c r="M150" s="172"/>
      <c r="N150" s="290">
        <f>BK150</f>
        <v>0</v>
      </c>
      <c r="O150" s="291"/>
      <c r="P150" s="291"/>
      <c r="Q150" s="291"/>
      <c r="R150" s="155"/>
      <c r="T150" s="156"/>
      <c r="U150" s="153"/>
      <c r="V150" s="153"/>
      <c r="W150" s="157">
        <f>SUM(W151:W177)</f>
        <v>0</v>
      </c>
      <c r="X150" s="153"/>
      <c r="Y150" s="157">
        <f>SUM(Y151:Y177)</f>
        <v>84.40190300000002</v>
      </c>
      <c r="Z150" s="153"/>
      <c r="AA150" s="158">
        <f>SUM(AA151:AA177)</f>
        <v>0</v>
      </c>
      <c r="AR150" s="159" t="s">
        <v>23</v>
      </c>
      <c r="AT150" s="160" t="s">
        <v>84</v>
      </c>
      <c r="AU150" s="160" t="s">
        <v>23</v>
      </c>
      <c r="AY150" s="159" t="s">
        <v>156</v>
      </c>
      <c r="BK150" s="161">
        <f>SUM(BK151:BK177)</f>
        <v>0</v>
      </c>
    </row>
    <row r="151" spans="2:65" s="1" customFormat="1" ht="22.5" customHeight="1">
      <c r="B151" s="133"/>
      <c r="C151" s="162" t="s">
        <v>9</v>
      </c>
      <c r="D151" s="162" t="s">
        <v>157</v>
      </c>
      <c r="E151" s="163" t="s">
        <v>404</v>
      </c>
      <c r="F151" s="255" t="s">
        <v>405</v>
      </c>
      <c r="G151" s="256"/>
      <c r="H151" s="256"/>
      <c r="I151" s="256"/>
      <c r="J151" s="164" t="s">
        <v>224</v>
      </c>
      <c r="K151" s="165">
        <v>349.86</v>
      </c>
      <c r="L151" s="257">
        <v>0</v>
      </c>
      <c r="M151" s="256"/>
      <c r="N151" s="258">
        <f>ROUND(L151*K151,2)</f>
        <v>0</v>
      </c>
      <c r="O151" s="256"/>
      <c r="P151" s="256"/>
      <c r="Q151" s="256"/>
      <c r="R151" s="135"/>
      <c r="T151" s="166" t="s">
        <v>21</v>
      </c>
      <c r="U151" s="43" t="s">
        <v>50</v>
      </c>
      <c r="V151" s="35"/>
      <c r="W151" s="167">
        <f>V151*K151</f>
        <v>0</v>
      </c>
      <c r="X151" s="167">
        <v>0</v>
      </c>
      <c r="Y151" s="167">
        <f>X151*K151</f>
        <v>0</v>
      </c>
      <c r="Z151" s="167">
        <v>0</v>
      </c>
      <c r="AA151" s="168">
        <f>Z151*K151</f>
        <v>0</v>
      </c>
      <c r="AR151" s="17" t="s">
        <v>106</v>
      </c>
      <c r="AT151" s="17" t="s">
        <v>157</v>
      </c>
      <c r="AU151" s="17" t="s">
        <v>97</v>
      </c>
      <c r="AY151" s="17" t="s">
        <v>156</v>
      </c>
      <c r="BE151" s="113">
        <f>IF(U151="základní",N151,0)</f>
        <v>0</v>
      </c>
      <c r="BF151" s="113">
        <f>IF(U151="snížená",N151,0)</f>
        <v>0</v>
      </c>
      <c r="BG151" s="113">
        <f>IF(U151="zákl. přenesená",N151,0)</f>
        <v>0</v>
      </c>
      <c r="BH151" s="113">
        <f>IF(U151="sníž. přenesená",N151,0)</f>
        <v>0</v>
      </c>
      <c r="BI151" s="113">
        <f>IF(U151="nulová",N151,0)</f>
        <v>0</v>
      </c>
      <c r="BJ151" s="17" t="s">
        <v>23</v>
      </c>
      <c r="BK151" s="113">
        <f>ROUND(L151*K151,2)</f>
        <v>0</v>
      </c>
      <c r="BL151" s="17" t="s">
        <v>106</v>
      </c>
      <c r="BM151" s="17" t="s">
        <v>406</v>
      </c>
    </row>
    <row r="152" spans="2:51" s="13" customFormat="1" ht="22.5" customHeight="1">
      <c r="B152" s="189"/>
      <c r="C152" s="190"/>
      <c r="D152" s="190"/>
      <c r="E152" s="191" t="s">
        <v>21</v>
      </c>
      <c r="F152" s="293" t="s">
        <v>407</v>
      </c>
      <c r="G152" s="294"/>
      <c r="H152" s="294"/>
      <c r="I152" s="294"/>
      <c r="J152" s="190"/>
      <c r="K152" s="192" t="s">
        <v>21</v>
      </c>
      <c r="L152" s="190"/>
      <c r="M152" s="190"/>
      <c r="N152" s="190"/>
      <c r="O152" s="190"/>
      <c r="P152" s="190"/>
      <c r="Q152" s="190"/>
      <c r="R152" s="193"/>
      <c r="T152" s="194"/>
      <c r="U152" s="190"/>
      <c r="V152" s="190"/>
      <c r="W152" s="190"/>
      <c r="X152" s="190"/>
      <c r="Y152" s="190"/>
      <c r="Z152" s="190"/>
      <c r="AA152" s="195"/>
      <c r="AT152" s="196" t="s">
        <v>227</v>
      </c>
      <c r="AU152" s="196" t="s">
        <v>97</v>
      </c>
      <c r="AV152" s="13" t="s">
        <v>23</v>
      </c>
      <c r="AW152" s="13" t="s">
        <v>42</v>
      </c>
      <c r="AX152" s="13" t="s">
        <v>85</v>
      </c>
      <c r="AY152" s="196" t="s">
        <v>156</v>
      </c>
    </row>
    <row r="153" spans="2:51" s="11" customFormat="1" ht="22.5" customHeight="1">
      <c r="B153" s="173"/>
      <c r="C153" s="174"/>
      <c r="D153" s="174"/>
      <c r="E153" s="175" t="s">
        <v>21</v>
      </c>
      <c r="F153" s="284" t="s">
        <v>408</v>
      </c>
      <c r="G153" s="285"/>
      <c r="H153" s="285"/>
      <c r="I153" s="285"/>
      <c r="J153" s="174"/>
      <c r="K153" s="176">
        <v>349.86</v>
      </c>
      <c r="L153" s="174"/>
      <c r="M153" s="174"/>
      <c r="N153" s="174"/>
      <c r="O153" s="174"/>
      <c r="P153" s="174"/>
      <c r="Q153" s="174"/>
      <c r="R153" s="177"/>
      <c r="T153" s="178"/>
      <c r="U153" s="174"/>
      <c r="V153" s="174"/>
      <c r="W153" s="174"/>
      <c r="X153" s="174"/>
      <c r="Y153" s="174"/>
      <c r="Z153" s="174"/>
      <c r="AA153" s="179"/>
      <c r="AT153" s="180" t="s">
        <v>227</v>
      </c>
      <c r="AU153" s="180" t="s">
        <v>97</v>
      </c>
      <c r="AV153" s="11" t="s">
        <v>97</v>
      </c>
      <c r="AW153" s="11" t="s">
        <v>42</v>
      </c>
      <c r="AX153" s="11" t="s">
        <v>23</v>
      </c>
      <c r="AY153" s="180" t="s">
        <v>156</v>
      </c>
    </row>
    <row r="154" spans="2:65" s="1" customFormat="1" ht="22.5" customHeight="1">
      <c r="B154" s="133"/>
      <c r="C154" s="162" t="s">
        <v>291</v>
      </c>
      <c r="D154" s="162" t="s">
        <v>157</v>
      </c>
      <c r="E154" s="163" t="s">
        <v>409</v>
      </c>
      <c r="F154" s="255" t="s">
        <v>410</v>
      </c>
      <c r="G154" s="256"/>
      <c r="H154" s="256"/>
      <c r="I154" s="256"/>
      <c r="J154" s="164" t="s">
        <v>224</v>
      </c>
      <c r="K154" s="165">
        <v>107.22</v>
      </c>
      <c r="L154" s="257">
        <v>0</v>
      </c>
      <c r="M154" s="256"/>
      <c r="N154" s="258">
        <f>ROUND(L154*K154,2)</f>
        <v>0</v>
      </c>
      <c r="O154" s="256"/>
      <c r="P154" s="256"/>
      <c r="Q154" s="256"/>
      <c r="R154" s="135"/>
      <c r="T154" s="166" t="s">
        <v>21</v>
      </c>
      <c r="U154" s="43" t="s">
        <v>50</v>
      </c>
      <c r="V154" s="35"/>
      <c r="W154" s="167">
        <f>V154*K154</f>
        <v>0</v>
      </c>
      <c r="X154" s="167">
        <v>0</v>
      </c>
      <c r="Y154" s="167">
        <f>X154*K154</f>
        <v>0</v>
      </c>
      <c r="Z154" s="167">
        <v>0</v>
      </c>
      <c r="AA154" s="168">
        <f>Z154*K154</f>
        <v>0</v>
      </c>
      <c r="AR154" s="17" t="s">
        <v>106</v>
      </c>
      <c r="AT154" s="17" t="s">
        <v>157</v>
      </c>
      <c r="AU154" s="17" t="s">
        <v>97</v>
      </c>
      <c r="AY154" s="17" t="s">
        <v>156</v>
      </c>
      <c r="BE154" s="113">
        <f>IF(U154="základní",N154,0)</f>
        <v>0</v>
      </c>
      <c r="BF154" s="113">
        <f>IF(U154="snížená",N154,0)</f>
        <v>0</v>
      </c>
      <c r="BG154" s="113">
        <f>IF(U154="zákl. přenesená",N154,0)</f>
        <v>0</v>
      </c>
      <c r="BH154" s="113">
        <f>IF(U154="sníž. přenesená",N154,0)</f>
        <v>0</v>
      </c>
      <c r="BI154" s="113">
        <f>IF(U154="nulová",N154,0)</f>
        <v>0</v>
      </c>
      <c r="BJ154" s="17" t="s">
        <v>23</v>
      </c>
      <c r="BK154" s="113">
        <f>ROUND(L154*K154,2)</f>
        <v>0</v>
      </c>
      <c r="BL154" s="17" t="s">
        <v>106</v>
      </c>
      <c r="BM154" s="17" t="s">
        <v>411</v>
      </c>
    </row>
    <row r="155" spans="2:51" s="13" customFormat="1" ht="22.5" customHeight="1">
      <c r="B155" s="189"/>
      <c r="C155" s="190"/>
      <c r="D155" s="190"/>
      <c r="E155" s="191" t="s">
        <v>21</v>
      </c>
      <c r="F155" s="293" t="s">
        <v>407</v>
      </c>
      <c r="G155" s="294"/>
      <c r="H155" s="294"/>
      <c r="I155" s="294"/>
      <c r="J155" s="190"/>
      <c r="K155" s="192" t="s">
        <v>21</v>
      </c>
      <c r="L155" s="190"/>
      <c r="M155" s="190"/>
      <c r="N155" s="190"/>
      <c r="O155" s="190"/>
      <c r="P155" s="190"/>
      <c r="Q155" s="190"/>
      <c r="R155" s="193"/>
      <c r="T155" s="194"/>
      <c r="U155" s="190"/>
      <c r="V155" s="190"/>
      <c r="W155" s="190"/>
      <c r="X155" s="190"/>
      <c r="Y155" s="190"/>
      <c r="Z155" s="190"/>
      <c r="AA155" s="195"/>
      <c r="AT155" s="196" t="s">
        <v>227</v>
      </c>
      <c r="AU155" s="196" t="s">
        <v>97</v>
      </c>
      <c r="AV155" s="13" t="s">
        <v>23</v>
      </c>
      <c r="AW155" s="13" t="s">
        <v>42</v>
      </c>
      <c r="AX155" s="13" t="s">
        <v>85</v>
      </c>
      <c r="AY155" s="196" t="s">
        <v>156</v>
      </c>
    </row>
    <row r="156" spans="2:51" s="11" customFormat="1" ht="22.5" customHeight="1">
      <c r="B156" s="173"/>
      <c r="C156" s="174"/>
      <c r="D156" s="174"/>
      <c r="E156" s="175" t="s">
        <v>21</v>
      </c>
      <c r="F156" s="284" t="s">
        <v>412</v>
      </c>
      <c r="G156" s="285"/>
      <c r="H156" s="285"/>
      <c r="I156" s="285"/>
      <c r="J156" s="174"/>
      <c r="K156" s="176">
        <v>11.22</v>
      </c>
      <c r="L156" s="174"/>
      <c r="M156" s="174"/>
      <c r="N156" s="174"/>
      <c r="O156" s="174"/>
      <c r="P156" s="174"/>
      <c r="Q156" s="174"/>
      <c r="R156" s="177"/>
      <c r="T156" s="178"/>
      <c r="U156" s="174"/>
      <c r="V156" s="174"/>
      <c r="W156" s="174"/>
      <c r="X156" s="174"/>
      <c r="Y156" s="174"/>
      <c r="Z156" s="174"/>
      <c r="AA156" s="179"/>
      <c r="AT156" s="180" t="s">
        <v>227</v>
      </c>
      <c r="AU156" s="180" t="s">
        <v>97</v>
      </c>
      <c r="AV156" s="11" t="s">
        <v>97</v>
      </c>
      <c r="AW156" s="11" t="s">
        <v>42</v>
      </c>
      <c r="AX156" s="11" t="s">
        <v>85</v>
      </c>
      <c r="AY156" s="180" t="s">
        <v>156</v>
      </c>
    </row>
    <row r="157" spans="2:51" s="11" customFormat="1" ht="22.5" customHeight="1">
      <c r="B157" s="173"/>
      <c r="C157" s="174"/>
      <c r="D157" s="174"/>
      <c r="E157" s="175" t="s">
        <v>21</v>
      </c>
      <c r="F157" s="284" t="s">
        <v>413</v>
      </c>
      <c r="G157" s="285"/>
      <c r="H157" s="285"/>
      <c r="I157" s="285"/>
      <c r="J157" s="174"/>
      <c r="K157" s="176">
        <v>96</v>
      </c>
      <c r="L157" s="174"/>
      <c r="M157" s="174"/>
      <c r="N157" s="174"/>
      <c r="O157" s="174"/>
      <c r="P157" s="174"/>
      <c r="Q157" s="174"/>
      <c r="R157" s="177"/>
      <c r="T157" s="178"/>
      <c r="U157" s="174"/>
      <c r="V157" s="174"/>
      <c r="W157" s="174"/>
      <c r="X157" s="174"/>
      <c r="Y157" s="174"/>
      <c r="Z157" s="174"/>
      <c r="AA157" s="179"/>
      <c r="AT157" s="180" t="s">
        <v>227</v>
      </c>
      <c r="AU157" s="180" t="s">
        <v>97</v>
      </c>
      <c r="AV157" s="11" t="s">
        <v>97</v>
      </c>
      <c r="AW157" s="11" t="s">
        <v>42</v>
      </c>
      <c r="AX157" s="11" t="s">
        <v>85</v>
      </c>
      <c r="AY157" s="180" t="s">
        <v>156</v>
      </c>
    </row>
    <row r="158" spans="2:51" s="12" customFormat="1" ht="22.5" customHeight="1">
      <c r="B158" s="181"/>
      <c r="C158" s="182"/>
      <c r="D158" s="182"/>
      <c r="E158" s="183" t="s">
        <v>21</v>
      </c>
      <c r="F158" s="286" t="s">
        <v>261</v>
      </c>
      <c r="G158" s="287"/>
      <c r="H158" s="287"/>
      <c r="I158" s="287"/>
      <c r="J158" s="182"/>
      <c r="K158" s="184">
        <v>107.22</v>
      </c>
      <c r="L158" s="182"/>
      <c r="M158" s="182"/>
      <c r="N158" s="182"/>
      <c r="O158" s="182"/>
      <c r="P158" s="182"/>
      <c r="Q158" s="182"/>
      <c r="R158" s="185"/>
      <c r="T158" s="186"/>
      <c r="U158" s="182"/>
      <c r="V158" s="182"/>
      <c r="W158" s="182"/>
      <c r="X158" s="182"/>
      <c r="Y158" s="182"/>
      <c r="Z158" s="182"/>
      <c r="AA158" s="187"/>
      <c r="AT158" s="188" t="s">
        <v>227</v>
      </c>
      <c r="AU158" s="188" t="s">
        <v>97</v>
      </c>
      <c r="AV158" s="12" t="s">
        <v>106</v>
      </c>
      <c r="AW158" s="12" t="s">
        <v>42</v>
      </c>
      <c r="AX158" s="12" t="s">
        <v>23</v>
      </c>
      <c r="AY158" s="188" t="s">
        <v>156</v>
      </c>
    </row>
    <row r="159" spans="2:65" s="1" customFormat="1" ht="22.5" customHeight="1">
      <c r="B159" s="133"/>
      <c r="C159" s="162" t="s">
        <v>299</v>
      </c>
      <c r="D159" s="162" t="s">
        <v>157</v>
      </c>
      <c r="E159" s="163" t="s">
        <v>414</v>
      </c>
      <c r="F159" s="255" t="s">
        <v>410</v>
      </c>
      <c r="G159" s="256"/>
      <c r="H159" s="256"/>
      <c r="I159" s="256"/>
      <c r="J159" s="164" t="s">
        <v>224</v>
      </c>
      <c r="K159" s="165">
        <v>96</v>
      </c>
      <c r="L159" s="257">
        <v>0</v>
      </c>
      <c r="M159" s="256"/>
      <c r="N159" s="258">
        <f>ROUND(L159*K159,2)</f>
        <v>0</v>
      </c>
      <c r="O159" s="256"/>
      <c r="P159" s="256"/>
      <c r="Q159" s="256"/>
      <c r="R159" s="135"/>
      <c r="T159" s="166" t="s">
        <v>21</v>
      </c>
      <c r="U159" s="43" t="s">
        <v>50</v>
      </c>
      <c r="V159" s="35"/>
      <c r="W159" s="167">
        <f>V159*K159</f>
        <v>0</v>
      </c>
      <c r="X159" s="167">
        <v>0</v>
      </c>
      <c r="Y159" s="167">
        <f>X159*K159</f>
        <v>0</v>
      </c>
      <c r="Z159" s="167">
        <v>0</v>
      </c>
      <c r="AA159" s="168">
        <f>Z159*K159</f>
        <v>0</v>
      </c>
      <c r="AR159" s="17" t="s">
        <v>106</v>
      </c>
      <c r="AT159" s="17" t="s">
        <v>157</v>
      </c>
      <c r="AU159" s="17" t="s">
        <v>97</v>
      </c>
      <c r="AY159" s="17" t="s">
        <v>156</v>
      </c>
      <c r="BE159" s="113">
        <f>IF(U159="základní",N159,0)</f>
        <v>0</v>
      </c>
      <c r="BF159" s="113">
        <f>IF(U159="snížená",N159,0)</f>
        <v>0</v>
      </c>
      <c r="BG159" s="113">
        <f>IF(U159="zákl. přenesená",N159,0)</f>
        <v>0</v>
      </c>
      <c r="BH159" s="113">
        <f>IF(U159="sníž. přenesená",N159,0)</f>
        <v>0</v>
      </c>
      <c r="BI159" s="113">
        <f>IF(U159="nulová",N159,0)</f>
        <v>0</v>
      </c>
      <c r="BJ159" s="17" t="s">
        <v>23</v>
      </c>
      <c r="BK159" s="113">
        <f>ROUND(L159*K159,2)</f>
        <v>0</v>
      </c>
      <c r="BL159" s="17" t="s">
        <v>106</v>
      </c>
      <c r="BM159" s="17" t="s">
        <v>415</v>
      </c>
    </row>
    <row r="160" spans="2:51" s="13" customFormat="1" ht="22.5" customHeight="1">
      <c r="B160" s="189"/>
      <c r="C160" s="190"/>
      <c r="D160" s="190"/>
      <c r="E160" s="191" t="s">
        <v>21</v>
      </c>
      <c r="F160" s="293" t="s">
        <v>416</v>
      </c>
      <c r="G160" s="294"/>
      <c r="H160" s="294"/>
      <c r="I160" s="294"/>
      <c r="J160" s="190"/>
      <c r="K160" s="192" t="s">
        <v>21</v>
      </c>
      <c r="L160" s="190"/>
      <c r="M160" s="190"/>
      <c r="N160" s="190"/>
      <c r="O160" s="190"/>
      <c r="P160" s="190"/>
      <c r="Q160" s="190"/>
      <c r="R160" s="193"/>
      <c r="T160" s="194"/>
      <c r="U160" s="190"/>
      <c r="V160" s="190"/>
      <c r="W160" s="190"/>
      <c r="X160" s="190"/>
      <c r="Y160" s="190"/>
      <c r="Z160" s="190"/>
      <c r="AA160" s="195"/>
      <c r="AT160" s="196" t="s">
        <v>227</v>
      </c>
      <c r="AU160" s="196" t="s">
        <v>97</v>
      </c>
      <c r="AV160" s="13" t="s">
        <v>23</v>
      </c>
      <c r="AW160" s="13" t="s">
        <v>42</v>
      </c>
      <c r="AX160" s="13" t="s">
        <v>85</v>
      </c>
      <c r="AY160" s="196" t="s">
        <v>156</v>
      </c>
    </row>
    <row r="161" spans="2:51" s="11" customFormat="1" ht="22.5" customHeight="1">
      <c r="B161" s="173"/>
      <c r="C161" s="174"/>
      <c r="D161" s="174"/>
      <c r="E161" s="175" t="s">
        <v>21</v>
      </c>
      <c r="F161" s="284" t="s">
        <v>413</v>
      </c>
      <c r="G161" s="285"/>
      <c r="H161" s="285"/>
      <c r="I161" s="285"/>
      <c r="J161" s="174"/>
      <c r="K161" s="176">
        <v>96</v>
      </c>
      <c r="L161" s="174"/>
      <c r="M161" s="174"/>
      <c r="N161" s="174"/>
      <c r="O161" s="174"/>
      <c r="P161" s="174"/>
      <c r="Q161" s="174"/>
      <c r="R161" s="177"/>
      <c r="T161" s="178"/>
      <c r="U161" s="174"/>
      <c r="V161" s="174"/>
      <c r="W161" s="174"/>
      <c r="X161" s="174"/>
      <c r="Y161" s="174"/>
      <c r="Z161" s="174"/>
      <c r="AA161" s="179"/>
      <c r="AT161" s="180" t="s">
        <v>227</v>
      </c>
      <c r="AU161" s="180" t="s">
        <v>97</v>
      </c>
      <c r="AV161" s="11" t="s">
        <v>97</v>
      </c>
      <c r="AW161" s="11" t="s">
        <v>42</v>
      </c>
      <c r="AX161" s="11" t="s">
        <v>23</v>
      </c>
      <c r="AY161" s="180" t="s">
        <v>156</v>
      </c>
    </row>
    <row r="162" spans="2:65" s="1" customFormat="1" ht="31.5" customHeight="1">
      <c r="B162" s="133"/>
      <c r="C162" s="162" t="s">
        <v>305</v>
      </c>
      <c r="D162" s="162" t="s">
        <v>157</v>
      </c>
      <c r="E162" s="163" t="s">
        <v>417</v>
      </c>
      <c r="F162" s="255" t="s">
        <v>418</v>
      </c>
      <c r="G162" s="256"/>
      <c r="H162" s="256"/>
      <c r="I162" s="256"/>
      <c r="J162" s="164" t="s">
        <v>224</v>
      </c>
      <c r="K162" s="165">
        <v>96</v>
      </c>
      <c r="L162" s="257">
        <v>0</v>
      </c>
      <c r="M162" s="256"/>
      <c r="N162" s="258">
        <f>ROUND(L162*K162,2)</f>
        <v>0</v>
      </c>
      <c r="O162" s="256"/>
      <c r="P162" s="256"/>
      <c r="Q162" s="256"/>
      <c r="R162" s="135"/>
      <c r="T162" s="166" t="s">
        <v>21</v>
      </c>
      <c r="U162" s="43" t="s">
        <v>50</v>
      </c>
      <c r="V162" s="35"/>
      <c r="W162" s="167">
        <f>V162*K162</f>
        <v>0</v>
      </c>
      <c r="X162" s="167">
        <v>0.04</v>
      </c>
      <c r="Y162" s="167">
        <f>X162*K162</f>
        <v>3.84</v>
      </c>
      <c r="Z162" s="167">
        <v>0</v>
      </c>
      <c r="AA162" s="168">
        <f>Z162*K162</f>
        <v>0</v>
      </c>
      <c r="AR162" s="17" t="s">
        <v>106</v>
      </c>
      <c r="AT162" s="17" t="s">
        <v>157</v>
      </c>
      <c r="AU162" s="17" t="s">
        <v>97</v>
      </c>
      <c r="AY162" s="17" t="s">
        <v>156</v>
      </c>
      <c r="BE162" s="113">
        <f>IF(U162="základní",N162,0)</f>
        <v>0</v>
      </c>
      <c r="BF162" s="113">
        <f>IF(U162="snížená",N162,0)</f>
        <v>0</v>
      </c>
      <c r="BG162" s="113">
        <f>IF(U162="zákl. přenesená",N162,0)</f>
        <v>0</v>
      </c>
      <c r="BH162" s="113">
        <f>IF(U162="sníž. přenesená",N162,0)</f>
        <v>0</v>
      </c>
      <c r="BI162" s="113">
        <f>IF(U162="nulová",N162,0)</f>
        <v>0</v>
      </c>
      <c r="BJ162" s="17" t="s">
        <v>23</v>
      </c>
      <c r="BK162" s="113">
        <f>ROUND(L162*K162,2)</f>
        <v>0</v>
      </c>
      <c r="BL162" s="17" t="s">
        <v>106</v>
      </c>
      <c r="BM162" s="17" t="s">
        <v>419</v>
      </c>
    </row>
    <row r="163" spans="2:51" s="11" customFormat="1" ht="31.5" customHeight="1">
      <c r="B163" s="173"/>
      <c r="C163" s="174"/>
      <c r="D163" s="174"/>
      <c r="E163" s="175" t="s">
        <v>21</v>
      </c>
      <c r="F163" s="292" t="s">
        <v>420</v>
      </c>
      <c r="G163" s="285"/>
      <c r="H163" s="285"/>
      <c r="I163" s="285"/>
      <c r="J163" s="174"/>
      <c r="K163" s="176">
        <v>96</v>
      </c>
      <c r="L163" s="174"/>
      <c r="M163" s="174"/>
      <c r="N163" s="174"/>
      <c r="O163" s="174"/>
      <c r="P163" s="174"/>
      <c r="Q163" s="174"/>
      <c r="R163" s="177"/>
      <c r="T163" s="178"/>
      <c r="U163" s="174"/>
      <c r="V163" s="174"/>
      <c r="W163" s="174"/>
      <c r="X163" s="174"/>
      <c r="Y163" s="174"/>
      <c r="Z163" s="174"/>
      <c r="AA163" s="179"/>
      <c r="AT163" s="180" t="s">
        <v>227</v>
      </c>
      <c r="AU163" s="180" t="s">
        <v>97</v>
      </c>
      <c r="AV163" s="11" t="s">
        <v>97</v>
      </c>
      <c r="AW163" s="11" t="s">
        <v>42</v>
      </c>
      <c r="AX163" s="11" t="s">
        <v>23</v>
      </c>
      <c r="AY163" s="180" t="s">
        <v>156</v>
      </c>
    </row>
    <row r="164" spans="2:65" s="1" customFormat="1" ht="31.5" customHeight="1">
      <c r="B164" s="133"/>
      <c r="C164" s="197" t="s">
        <v>311</v>
      </c>
      <c r="D164" s="197" t="s">
        <v>376</v>
      </c>
      <c r="E164" s="198" t="s">
        <v>421</v>
      </c>
      <c r="F164" s="295" t="s">
        <v>422</v>
      </c>
      <c r="G164" s="296"/>
      <c r="H164" s="296"/>
      <c r="I164" s="296"/>
      <c r="J164" s="199" t="s">
        <v>423</v>
      </c>
      <c r="K164" s="200">
        <v>451</v>
      </c>
      <c r="L164" s="297">
        <v>0</v>
      </c>
      <c r="M164" s="296"/>
      <c r="N164" s="298">
        <f>ROUND(L164*K164,2)</f>
        <v>0</v>
      </c>
      <c r="O164" s="256"/>
      <c r="P164" s="256"/>
      <c r="Q164" s="256"/>
      <c r="R164" s="135"/>
      <c r="T164" s="166" t="s">
        <v>21</v>
      </c>
      <c r="U164" s="43" t="s">
        <v>50</v>
      </c>
      <c r="V164" s="35"/>
      <c r="W164" s="167">
        <f>V164*K164</f>
        <v>0</v>
      </c>
      <c r="X164" s="167">
        <v>0.0028</v>
      </c>
      <c r="Y164" s="167">
        <f>X164*K164</f>
        <v>1.2628</v>
      </c>
      <c r="Z164" s="167">
        <v>0</v>
      </c>
      <c r="AA164" s="168">
        <f>Z164*K164</f>
        <v>0</v>
      </c>
      <c r="AR164" s="17" t="s">
        <v>190</v>
      </c>
      <c r="AT164" s="17" t="s">
        <v>376</v>
      </c>
      <c r="AU164" s="17" t="s">
        <v>97</v>
      </c>
      <c r="AY164" s="17" t="s">
        <v>156</v>
      </c>
      <c r="BE164" s="113">
        <f>IF(U164="základní",N164,0)</f>
        <v>0</v>
      </c>
      <c r="BF164" s="113">
        <f>IF(U164="snížená",N164,0)</f>
        <v>0</v>
      </c>
      <c r="BG164" s="113">
        <f>IF(U164="zákl. přenesená",N164,0)</f>
        <v>0</v>
      </c>
      <c r="BH164" s="113">
        <f>IF(U164="sníž. přenesená",N164,0)</f>
        <v>0</v>
      </c>
      <c r="BI164" s="113">
        <f>IF(U164="nulová",N164,0)</f>
        <v>0</v>
      </c>
      <c r="BJ164" s="17" t="s">
        <v>23</v>
      </c>
      <c r="BK164" s="113">
        <f>ROUND(L164*K164,2)</f>
        <v>0</v>
      </c>
      <c r="BL164" s="17" t="s">
        <v>106</v>
      </c>
      <c r="BM164" s="17" t="s">
        <v>424</v>
      </c>
    </row>
    <row r="165" spans="2:65" s="1" customFormat="1" ht="31.5" customHeight="1">
      <c r="B165" s="133"/>
      <c r="C165" s="162" t="s">
        <v>320</v>
      </c>
      <c r="D165" s="162" t="s">
        <v>157</v>
      </c>
      <c r="E165" s="163" t="s">
        <v>425</v>
      </c>
      <c r="F165" s="255" t="s">
        <v>426</v>
      </c>
      <c r="G165" s="256"/>
      <c r="H165" s="256"/>
      <c r="I165" s="256"/>
      <c r="J165" s="164" t="s">
        <v>224</v>
      </c>
      <c r="K165" s="165">
        <v>349.86</v>
      </c>
      <c r="L165" s="257">
        <v>0</v>
      </c>
      <c r="M165" s="256"/>
      <c r="N165" s="258">
        <f>ROUND(L165*K165,2)</f>
        <v>0</v>
      </c>
      <c r="O165" s="256"/>
      <c r="P165" s="256"/>
      <c r="Q165" s="256"/>
      <c r="R165" s="135"/>
      <c r="T165" s="166" t="s">
        <v>21</v>
      </c>
      <c r="U165" s="43" t="s">
        <v>50</v>
      </c>
      <c r="V165" s="35"/>
      <c r="W165" s="167">
        <f>V165*K165</f>
        <v>0</v>
      </c>
      <c r="X165" s="167">
        <v>0.08425</v>
      </c>
      <c r="Y165" s="167">
        <f>X165*K165</f>
        <v>29.475705</v>
      </c>
      <c r="Z165" s="167">
        <v>0</v>
      </c>
      <c r="AA165" s="168">
        <f>Z165*K165</f>
        <v>0</v>
      </c>
      <c r="AR165" s="17" t="s">
        <v>106</v>
      </c>
      <c r="AT165" s="17" t="s">
        <v>157</v>
      </c>
      <c r="AU165" s="17" t="s">
        <v>97</v>
      </c>
      <c r="AY165" s="17" t="s">
        <v>156</v>
      </c>
      <c r="BE165" s="113">
        <f>IF(U165="základní",N165,0)</f>
        <v>0</v>
      </c>
      <c r="BF165" s="113">
        <f>IF(U165="snížená",N165,0)</f>
        <v>0</v>
      </c>
      <c r="BG165" s="113">
        <f>IF(U165="zákl. přenesená",N165,0)</f>
        <v>0</v>
      </c>
      <c r="BH165" s="113">
        <f>IF(U165="sníž. přenesená",N165,0)</f>
        <v>0</v>
      </c>
      <c r="BI165" s="113">
        <f>IF(U165="nulová",N165,0)</f>
        <v>0</v>
      </c>
      <c r="BJ165" s="17" t="s">
        <v>23</v>
      </c>
      <c r="BK165" s="113">
        <f>ROUND(L165*K165,2)</f>
        <v>0</v>
      </c>
      <c r="BL165" s="17" t="s">
        <v>106</v>
      </c>
      <c r="BM165" s="17" t="s">
        <v>427</v>
      </c>
    </row>
    <row r="166" spans="2:51" s="11" customFormat="1" ht="22.5" customHeight="1">
      <c r="B166" s="173"/>
      <c r="C166" s="174"/>
      <c r="D166" s="174"/>
      <c r="E166" s="175" t="s">
        <v>21</v>
      </c>
      <c r="F166" s="292" t="s">
        <v>428</v>
      </c>
      <c r="G166" s="285"/>
      <c r="H166" s="285"/>
      <c r="I166" s="285"/>
      <c r="J166" s="174"/>
      <c r="K166" s="176">
        <v>347.82</v>
      </c>
      <c r="L166" s="174"/>
      <c r="M166" s="174"/>
      <c r="N166" s="174"/>
      <c r="O166" s="174"/>
      <c r="P166" s="174"/>
      <c r="Q166" s="174"/>
      <c r="R166" s="177"/>
      <c r="T166" s="178"/>
      <c r="U166" s="174"/>
      <c r="V166" s="174"/>
      <c r="W166" s="174"/>
      <c r="X166" s="174"/>
      <c r="Y166" s="174"/>
      <c r="Z166" s="174"/>
      <c r="AA166" s="179"/>
      <c r="AT166" s="180" t="s">
        <v>227</v>
      </c>
      <c r="AU166" s="180" t="s">
        <v>97</v>
      </c>
      <c r="AV166" s="11" t="s">
        <v>97</v>
      </c>
      <c r="AW166" s="11" t="s">
        <v>42</v>
      </c>
      <c r="AX166" s="11" t="s">
        <v>85</v>
      </c>
      <c r="AY166" s="180" t="s">
        <v>156</v>
      </c>
    </row>
    <row r="167" spans="2:51" s="11" customFormat="1" ht="22.5" customHeight="1">
      <c r="B167" s="173"/>
      <c r="C167" s="174"/>
      <c r="D167" s="174"/>
      <c r="E167" s="175" t="s">
        <v>21</v>
      </c>
      <c r="F167" s="284" t="s">
        <v>429</v>
      </c>
      <c r="G167" s="285"/>
      <c r="H167" s="285"/>
      <c r="I167" s="285"/>
      <c r="J167" s="174"/>
      <c r="K167" s="176">
        <v>2.04</v>
      </c>
      <c r="L167" s="174"/>
      <c r="M167" s="174"/>
      <c r="N167" s="174"/>
      <c r="O167" s="174"/>
      <c r="P167" s="174"/>
      <c r="Q167" s="174"/>
      <c r="R167" s="177"/>
      <c r="T167" s="178"/>
      <c r="U167" s="174"/>
      <c r="V167" s="174"/>
      <c r="W167" s="174"/>
      <c r="X167" s="174"/>
      <c r="Y167" s="174"/>
      <c r="Z167" s="174"/>
      <c r="AA167" s="179"/>
      <c r="AT167" s="180" t="s">
        <v>227</v>
      </c>
      <c r="AU167" s="180" t="s">
        <v>97</v>
      </c>
      <c r="AV167" s="11" t="s">
        <v>97</v>
      </c>
      <c r="AW167" s="11" t="s">
        <v>42</v>
      </c>
      <c r="AX167" s="11" t="s">
        <v>85</v>
      </c>
      <c r="AY167" s="180" t="s">
        <v>156</v>
      </c>
    </row>
    <row r="168" spans="2:51" s="12" customFormat="1" ht="22.5" customHeight="1">
      <c r="B168" s="181"/>
      <c r="C168" s="182"/>
      <c r="D168" s="182"/>
      <c r="E168" s="183" t="s">
        <v>21</v>
      </c>
      <c r="F168" s="286" t="s">
        <v>261</v>
      </c>
      <c r="G168" s="287"/>
      <c r="H168" s="287"/>
      <c r="I168" s="287"/>
      <c r="J168" s="182"/>
      <c r="K168" s="184">
        <v>349.86</v>
      </c>
      <c r="L168" s="182"/>
      <c r="M168" s="182"/>
      <c r="N168" s="182"/>
      <c r="O168" s="182"/>
      <c r="P168" s="182"/>
      <c r="Q168" s="182"/>
      <c r="R168" s="185"/>
      <c r="T168" s="186"/>
      <c r="U168" s="182"/>
      <c r="V168" s="182"/>
      <c r="W168" s="182"/>
      <c r="X168" s="182"/>
      <c r="Y168" s="182"/>
      <c r="Z168" s="182"/>
      <c r="AA168" s="187"/>
      <c r="AT168" s="188" t="s">
        <v>227</v>
      </c>
      <c r="AU168" s="188" t="s">
        <v>97</v>
      </c>
      <c r="AV168" s="12" t="s">
        <v>106</v>
      </c>
      <c r="AW168" s="12" t="s">
        <v>42</v>
      </c>
      <c r="AX168" s="12" t="s">
        <v>23</v>
      </c>
      <c r="AY168" s="188" t="s">
        <v>156</v>
      </c>
    </row>
    <row r="169" spans="2:65" s="1" customFormat="1" ht="22.5" customHeight="1">
      <c r="B169" s="133"/>
      <c r="C169" s="197" t="s">
        <v>8</v>
      </c>
      <c r="D169" s="197" t="s">
        <v>376</v>
      </c>
      <c r="E169" s="198" t="s">
        <v>430</v>
      </c>
      <c r="F169" s="295" t="s">
        <v>431</v>
      </c>
      <c r="G169" s="296"/>
      <c r="H169" s="296"/>
      <c r="I169" s="296"/>
      <c r="J169" s="199" t="s">
        <v>224</v>
      </c>
      <c r="K169" s="200">
        <v>351.298</v>
      </c>
      <c r="L169" s="297">
        <v>0</v>
      </c>
      <c r="M169" s="296"/>
      <c r="N169" s="298">
        <f>ROUND(L169*K169,2)</f>
        <v>0</v>
      </c>
      <c r="O169" s="256"/>
      <c r="P169" s="256"/>
      <c r="Q169" s="256"/>
      <c r="R169" s="135"/>
      <c r="T169" s="166" t="s">
        <v>21</v>
      </c>
      <c r="U169" s="43" t="s">
        <v>50</v>
      </c>
      <c r="V169" s="35"/>
      <c r="W169" s="167">
        <f>V169*K169</f>
        <v>0</v>
      </c>
      <c r="X169" s="167">
        <v>0.131</v>
      </c>
      <c r="Y169" s="167">
        <f>X169*K169</f>
        <v>46.020038</v>
      </c>
      <c r="Z169" s="167">
        <v>0</v>
      </c>
      <c r="AA169" s="168">
        <f>Z169*K169</f>
        <v>0</v>
      </c>
      <c r="AR169" s="17" t="s">
        <v>190</v>
      </c>
      <c r="AT169" s="17" t="s">
        <v>376</v>
      </c>
      <c r="AU169" s="17" t="s">
        <v>97</v>
      </c>
      <c r="AY169" s="17" t="s">
        <v>156</v>
      </c>
      <c r="BE169" s="113">
        <f>IF(U169="základní",N169,0)</f>
        <v>0</v>
      </c>
      <c r="BF169" s="113">
        <f>IF(U169="snížená",N169,0)</f>
        <v>0</v>
      </c>
      <c r="BG169" s="113">
        <f>IF(U169="zákl. přenesená",N169,0)</f>
        <v>0</v>
      </c>
      <c r="BH169" s="113">
        <f>IF(U169="sníž. přenesená",N169,0)</f>
        <v>0</v>
      </c>
      <c r="BI169" s="113">
        <f>IF(U169="nulová",N169,0)</f>
        <v>0</v>
      </c>
      <c r="BJ169" s="17" t="s">
        <v>23</v>
      </c>
      <c r="BK169" s="113">
        <f>ROUND(L169*K169,2)</f>
        <v>0</v>
      </c>
      <c r="BL169" s="17" t="s">
        <v>106</v>
      </c>
      <c r="BM169" s="17" t="s">
        <v>432</v>
      </c>
    </row>
    <row r="170" spans="2:51" s="11" customFormat="1" ht="22.5" customHeight="1">
      <c r="B170" s="173"/>
      <c r="C170" s="174"/>
      <c r="D170" s="174"/>
      <c r="E170" s="175" t="s">
        <v>21</v>
      </c>
      <c r="F170" s="292" t="s">
        <v>433</v>
      </c>
      <c r="G170" s="285"/>
      <c r="H170" s="285"/>
      <c r="I170" s="285"/>
      <c r="J170" s="174"/>
      <c r="K170" s="176">
        <v>351.298</v>
      </c>
      <c r="L170" s="174"/>
      <c r="M170" s="174"/>
      <c r="N170" s="174"/>
      <c r="O170" s="174"/>
      <c r="P170" s="174"/>
      <c r="Q170" s="174"/>
      <c r="R170" s="177"/>
      <c r="T170" s="178"/>
      <c r="U170" s="174"/>
      <c r="V170" s="174"/>
      <c r="W170" s="174"/>
      <c r="X170" s="174"/>
      <c r="Y170" s="174"/>
      <c r="Z170" s="174"/>
      <c r="AA170" s="179"/>
      <c r="AT170" s="180" t="s">
        <v>227</v>
      </c>
      <c r="AU170" s="180" t="s">
        <v>97</v>
      </c>
      <c r="AV170" s="11" t="s">
        <v>97</v>
      </c>
      <c r="AW170" s="11" t="s">
        <v>42</v>
      </c>
      <c r="AX170" s="11" t="s">
        <v>23</v>
      </c>
      <c r="AY170" s="180" t="s">
        <v>156</v>
      </c>
    </row>
    <row r="171" spans="2:65" s="1" customFormat="1" ht="22.5" customHeight="1">
      <c r="B171" s="133"/>
      <c r="C171" s="197" t="s">
        <v>337</v>
      </c>
      <c r="D171" s="197" t="s">
        <v>376</v>
      </c>
      <c r="E171" s="198" t="s">
        <v>434</v>
      </c>
      <c r="F171" s="295" t="s">
        <v>435</v>
      </c>
      <c r="G171" s="296"/>
      <c r="H171" s="296"/>
      <c r="I171" s="296"/>
      <c r="J171" s="199" t="s">
        <v>224</v>
      </c>
      <c r="K171" s="200">
        <v>2.101</v>
      </c>
      <c r="L171" s="297">
        <v>0</v>
      </c>
      <c r="M171" s="296"/>
      <c r="N171" s="298">
        <f>ROUND(L171*K171,2)</f>
        <v>0</v>
      </c>
      <c r="O171" s="256"/>
      <c r="P171" s="256"/>
      <c r="Q171" s="256"/>
      <c r="R171" s="135"/>
      <c r="T171" s="166" t="s">
        <v>21</v>
      </c>
      <c r="U171" s="43" t="s">
        <v>50</v>
      </c>
      <c r="V171" s="35"/>
      <c r="W171" s="167">
        <f>V171*K171</f>
        <v>0</v>
      </c>
      <c r="X171" s="167">
        <v>0.131</v>
      </c>
      <c r="Y171" s="167">
        <f>X171*K171</f>
        <v>0.275231</v>
      </c>
      <c r="Z171" s="167">
        <v>0</v>
      </c>
      <c r="AA171" s="168">
        <f>Z171*K171</f>
        <v>0</v>
      </c>
      <c r="AR171" s="17" t="s">
        <v>190</v>
      </c>
      <c r="AT171" s="17" t="s">
        <v>376</v>
      </c>
      <c r="AU171" s="17" t="s">
        <v>97</v>
      </c>
      <c r="AY171" s="17" t="s">
        <v>156</v>
      </c>
      <c r="BE171" s="113">
        <f>IF(U171="základní",N171,0)</f>
        <v>0</v>
      </c>
      <c r="BF171" s="113">
        <f>IF(U171="snížená",N171,0)</f>
        <v>0</v>
      </c>
      <c r="BG171" s="113">
        <f>IF(U171="zákl. přenesená",N171,0)</f>
        <v>0</v>
      </c>
      <c r="BH171" s="113">
        <f>IF(U171="sníž. přenesená",N171,0)</f>
        <v>0</v>
      </c>
      <c r="BI171" s="113">
        <f>IF(U171="nulová",N171,0)</f>
        <v>0</v>
      </c>
      <c r="BJ171" s="17" t="s">
        <v>23</v>
      </c>
      <c r="BK171" s="113">
        <f>ROUND(L171*K171,2)</f>
        <v>0</v>
      </c>
      <c r="BL171" s="17" t="s">
        <v>106</v>
      </c>
      <c r="BM171" s="17" t="s">
        <v>436</v>
      </c>
    </row>
    <row r="172" spans="2:51" s="11" customFormat="1" ht="22.5" customHeight="1">
      <c r="B172" s="173"/>
      <c r="C172" s="174"/>
      <c r="D172" s="174"/>
      <c r="E172" s="175" t="s">
        <v>21</v>
      </c>
      <c r="F172" s="292" t="s">
        <v>437</v>
      </c>
      <c r="G172" s="285"/>
      <c r="H172" s="285"/>
      <c r="I172" s="285"/>
      <c r="J172" s="174"/>
      <c r="K172" s="176">
        <v>2.101</v>
      </c>
      <c r="L172" s="174"/>
      <c r="M172" s="174"/>
      <c r="N172" s="174"/>
      <c r="O172" s="174"/>
      <c r="P172" s="174"/>
      <c r="Q172" s="174"/>
      <c r="R172" s="177"/>
      <c r="T172" s="178"/>
      <c r="U172" s="174"/>
      <c r="V172" s="174"/>
      <c r="W172" s="174"/>
      <c r="X172" s="174"/>
      <c r="Y172" s="174"/>
      <c r="Z172" s="174"/>
      <c r="AA172" s="179"/>
      <c r="AT172" s="180" t="s">
        <v>227</v>
      </c>
      <c r="AU172" s="180" t="s">
        <v>97</v>
      </c>
      <c r="AV172" s="11" t="s">
        <v>97</v>
      </c>
      <c r="AW172" s="11" t="s">
        <v>42</v>
      </c>
      <c r="AX172" s="11" t="s">
        <v>23</v>
      </c>
      <c r="AY172" s="180" t="s">
        <v>156</v>
      </c>
    </row>
    <row r="173" spans="2:65" s="1" customFormat="1" ht="44.25" customHeight="1">
      <c r="B173" s="133"/>
      <c r="C173" s="162" t="s">
        <v>343</v>
      </c>
      <c r="D173" s="162" t="s">
        <v>157</v>
      </c>
      <c r="E173" s="163" t="s">
        <v>438</v>
      </c>
      <c r="F173" s="255" t="s">
        <v>439</v>
      </c>
      <c r="G173" s="256"/>
      <c r="H173" s="256"/>
      <c r="I173" s="256"/>
      <c r="J173" s="164" t="s">
        <v>224</v>
      </c>
      <c r="K173" s="165">
        <v>2.04</v>
      </c>
      <c r="L173" s="257">
        <v>0</v>
      </c>
      <c r="M173" s="256"/>
      <c r="N173" s="258">
        <f>ROUND(L173*K173,2)</f>
        <v>0</v>
      </c>
      <c r="O173" s="256"/>
      <c r="P173" s="256"/>
      <c r="Q173" s="256"/>
      <c r="R173" s="135"/>
      <c r="T173" s="166" t="s">
        <v>21</v>
      </c>
      <c r="U173" s="43" t="s">
        <v>50</v>
      </c>
      <c r="V173" s="35"/>
      <c r="W173" s="167">
        <f>V173*K173</f>
        <v>0</v>
      </c>
      <c r="X173" s="167">
        <v>0</v>
      </c>
      <c r="Y173" s="167">
        <f>X173*K173</f>
        <v>0</v>
      </c>
      <c r="Z173" s="167">
        <v>0</v>
      </c>
      <c r="AA173" s="168">
        <f>Z173*K173</f>
        <v>0</v>
      </c>
      <c r="AR173" s="17" t="s">
        <v>106</v>
      </c>
      <c r="AT173" s="17" t="s">
        <v>157</v>
      </c>
      <c r="AU173" s="17" t="s">
        <v>97</v>
      </c>
      <c r="AY173" s="17" t="s">
        <v>156</v>
      </c>
      <c r="BE173" s="113">
        <f>IF(U173="základní",N173,0)</f>
        <v>0</v>
      </c>
      <c r="BF173" s="113">
        <f>IF(U173="snížená",N173,0)</f>
        <v>0</v>
      </c>
      <c r="BG173" s="113">
        <f>IF(U173="zákl. přenesená",N173,0)</f>
        <v>0</v>
      </c>
      <c r="BH173" s="113">
        <f>IF(U173="sníž. přenesená",N173,0)</f>
        <v>0</v>
      </c>
      <c r="BI173" s="113">
        <f>IF(U173="nulová",N173,0)</f>
        <v>0</v>
      </c>
      <c r="BJ173" s="17" t="s">
        <v>23</v>
      </c>
      <c r="BK173" s="113">
        <f>ROUND(L173*K173,2)</f>
        <v>0</v>
      </c>
      <c r="BL173" s="17" t="s">
        <v>106</v>
      </c>
      <c r="BM173" s="17" t="s">
        <v>440</v>
      </c>
    </row>
    <row r="174" spans="2:65" s="1" customFormat="1" ht="31.5" customHeight="1">
      <c r="B174" s="133"/>
      <c r="C174" s="162" t="s">
        <v>441</v>
      </c>
      <c r="D174" s="162" t="s">
        <v>157</v>
      </c>
      <c r="E174" s="163" t="s">
        <v>442</v>
      </c>
      <c r="F174" s="255" t="s">
        <v>443</v>
      </c>
      <c r="G174" s="256"/>
      <c r="H174" s="256"/>
      <c r="I174" s="256"/>
      <c r="J174" s="164" t="s">
        <v>224</v>
      </c>
      <c r="K174" s="165">
        <v>11.22</v>
      </c>
      <c r="L174" s="257">
        <v>0</v>
      </c>
      <c r="M174" s="256"/>
      <c r="N174" s="258">
        <f>ROUND(L174*K174,2)</f>
        <v>0</v>
      </c>
      <c r="O174" s="256"/>
      <c r="P174" s="256"/>
      <c r="Q174" s="256"/>
      <c r="R174" s="135"/>
      <c r="T174" s="166" t="s">
        <v>21</v>
      </c>
      <c r="U174" s="43" t="s">
        <v>50</v>
      </c>
      <c r="V174" s="35"/>
      <c r="W174" s="167">
        <f>V174*K174</f>
        <v>0</v>
      </c>
      <c r="X174" s="167">
        <v>0.08565</v>
      </c>
      <c r="Y174" s="167">
        <f>X174*K174</f>
        <v>0.9609930000000001</v>
      </c>
      <c r="Z174" s="167">
        <v>0</v>
      </c>
      <c r="AA174" s="168">
        <f>Z174*K174</f>
        <v>0</v>
      </c>
      <c r="AR174" s="17" t="s">
        <v>106</v>
      </c>
      <c r="AT174" s="17" t="s">
        <v>157</v>
      </c>
      <c r="AU174" s="17" t="s">
        <v>97</v>
      </c>
      <c r="AY174" s="17" t="s">
        <v>156</v>
      </c>
      <c r="BE174" s="113">
        <f>IF(U174="základní",N174,0)</f>
        <v>0</v>
      </c>
      <c r="BF174" s="113">
        <f>IF(U174="snížená",N174,0)</f>
        <v>0</v>
      </c>
      <c r="BG174" s="113">
        <f>IF(U174="zákl. přenesená",N174,0)</f>
        <v>0</v>
      </c>
      <c r="BH174" s="113">
        <f>IF(U174="sníž. přenesená",N174,0)</f>
        <v>0</v>
      </c>
      <c r="BI174" s="113">
        <f>IF(U174="nulová",N174,0)</f>
        <v>0</v>
      </c>
      <c r="BJ174" s="17" t="s">
        <v>23</v>
      </c>
      <c r="BK174" s="113">
        <f>ROUND(L174*K174,2)</f>
        <v>0</v>
      </c>
      <c r="BL174" s="17" t="s">
        <v>106</v>
      </c>
      <c r="BM174" s="17" t="s">
        <v>444</v>
      </c>
    </row>
    <row r="175" spans="2:51" s="11" customFormat="1" ht="22.5" customHeight="1">
      <c r="B175" s="173"/>
      <c r="C175" s="174"/>
      <c r="D175" s="174"/>
      <c r="E175" s="175" t="s">
        <v>21</v>
      </c>
      <c r="F175" s="292" t="s">
        <v>445</v>
      </c>
      <c r="G175" s="285"/>
      <c r="H175" s="285"/>
      <c r="I175" s="285"/>
      <c r="J175" s="174"/>
      <c r="K175" s="176">
        <v>11.22</v>
      </c>
      <c r="L175" s="174"/>
      <c r="M175" s="174"/>
      <c r="N175" s="174"/>
      <c r="O175" s="174"/>
      <c r="P175" s="174"/>
      <c r="Q175" s="174"/>
      <c r="R175" s="177"/>
      <c r="T175" s="178"/>
      <c r="U175" s="174"/>
      <c r="V175" s="174"/>
      <c r="W175" s="174"/>
      <c r="X175" s="174"/>
      <c r="Y175" s="174"/>
      <c r="Z175" s="174"/>
      <c r="AA175" s="179"/>
      <c r="AT175" s="180" t="s">
        <v>227</v>
      </c>
      <c r="AU175" s="180" t="s">
        <v>97</v>
      </c>
      <c r="AV175" s="11" t="s">
        <v>97</v>
      </c>
      <c r="AW175" s="11" t="s">
        <v>42</v>
      </c>
      <c r="AX175" s="11" t="s">
        <v>23</v>
      </c>
      <c r="AY175" s="180" t="s">
        <v>156</v>
      </c>
    </row>
    <row r="176" spans="2:65" s="1" customFormat="1" ht="22.5" customHeight="1">
      <c r="B176" s="133"/>
      <c r="C176" s="197" t="s">
        <v>446</v>
      </c>
      <c r="D176" s="197" t="s">
        <v>376</v>
      </c>
      <c r="E176" s="198" t="s">
        <v>447</v>
      </c>
      <c r="F176" s="295" t="s">
        <v>448</v>
      </c>
      <c r="G176" s="296"/>
      <c r="H176" s="296"/>
      <c r="I176" s="296"/>
      <c r="J176" s="199" t="s">
        <v>224</v>
      </c>
      <c r="K176" s="200">
        <v>14.586</v>
      </c>
      <c r="L176" s="297">
        <v>0</v>
      </c>
      <c r="M176" s="296"/>
      <c r="N176" s="298">
        <f>ROUND(L176*K176,2)</f>
        <v>0</v>
      </c>
      <c r="O176" s="256"/>
      <c r="P176" s="256"/>
      <c r="Q176" s="256"/>
      <c r="R176" s="135"/>
      <c r="T176" s="166" t="s">
        <v>21</v>
      </c>
      <c r="U176" s="43" t="s">
        <v>50</v>
      </c>
      <c r="V176" s="35"/>
      <c r="W176" s="167">
        <f>V176*K176</f>
        <v>0</v>
      </c>
      <c r="X176" s="167">
        <v>0.176</v>
      </c>
      <c r="Y176" s="167">
        <f>X176*K176</f>
        <v>2.567136</v>
      </c>
      <c r="Z176" s="167">
        <v>0</v>
      </c>
      <c r="AA176" s="168">
        <f>Z176*K176</f>
        <v>0</v>
      </c>
      <c r="AR176" s="17" t="s">
        <v>190</v>
      </c>
      <c r="AT176" s="17" t="s">
        <v>376</v>
      </c>
      <c r="AU176" s="17" t="s">
        <v>97</v>
      </c>
      <c r="AY176" s="17" t="s">
        <v>156</v>
      </c>
      <c r="BE176" s="113">
        <f>IF(U176="základní",N176,0)</f>
        <v>0</v>
      </c>
      <c r="BF176" s="113">
        <f>IF(U176="snížená",N176,0)</f>
        <v>0</v>
      </c>
      <c r="BG176" s="113">
        <f>IF(U176="zákl. přenesená",N176,0)</f>
        <v>0</v>
      </c>
      <c r="BH176" s="113">
        <f>IF(U176="sníž. přenesená",N176,0)</f>
        <v>0</v>
      </c>
      <c r="BI176" s="113">
        <f>IF(U176="nulová",N176,0)</f>
        <v>0</v>
      </c>
      <c r="BJ176" s="17" t="s">
        <v>23</v>
      </c>
      <c r="BK176" s="113">
        <f>ROUND(L176*K176,2)</f>
        <v>0</v>
      </c>
      <c r="BL176" s="17" t="s">
        <v>106</v>
      </c>
      <c r="BM176" s="17" t="s">
        <v>449</v>
      </c>
    </row>
    <row r="177" spans="2:51" s="11" customFormat="1" ht="22.5" customHeight="1">
      <c r="B177" s="173"/>
      <c r="C177" s="174"/>
      <c r="D177" s="174"/>
      <c r="E177" s="175" t="s">
        <v>21</v>
      </c>
      <c r="F177" s="292" t="s">
        <v>450</v>
      </c>
      <c r="G177" s="285"/>
      <c r="H177" s="285"/>
      <c r="I177" s="285"/>
      <c r="J177" s="174"/>
      <c r="K177" s="176">
        <v>14.586</v>
      </c>
      <c r="L177" s="174"/>
      <c r="M177" s="174"/>
      <c r="N177" s="174"/>
      <c r="O177" s="174"/>
      <c r="P177" s="174"/>
      <c r="Q177" s="174"/>
      <c r="R177" s="177"/>
      <c r="T177" s="178"/>
      <c r="U177" s="174"/>
      <c r="V177" s="174"/>
      <c r="W177" s="174"/>
      <c r="X177" s="174"/>
      <c r="Y177" s="174"/>
      <c r="Z177" s="174"/>
      <c r="AA177" s="179"/>
      <c r="AT177" s="180" t="s">
        <v>227</v>
      </c>
      <c r="AU177" s="180" t="s">
        <v>97</v>
      </c>
      <c r="AV177" s="11" t="s">
        <v>97</v>
      </c>
      <c r="AW177" s="11" t="s">
        <v>42</v>
      </c>
      <c r="AX177" s="11" t="s">
        <v>23</v>
      </c>
      <c r="AY177" s="180" t="s">
        <v>156</v>
      </c>
    </row>
    <row r="178" spans="2:63" s="9" customFormat="1" ht="29.25" customHeight="1">
      <c r="B178" s="152"/>
      <c r="C178" s="153"/>
      <c r="D178" s="172" t="s">
        <v>220</v>
      </c>
      <c r="E178" s="172"/>
      <c r="F178" s="172"/>
      <c r="G178" s="172"/>
      <c r="H178" s="172"/>
      <c r="I178" s="172"/>
      <c r="J178" s="172"/>
      <c r="K178" s="172"/>
      <c r="L178" s="172"/>
      <c r="M178" s="172"/>
      <c r="N178" s="288">
        <f>BK178</f>
        <v>0</v>
      </c>
      <c r="O178" s="289"/>
      <c r="P178" s="289"/>
      <c r="Q178" s="289"/>
      <c r="R178" s="155"/>
      <c r="T178" s="156"/>
      <c r="U178" s="153"/>
      <c r="V178" s="153"/>
      <c r="W178" s="157">
        <f>SUM(W179:W199)</f>
        <v>0</v>
      </c>
      <c r="X178" s="153"/>
      <c r="Y178" s="157">
        <f>SUM(Y179:Y199)</f>
        <v>57.5526704</v>
      </c>
      <c r="Z178" s="153"/>
      <c r="AA178" s="158">
        <f>SUM(AA179:AA199)</f>
        <v>0</v>
      </c>
      <c r="AR178" s="159" t="s">
        <v>23</v>
      </c>
      <c r="AT178" s="160" t="s">
        <v>84</v>
      </c>
      <c r="AU178" s="160" t="s">
        <v>23</v>
      </c>
      <c r="AY178" s="159" t="s">
        <v>156</v>
      </c>
      <c r="BK178" s="161">
        <f>SUM(BK179:BK199)</f>
        <v>0</v>
      </c>
    </row>
    <row r="179" spans="2:65" s="1" customFormat="1" ht="31.5" customHeight="1">
      <c r="B179" s="133"/>
      <c r="C179" s="162" t="s">
        <v>451</v>
      </c>
      <c r="D179" s="162" t="s">
        <v>157</v>
      </c>
      <c r="E179" s="163" t="s">
        <v>452</v>
      </c>
      <c r="F179" s="255" t="s">
        <v>453</v>
      </c>
      <c r="G179" s="256"/>
      <c r="H179" s="256"/>
      <c r="I179" s="256"/>
      <c r="J179" s="164" t="s">
        <v>257</v>
      </c>
      <c r="K179" s="165">
        <v>16</v>
      </c>
      <c r="L179" s="257">
        <v>0</v>
      </c>
      <c r="M179" s="256"/>
      <c r="N179" s="258">
        <f>ROUND(L179*K179,2)</f>
        <v>0</v>
      </c>
      <c r="O179" s="256"/>
      <c r="P179" s="256"/>
      <c r="Q179" s="256"/>
      <c r="R179" s="135"/>
      <c r="T179" s="166" t="s">
        <v>21</v>
      </c>
      <c r="U179" s="43" t="s">
        <v>50</v>
      </c>
      <c r="V179" s="35"/>
      <c r="W179" s="167">
        <f>V179*K179</f>
        <v>0</v>
      </c>
      <c r="X179" s="167">
        <v>0.071904</v>
      </c>
      <c r="Y179" s="167">
        <f>X179*K179</f>
        <v>1.150464</v>
      </c>
      <c r="Z179" s="167">
        <v>0</v>
      </c>
      <c r="AA179" s="168">
        <f>Z179*K179</f>
        <v>0</v>
      </c>
      <c r="AR179" s="17" t="s">
        <v>106</v>
      </c>
      <c r="AT179" s="17" t="s">
        <v>157</v>
      </c>
      <c r="AU179" s="17" t="s">
        <v>97</v>
      </c>
      <c r="AY179" s="17" t="s">
        <v>156</v>
      </c>
      <c r="BE179" s="113">
        <f>IF(U179="základní",N179,0)</f>
        <v>0</v>
      </c>
      <c r="BF179" s="113">
        <f>IF(U179="snížená",N179,0)</f>
        <v>0</v>
      </c>
      <c r="BG179" s="113">
        <f>IF(U179="zákl. přenesená",N179,0)</f>
        <v>0</v>
      </c>
      <c r="BH179" s="113">
        <f>IF(U179="sníž. přenesená",N179,0)</f>
        <v>0</v>
      </c>
      <c r="BI179" s="113">
        <f>IF(U179="nulová",N179,0)</f>
        <v>0</v>
      </c>
      <c r="BJ179" s="17" t="s">
        <v>23</v>
      </c>
      <c r="BK179" s="113">
        <f>ROUND(L179*K179,2)</f>
        <v>0</v>
      </c>
      <c r="BL179" s="17" t="s">
        <v>106</v>
      </c>
      <c r="BM179" s="17" t="s">
        <v>454</v>
      </c>
    </row>
    <row r="180" spans="2:51" s="11" customFormat="1" ht="22.5" customHeight="1">
      <c r="B180" s="173"/>
      <c r="C180" s="174"/>
      <c r="D180" s="174"/>
      <c r="E180" s="175" t="s">
        <v>21</v>
      </c>
      <c r="F180" s="292" t="s">
        <v>455</v>
      </c>
      <c r="G180" s="285"/>
      <c r="H180" s="285"/>
      <c r="I180" s="285"/>
      <c r="J180" s="174"/>
      <c r="K180" s="176">
        <v>16</v>
      </c>
      <c r="L180" s="174"/>
      <c r="M180" s="174"/>
      <c r="N180" s="174"/>
      <c r="O180" s="174"/>
      <c r="P180" s="174"/>
      <c r="Q180" s="174"/>
      <c r="R180" s="177"/>
      <c r="T180" s="178"/>
      <c r="U180" s="174"/>
      <c r="V180" s="174"/>
      <c r="W180" s="174"/>
      <c r="X180" s="174"/>
      <c r="Y180" s="174"/>
      <c r="Z180" s="174"/>
      <c r="AA180" s="179"/>
      <c r="AT180" s="180" t="s">
        <v>227</v>
      </c>
      <c r="AU180" s="180" t="s">
        <v>97</v>
      </c>
      <c r="AV180" s="11" t="s">
        <v>97</v>
      </c>
      <c r="AW180" s="11" t="s">
        <v>42</v>
      </c>
      <c r="AX180" s="11" t="s">
        <v>23</v>
      </c>
      <c r="AY180" s="180" t="s">
        <v>156</v>
      </c>
    </row>
    <row r="181" spans="2:65" s="1" customFormat="1" ht="31.5" customHeight="1">
      <c r="B181" s="133"/>
      <c r="C181" s="162" t="s">
        <v>456</v>
      </c>
      <c r="D181" s="162" t="s">
        <v>157</v>
      </c>
      <c r="E181" s="163" t="s">
        <v>457</v>
      </c>
      <c r="F181" s="255" t="s">
        <v>458</v>
      </c>
      <c r="G181" s="256"/>
      <c r="H181" s="256"/>
      <c r="I181" s="256"/>
      <c r="J181" s="164" t="s">
        <v>257</v>
      </c>
      <c r="K181" s="165">
        <v>16</v>
      </c>
      <c r="L181" s="257">
        <v>0</v>
      </c>
      <c r="M181" s="256"/>
      <c r="N181" s="258">
        <f>ROUND(L181*K181,2)</f>
        <v>0</v>
      </c>
      <c r="O181" s="256"/>
      <c r="P181" s="256"/>
      <c r="Q181" s="256"/>
      <c r="R181" s="135"/>
      <c r="T181" s="166" t="s">
        <v>21</v>
      </c>
      <c r="U181" s="43" t="s">
        <v>50</v>
      </c>
      <c r="V181" s="35"/>
      <c r="W181" s="167">
        <f>V181*K181</f>
        <v>0</v>
      </c>
      <c r="X181" s="167">
        <v>0.089776</v>
      </c>
      <c r="Y181" s="167">
        <f>X181*K181</f>
        <v>1.436416</v>
      </c>
      <c r="Z181" s="167">
        <v>0</v>
      </c>
      <c r="AA181" s="168">
        <f>Z181*K181</f>
        <v>0</v>
      </c>
      <c r="AR181" s="17" t="s">
        <v>106</v>
      </c>
      <c r="AT181" s="17" t="s">
        <v>157</v>
      </c>
      <c r="AU181" s="17" t="s">
        <v>97</v>
      </c>
      <c r="AY181" s="17" t="s">
        <v>156</v>
      </c>
      <c r="BE181" s="113">
        <f>IF(U181="základní",N181,0)</f>
        <v>0</v>
      </c>
      <c r="BF181" s="113">
        <f>IF(U181="snížená",N181,0)</f>
        <v>0</v>
      </c>
      <c r="BG181" s="113">
        <f>IF(U181="zákl. přenesená",N181,0)</f>
        <v>0</v>
      </c>
      <c r="BH181" s="113">
        <f>IF(U181="sníž. přenesená",N181,0)</f>
        <v>0</v>
      </c>
      <c r="BI181" s="113">
        <f>IF(U181="nulová",N181,0)</f>
        <v>0</v>
      </c>
      <c r="BJ181" s="17" t="s">
        <v>23</v>
      </c>
      <c r="BK181" s="113">
        <f>ROUND(L181*K181,2)</f>
        <v>0</v>
      </c>
      <c r="BL181" s="17" t="s">
        <v>106</v>
      </c>
      <c r="BM181" s="17" t="s">
        <v>459</v>
      </c>
    </row>
    <row r="182" spans="2:51" s="11" customFormat="1" ht="31.5" customHeight="1">
      <c r="B182" s="173"/>
      <c r="C182" s="174"/>
      <c r="D182" s="174"/>
      <c r="E182" s="175" t="s">
        <v>21</v>
      </c>
      <c r="F182" s="292" t="s">
        <v>460</v>
      </c>
      <c r="G182" s="285"/>
      <c r="H182" s="285"/>
      <c r="I182" s="285"/>
      <c r="J182" s="174"/>
      <c r="K182" s="176">
        <v>16</v>
      </c>
      <c r="L182" s="174"/>
      <c r="M182" s="174"/>
      <c r="N182" s="174"/>
      <c r="O182" s="174"/>
      <c r="P182" s="174"/>
      <c r="Q182" s="174"/>
      <c r="R182" s="177"/>
      <c r="T182" s="178"/>
      <c r="U182" s="174"/>
      <c r="V182" s="174"/>
      <c r="W182" s="174"/>
      <c r="X182" s="174"/>
      <c r="Y182" s="174"/>
      <c r="Z182" s="174"/>
      <c r="AA182" s="179"/>
      <c r="AT182" s="180" t="s">
        <v>227</v>
      </c>
      <c r="AU182" s="180" t="s">
        <v>97</v>
      </c>
      <c r="AV182" s="11" t="s">
        <v>97</v>
      </c>
      <c r="AW182" s="11" t="s">
        <v>42</v>
      </c>
      <c r="AX182" s="11" t="s">
        <v>23</v>
      </c>
      <c r="AY182" s="180" t="s">
        <v>156</v>
      </c>
    </row>
    <row r="183" spans="2:65" s="1" customFormat="1" ht="31.5" customHeight="1">
      <c r="B183" s="133"/>
      <c r="C183" s="162" t="s">
        <v>461</v>
      </c>
      <c r="D183" s="162" t="s">
        <v>157</v>
      </c>
      <c r="E183" s="163" t="s">
        <v>462</v>
      </c>
      <c r="F183" s="255" t="s">
        <v>463</v>
      </c>
      <c r="G183" s="256"/>
      <c r="H183" s="256"/>
      <c r="I183" s="256"/>
      <c r="J183" s="164" t="s">
        <v>257</v>
      </c>
      <c r="K183" s="165">
        <v>15</v>
      </c>
      <c r="L183" s="257">
        <v>0</v>
      </c>
      <c r="M183" s="256"/>
      <c r="N183" s="258">
        <f>ROUND(L183*K183,2)</f>
        <v>0</v>
      </c>
      <c r="O183" s="256"/>
      <c r="P183" s="256"/>
      <c r="Q183" s="256"/>
      <c r="R183" s="135"/>
      <c r="T183" s="166" t="s">
        <v>21</v>
      </c>
      <c r="U183" s="43" t="s">
        <v>50</v>
      </c>
      <c r="V183" s="35"/>
      <c r="W183" s="167">
        <f>V183*K183</f>
        <v>0</v>
      </c>
      <c r="X183" s="167">
        <v>0.16850352</v>
      </c>
      <c r="Y183" s="167">
        <f>X183*K183</f>
        <v>2.5275528</v>
      </c>
      <c r="Z183" s="167">
        <v>0</v>
      </c>
      <c r="AA183" s="168">
        <f>Z183*K183</f>
        <v>0</v>
      </c>
      <c r="AR183" s="17" t="s">
        <v>106</v>
      </c>
      <c r="AT183" s="17" t="s">
        <v>157</v>
      </c>
      <c r="AU183" s="17" t="s">
        <v>97</v>
      </c>
      <c r="AY183" s="17" t="s">
        <v>156</v>
      </c>
      <c r="BE183" s="113">
        <f>IF(U183="základní",N183,0)</f>
        <v>0</v>
      </c>
      <c r="BF183" s="113">
        <f>IF(U183="snížená",N183,0)</f>
        <v>0</v>
      </c>
      <c r="BG183" s="113">
        <f>IF(U183="zákl. přenesená",N183,0)</f>
        <v>0</v>
      </c>
      <c r="BH183" s="113">
        <f>IF(U183="sníž. přenesená",N183,0)</f>
        <v>0</v>
      </c>
      <c r="BI183" s="113">
        <f>IF(U183="nulová",N183,0)</f>
        <v>0</v>
      </c>
      <c r="BJ183" s="17" t="s">
        <v>23</v>
      </c>
      <c r="BK183" s="113">
        <f>ROUND(L183*K183,2)</f>
        <v>0</v>
      </c>
      <c r="BL183" s="17" t="s">
        <v>106</v>
      </c>
      <c r="BM183" s="17" t="s">
        <v>464</v>
      </c>
    </row>
    <row r="184" spans="2:51" s="11" customFormat="1" ht="22.5" customHeight="1">
      <c r="B184" s="173"/>
      <c r="C184" s="174"/>
      <c r="D184" s="174"/>
      <c r="E184" s="175" t="s">
        <v>21</v>
      </c>
      <c r="F184" s="292" t="s">
        <v>465</v>
      </c>
      <c r="G184" s="285"/>
      <c r="H184" s="285"/>
      <c r="I184" s="285"/>
      <c r="J184" s="174"/>
      <c r="K184" s="176">
        <v>10</v>
      </c>
      <c r="L184" s="174"/>
      <c r="M184" s="174"/>
      <c r="N184" s="174"/>
      <c r="O184" s="174"/>
      <c r="P184" s="174"/>
      <c r="Q184" s="174"/>
      <c r="R184" s="177"/>
      <c r="T184" s="178"/>
      <c r="U184" s="174"/>
      <c r="V184" s="174"/>
      <c r="W184" s="174"/>
      <c r="X184" s="174"/>
      <c r="Y184" s="174"/>
      <c r="Z184" s="174"/>
      <c r="AA184" s="179"/>
      <c r="AT184" s="180" t="s">
        <v>227</v>
      </c>
      <c r="AU184" s="180" t="s">
        <v>97</v>
      </c>
      <c r="AV184" s="11" t="s">
        <v>97</v>
      </c>
      <c r="AW184" s="11" t="s">
        <v>42</v>
      </c>
      <c r="AX184" s="11" t="s">
        <v>85</v>
      </c>
      <c r="AY184" s="180" t="s">
        <v>156</v>
      </c>
    </row>
    <row r="185" spans="2:51" s="11" customFormat="1" ht="22.5" customHeight="1">
      <c r="B185" s="173"/>
      <c r="C185" s="174"/>
      <c r="D185" s="174"/>
      <c r="E185" s="175" t="s">
        <v>21</v>
      </c>
      <c r="F185" s="284" t="s">
        <v>466</v>
      </c>
      <c r="G185" s="285"/>
      <c r="H185" s="285"/>
      <c r="I185" s="285"/>
      <c r="J185" s="174"/>
      <c r="K185" s="176">
        <v>3</v>
      </c>
      <c r="L185" s="174"/>
      <c r="M185" s="174"/>
      <c r="N185" s="174"/>
      <c r="O185" s="174"/>
      <c r="P185" s="174"/>
      <c r="Q185" s="174"/>
      <c r="R185" s="177"/>
      <c r="T185" s="178"/>
      <c r="U185" s="174"/>
      <c r="V185" s="174"/>
      <c r="W185" s="174"/>
      <c r="X185" s="174"/>
      <c r="Y185" s="174"/>
      <c r="Z185" s="174"/>
      <c r="AA185" s="179"/>
      <c r="AT185" s="180" t="s">
        <v>227</v>
      </c>
      <c r="AU185" s="180" t="s">
        <v>97</v>
      </c>
      <c r="AV185" s="11" t="s">
        <v>97</v>
      </c>
      <c r="AW185" s="11" t="s">
        <v>42</v>
      </c>
      <c r="AX185" s="11" t="s">
        <v>85</v>
      </c>
      <c r="AY185" s="180" t="s">
        <v>156</v>
      </c>
    </row>
    <row r="186" spans="2:51" s="11" customFormat="1" ht="22.5" customHeight="1">
      <c r="B186" s="173"/>
      <c r="C186" s="174"/>
      <c r="D186" s="174"/>
      <c r="E186" s="175" t="s">
        <v>21</v>
      </c>
      <c r="F186" s="284" t="s">
        <v>467</v>
      </c>
      <c r="G186" s="285"/>
      <c r="H186" s="285"/>
      <c r="I186" s="285"/>
      <c r="J186" s="174"/>
      <c r="K186" s="176">
        <v>1</v>
      </c>
      <c r="L186" s="174"/>
      <c r="M186" s="174"/>
      <c r="N186" s="174"/>
      <c r="O186" s="174"/>
      <c r="P186" s="174"/>
      <c r="Q186" s="174"/>
      <c r="R186" s="177"/>
      <c r="T186" s="178"/>
      <c r="U186" s="174"/>
      <c r="V186" s="174"/>
      <c r="W186" s="174"/>
      <c r="X186" s="174"/>
      <c r="Y186" s="174"/>
      <c r="Z186" s="174"/>
      <c r="AA186" s="179"/>
      <c r="AT186" s="180" t="s">
        <v>227</v>
      </c>
      <c r="AU186" s="180" t="s">
        <v>97</v>
      </c>
      <c r="AV186" s="11" t="s">
        <v>97</v>
      </c>
      <c r="AW186" s="11" t="s">
        <v>42</v>
      </c>
      <c r="AX186" s="11" t="s">
        <v>85</v>
      </c>
      <c r="AY186" s="180" t="s">
        <v>156</v>
      </c>
    </row>
    <row r="187" spans="2:51" s="11" customFormat="1" ht="22.5" customHeight="1">
      <c r="B187" s="173"/>
      <c r="C187" s="174"/>
      <c r="D187" s="174"/>
      <c r="E187" s="175" t="s">
        <v>21</v>
      </c>
      <c r="F187" s="284" t="s">
        <v>468</v>
      </c>
      <c r="G187" s="285"/>
      <c r="H187" s="285"/>
      <c r="I187" s="285"/>
      <c r="J187" s="174"/>
      <c r="K187" s="176">
        <v>1</v>
      </c>
      <c r="L187" s="174"/>
      <c r="M187" s="174"/>
      <c r="N187" s="174"/>
      <c r="O187" s="174"/>
      <c r="P187" s="174"/>
      <c r="Q187" s="174"/>
      <c r="R187" s="177"/>
      <c r="T187" s="178"/>
      <c r="U187" s="174"/>
      <c r="V187" s="174"/>
      <c r="W187" s="174"/>
      <c r="X187" s="174"/>
      <c r="Y187" s="174"/>
      <c r="Z187" s="174"/>
      <c r="AA187" s="179"/>
      <c r="AT187" s="180" t="s">
        <v>227</v>
      </c>
      <c r="AU187" s="180" t="s">
        <v>97</v>
      </c>
      <c r="AV187" s="11" t="s">
        <v>97</v>
      </c>
      <c r="AW187" s="11" t="s">
        <v>42</v>
      </c>
      <c r="AX187" s="11" t="s">
        <v>85</v>
      </c>
      <c r="AY187" s="180" t="s">
        <v>156</v>
      </c>
    </row>
    <row r="188" spans="2:51" s="12" customFormat="1" ht="22.5" customHeight="1">
      <c r="B188" s="181"/>
      <c r="C188" s="182"/>
      <c r="D188" s="182"/>
      <c r="E188" s="183" t="s">
        <v>21</v>
      </c>
      <c r="F188" s="286" t="s">
        <v>261</v>
      </c>
      <c r="G188" s="287"/>
      <c r="H188" s="287"/>
      <c r="I188" s="287"/>
      <c r="J188" s="182"/>
      <c r="K188" s="184">
        <v>15</v>
      </c>
      <c r="L188" s="182"/>
      <c r="M188" s="182"/>
      <c r="N188" s="182"/>
      <c r="O188" s="182"/>
      <c r="P188" s="182"/>
      <c r="Q188" s="182"/>
      <c r="R188" s="185"/>
      <c r="T188" s="186"/>
      <c r="U188" s="182"/>
      <c r="V188" s="182"/>
      <c r="W188" s="182"/>
      <c r="X188" s="182"/>
      <c r="Y188" s="182"/>
      <c r="Z188" s="182"/>
      <c r="AA188" s="187"/>
      <c r="AT188" s="188" t="s">
        <v>227</v>
      </c>
      <c r="AU188" s="188" t="s">
        <v>97</v>
      </c>
      <c r="AV188" s="12" t="s">
        <v>106</v>
      </c>
      <c r="AW188" s="12" t="s">
        <v>42</v>
      </c>
      <c r="AX188" s="12" t="s">
        <v>23</v>
      </c>
      <c r="AY188" s="188" t="s">
        <v>156</v>
      </c>
    </row>
    <row r="189" spans="2:65" s="1" customFormat="1" ht="22.5" customHeight="1">
      <c r="B189" s="133"/>
      <c r="C189" s="197" t="s">
        <v>469</v>
      </c>
      <c r="D189" s="197" t="s">
        <v>376</v>
      </c>
      <c r="E189" s="198" t="s">
        <v>470</v>
      </c>
      <c r="F189" s="295" t="s">
        <v>471</v>
      </c>
      <c r="G189" s="296"/>
      <c r="H189" s="296"/>
      <c r="I189" s="296"/>
      <c r="J189" s="199" t="s">
        <v>423</v>
      </c>
      <c r="K189" s="200">
        <v>10.1</v>
      </c>
      <c r="L189" s="297">
        <v>0</v>
      </c>
      <c r="M189" s="296"/>
      <c r="N189" s="298">
        <f>ROUND(L189*K189,2)</f>
        <v>0</v>
      </c>
      <c r="O189" s="256"/>
      <c r="P189" s="256"/>
      <c r="Q189" s="256"/>
      <c r="R189" s="135"/>
      <c r="T189" s="166" t="s">
        <v>21</v>
      </c>
      <c r="U189" s="43" t="s">
        <v>50</v>
      </c>
      <c r="V189" s="35"/>
      <c r="W189" s="167">
        <f>V189*K189</f>
        <v>0</v>
      </c>
      <c r="X189" s="167">
        <v>0.0821</v>
      </c>
      <c r="Y189" s="167">
        <f>X189*K189</f>
        <v>0.82921</v>
      </c>
      <c r="Z189" s="167">
        <v>0</v>
      </c>
      <c r="AA189" s="168">
        <f>Z189*K189</f>
        <v>0</v>
      </c>
      <c r="AR189" s="17" t="s">
        <v>190</v>
      </c>
      <c r="AT189" s="17" t="s">
        <v>376</v>
      </c>
      <c r="AU189" s="17" t="s">
        <v>97</v>
      </c>
      <c r="AY189" s="17" t="s">
        <v>156</v>
      </c>
      <c r="BE189" s="113">
        <f>IF(U189="základní",N189,0)</f>
        <v>0</v>
      </c>
      <c r="BF189" s="113">
        <f>IF(U189="snížená",N189,0)</f>
        <v>0</v>
      </c>
      <c r="BG189" s="113">
        <f>IF(U189="zákl. přenesená",N189,0)</f>
        <v>0</v>
      </c>
      <c r="BH189" s="113">
        <f>IF(U189="sníž. přenesená",N189,0)</f>
        <v>0</v>
      </c>
      <c r="BI189" s="113">
        <f>IF(U189="nulová",N189,0)</f>
        <v>0</v>
      </c>
      <c r="BJ189" s="17" t="s">
        <v>23</v>
      </c>
      <c r="BK189" s="113">
        <f>ROUND(L189*K189,2)</f>
        <v>0</v>
      </c>
      <c r="BL189" s="17" t="s">
        <v>106</v>
      </c>
      <c r="BM189" s="17" t="s">
        <v>472</v>
      </c>
    </row>
    <row r="190" spans="2:65" s="1" customFormat="1" ht="31.5" customHeight="1">
      <c r="B190" s="133"/>
      <c r="C190" s="197" t="s">
        <v>473</v>
      </c>
      <c r="D190" s="197" t="s">
        <v>376</v>
      </c>
      <c r="E190" s="198" t="s">
        <v>474</v>
      </c>
      <c r="F190" s="295" t="s">
        <v>475</v>
      </c>
      <c r="G190" s="296"/>
      <c r="H190" s="296"/>
      <c r="I190" s="296"/>
      <c r="J190" s="199" t="s">
        <v>423</v>
      </c>
      <c r="K190" s="200">
        <v>2.02</v>
      </c>
      <c r="L190" s="297">
        <v>0</v>
      </c>
      <c r="M190" s="296"/>
      <c r="N190" s="298">
        <f>ROUND(L190*K190,2)</f>
        <v>0</v>
      </c>
      <c r="O190" s="256"/>
      <c r="P190" s="256"/>
      <c r="Q190" s="256"/>
      <c r="R190" s="135"/>
      <c r="T190" s="166" t="s">
        <v>21</v>
      </c>
      <c r="U190" s="43" t="s">
        <v>50</v>
      </c>
      <c r="V190" s="35"/>
      <c r="W190" s="167">
        <f>V190*K190</f>
        <v>0</v>
      </c>
      <c r="X190" s="167">
        <v>0.064</v>
      </c>
      <c r="Y190" s="167">
        <f>X190*K190</f>
        <v>0.12928</v>
      </c>
      <c r="Z190" s="167">
        <v>0</v>
      </c>
      <c r="AA190" s="168">
        <f>Z190*K190</f>
        <v>0</v>
      </c>
      <c r="AR190" s="17" t="s">
        <v>190</v>
      </c>
      <c r="AT190" s="17" t="s">
        <v>376</v>
      </c>
      <c r="AU190" s="17" t="s">
        <v>97</v>
      </c>
      <c r="AY190" s="17" t="s">
        <v>156</v>
      </c>
      <c r="BE190" s="113">
        <f>IF(U190="základní",N190,0)</f>
        <v>0</v>
      </c>
      <c r="BF190" s="113">
        <f>IF(U190="snížená",N190,0)</f>
        <v>0</v>
      </c>
      <c r="BG190" s="113">
        <f>IF(U190="zákl. přenesená",N190,0)</f>
        <v>0</v>
      </c>
      <c r="BH190" s="113">
        <f>IF(U190="sníž. přenesená",N190,0)</f>
        <v>0</v>
      </c>
      <c r="BI190" s="113">
        <f>IF(U190="nulová",N190,0)</f>
        <v>0</v>
      </c>
      <c r="BJ190" s="17" t="s">
        <v>23</v>
      </c>
      <c r="BK190" s="113">
        <f>ROUND(L190*K190,2)</f>
        <v>0</v>
      </c>
      <c r="BL190" s="17" t="s">
        <v>106</v>
      </c>
      <c r="BM190" s="17" t="s">
        <v>476</v>
      </c>
    </row>
    <row r="191" spans="2:65" s="1" customFormat="1" ht="22.5" customHeight="1">
      <c r="B191" s="133"/>
      <c r="C191" s="197" t="s">
        <v>477</v>
      </c>
      <c r="D191" s="197" t="s">
        <v>376</v>
      </c>
      <c r="E191" s="198" t="s">
        <v>478</v>
      </c>
      <c r="F191" s="295" t="s">
        <v>479</v>
      </c>
      <c r="G191" s="296"/>
      <c r="H191" s="296"/>
      <c r="I191" s="296"/>
      <c r="J191" s="199" t="s">
        <v>423</v>
      </c>
      <c r="K191" s="200">
        <v>3.03</v>
      </c>
      <c r="L191" s="297">
        <v>0</v>
      </c>
      <c r="M191" s="296"/>
      <c r="N191" s="298">
        <f>ROUND(L191*K191,2)</f>
        <v>0</v>
      </c>
      <c r="O191" s="256"/>
      <c r="P191" s="256"/>
      <c r="Q191" s="256"/>
      <c r="R191" s="135"/>
      <c r="T191" s="166" t="s">
        <v>21</v>
      </c>
      <c r="U191" s="43" t="s">
        <v>50</v>
      </c>
      <c r="V191" s="35"/>
      <c r="W191" s="167">
        <f>V191*K191</f>
        <v>0</v>
      </c>
      <c r="X191" s="167">
        <v>0.063</v>
      </c>
      <c r="Y191" s="167">
        <f>X191*K191</f>
        <v>0.19088999999999998</v>
      </c>
      <c r="Z191" s="167">
        <v>0</v>
      </c>
      <c r="AA191" s="168">
        <f>Z191*K191</f>
        <v>0</v>
      </c>
      <c r="AR191" s="17" t="s">
        <v>190</v>
      </c>
      <c r="AT191" s="17" t="s">
        <v>376</v>
      </c>
      <c r="AU191" s="17" t="s">
        <v>97</v>
      </c>
      <c r="AY191" s="17" t="s">
        <v>156</v>
      </c>
      <c r="BE191" s="113">
        <f>IF(U191="základní",N191,0)</f>
        <v>0</v>
      </c>
      <c r="BF191" s="113">
        <f>IF(U191="snížená",N191,0)</f>
        <v>0</v>
      </c>
      <c r="BG191" s="113">
        <f>IF(U191="zákl. přenesená",N191,0)</f>
        <v>0</v>
      </c>
      <c r="BH191" s="113">
        <f>IF(U191="sníž. přenesená",N191,0)</f>
        <v>0</v>
      </c>
      <c r="BI191" s="113">
        <f>IF(U191="nulová",N191,0)</f>
        <v>0</v>
      </c>
      <c r="BJ191" s="17" t="s">
        <v>23</v>
      </c>
      <c r="BK191" s="113">
        <f>ROUND(L191*K191,2)</f>
        <v>0</v>
      </c>
      <c r="BL191" s="17" t="s">
        <v>106</v>
      </c>
      <c r="BM191" s="17" t="s">
        <v>480</v>
      </c>
    </row>
    <row r="192" spans="2:65" s="1" customFormat="1" ht="44.25" customHeight="1">
      <c r="B192" s="133"/>
      <c r="C192" s="162" t="s">
        <v>481</v>
      </c>
      <c r="D192" s="162" t="s">
        <v>157</v>
      </c>
      <c r="E192" s="163" t="s">
        <v>482</v>
      </c>
      <c r="F192" s="255" t="s">
        <v>483</v>
      </c>
      <c r="G192" s="256"/>
      <c r="H192" s="256"/>
      <c r="I192" s="256"/>
      <c r="J192" s="164" t="s">
        <v>257</v>
      </c>
      <c r="K192" s="165">
        <v>265</v>
      </c>
      <c r="L192" s="257">
        <v>0</v>
      </c>
      <c r="M192" s="256"/>
      <c r="N192" s="258">
        <f>ROUND(L192*K192,2)</f>
        <v>0</v>
      </c>
      <c r="O192" s="256"/>
      <c r="P192" s="256"/>
      <c r="Q192" s="256"/>
      <c r="R192" s="135"/>
      <c r="T192" s="166" t="s">
        <v>21</v>
      </c>
      <c r="U192" s="43" t="s">
        <v>50</v>
      </c>
      <c r="V192" s="35"/>
      <c r="W192" s="167">
        <f>V192*K192</f>
        <v>0</v>
      </c>
      <c r="X192" s="167">
        <v>0.1294996</v>
      </c>
      <c r="Y192" s="167">
        <f>X192*K192</f>
        <v>34.317394</v>
      </c>
      <c r="Z192" s="167">
        <v>0</v>
      </c>
      <c r="AA192" s="168">
        <f>Z192*K192</f>
        <v>0</v>
      </c>
      <c r="AR192" s="17" t="s">
        <v>106</v>
      </c>
      <c r="AT192" s="17" t="s">
        <v>157</v>
      </c>
      <c r="AU192" s="17" t="s">
        <v>97</v>
      </c>
      <c r="AY192" s="17" t="s">
        <v>156</v>
      </c>
      <c r="BE192" s="113">
        <f>IF(U192="základní",N192,0)</f>
        <v>0</v>
      </c>
      <c r="BF192" s="113">
        <f>IF(U192="snížená",N192,0)</f>
        <v>0</v>
      </c>
      <c r="BG192" s="113">
        <f>IF(U192="zákl. přenesená",N192,0)</f>
        <v>0</v>
      </c>
      <c r="BH192" s="113">
        <f>IF(U192="sníž. přenesená",N192,0)</f>
        <v>0</v>
      </c>
      <c r="BI192" s="113">
        <f>IF(U192="nulová",N192,0)</f>
        <v>0</v>
      </c>
      <c r="BJ192" s="17" t="s">
        <v>23</v>
      </c>
      <c r="BK192" s="113">
        <f>ROUND(L192*K192,2)</f>
        <v>0</v>
      </c>
      <c r="BL192" s="17" t="s">
        <v>106</v>
      </c>
      <c r="BM192" s="17" t="s">
        <v>484</v>
      </c>
    </row>
    <row r="193" spans="2:65" s="1" customFormat="1" ht="22.5" customHeight="1">
      <c r="B193" s="133"/>
      <c r="C193" s="197" t="s">
        <v>485</v>
      </c>
      <c r="D193" s="197" t="s">
        <v>376</v>
      </c>
      <c r="E193" s="198" t="s">
        <v>486</v>
      </c>
      <c r="F193" s="295" t="s">
        <v>487</v>
      </c>
      <c r="G193" s="296"/>
      <c r="H193" s="296"/>
      <c r="I193" s="296"/>
      <c r="J193" s="199" t="s">
        <v>423</v>
      </c>
      <c r="K193" s="200">
        <v>267.65</v>
      </c>
      <c r="L193" s="297">
        <v>0</v>
      </c>
      <c r="M193" s="296"/>
      <c r="N193" s="298">
        <f>ROUND(L193*K193,2)</f>
        <v>0</v>
      </c>
      <c r="O193" s="256"/>
      <c r="P193" s="256"/>
      <c r="Q193" s="256"/>
      <c r="R193" s="135"/>
      <c r="T193" s="166" t="s">
        <v>21</v>
      </c>
      <c r="U193" s="43" t="s">
        <v>50</v>
      </c>
      <c r="V193" s="35"/>
      <c r="W193" s="167">
        <f>V193*K193</f>
        <v>0</v>
      </c>
      <c r="X193" s="167">
        <v>0.055</v>
      </c>
      <c r="Y193" s="167">
        <f>X193*K193</f>
        <v>14.720749999999999</v>
      </c>
      <c r="Z193" s="167">
        <v>0</v>
      </c>
      <c r="AA193" s="168">
        <f>Z193*K193</f>
        <v>0</v>
      </c>
      <c r="AR193" s="17" t="s">
        <v>190</v>
      </c>
      <c r="AT193" s="17" t="s">
        <v>376</v>
      </c>
      <c r="AU193" s="17" t="s">
        <v>97</v>
      </c>
      <c r="AY193" s="17" t="s">
        <v>156</v>
      </c>
      <c r="BE193" s="113">
        <f>IF(U193="základní",N193,0)</f>
        <v>0</v>
      </c>
      <c r="BF193" s="113">
        <f>IF(U193="snížená",N193,0)</f>
        <v>0</v>
      </c>
      <c r="BG193" s="113">
        <f>IF(U193="zákl. přenesená",N193,0)</f>
        <v>0</v>
      </c>
      <c r="BH193" s="113">
        <f>IF(U193="sníž. přenesená",N193,0)</f>
        <v>0</v>
      </c>
      <c r="BI193" s="113">
        <f>IF(U193="nulová",N193,0)</f>
        <v>0</v>
      </c>
      <c r="BJ193" s="17" t="s">
        <v>23</v>
      </c>
      <c r="BK193" s="113">
        <f>ROUND(L193*K193,2)</f>
        <v>0</v>
      </c>
      <c r="BL193" s="17" t="s">
        <v>106</v>
      </c>
      <c r="BM193" s="17" t="s">
        <v>488</v>
      </c>
    </row>
    <row r="194" spans="2:51" s="11" customFormat="1" ht="22.5" customHeight="1">
      <c r="B194" s="173"/>
      <c r="C194" s="174"/>
      <c r="D194" s="174"/>
      <c r="E194" s="175" t="s">
        <v>21</v>
      </c>
      <c r="F194" s="292" t="s">
        <v>489</v>
      </c>
      <c r="G194" s="285"/>
      <c r="H194" s="285"/>
      <c r="I194" s="285"/>
      <c r="J194" s="174"/>
      <c r="K194" s="176">
        <v>267.65</v>
      </c>
      <c r="L194" s="174"/>
      <c r="M194" s="174"/>
      <c r="N194" s="174"/>
      <c r="O194" s="174"/>
      <c r="P194" s="174"/>
      <c r="Q194" s="174"/>
      <c r="R194" s="177"/>
      <c r="T194" s="178"/>
      <c r="U194" s="174"/>
      <c r="V194" s="174"/>
      <c r="W194" s="174"/>
      <c r="X194" s="174"/>
      <c r="Y194" s="174"/>
      <c r="Z194" s="174"/>
      <c r="AA194" s="179"/>
      <c r="AT194" s="180" t="s">
        <v>227</v>
      </c>
      <c r="AU194" s="180" t="s">
        <v>97</v>
      </c>
      <c r="AV194" s="11" t="s">
        <v>97</v>
      </c>
      <c r="AW194" s="11" t="s">
        <v>42</v>
      </c>
      <c r="AX194" s="11" t="s">
        <v>23</v>
      </c>
      <c r="AY194" s="180" t="s">
        <v>156</v>
      </c>
    </row>
    <row r="195" spans="2:65" s="1" customFormat="1" ht="31.5" customHeight="1">
      <c r="B195" s="133"/>
      <c r="C195" s="162" t="s">
        <v>490</v>
      </c>
      <c r="D195" s="162" t="s">
        <v>157</v>
      </c>
      <c r="E195" s="163" t="s">
        <v>491</v>
      </c>
      <c r="F195" s="255" t="s">
        <v>492</v>
      </c>
      <c r="G195" s="256"/>
      <c r="H195" s="256"/>
      <c r="I195" s="256"/>
      <c r="J195" s="164" t="s">
        <v>257</v>
      </c>
      <c r="K195" s="165">
        <v>16</v>
      </c>
      <c r="L195" s="257">
        <v>0</v>
      </c>
      <c r="M195" s="256"/>
      <c r="N195" s="258">
        <f>ROUND(L195*K195,2)</f>
        <v>0</v>
      </c>
      <c r="O195" s="256"/>
      <c r="P195" s="256"/>
      <c r="Q195" s="256"/>
      <c r="R195" s="135"/>
      <c r="T195" s="166" t="s">
        <v>21</v>
      </c>
      <c r="U195" s="43" t="s">
        <v>50</v>
      </c>
      <c r="V195" s="35"/>
      <c r="W195" s="167">
        <f>V195*K195</f>
        <v>0</v>
      </c>
      <c r="X195" s="167">
        <v>0.1406696</v>
      </c>
      <c r="Y195" s="167">
        <f>X195*K195</f>
        <v>2.2507136</v>
      </c>
      <c r="Z195" s="167">
        <v>0</v>
      </c>
      <c r="AA195" s="168">
        <f>Z195*K195</f>
        <v>0</v>
      </c>
      <c r="AR195" s="17" t="s">
        <v>106</v>
      </c>
      <c r="AT195" s="17" t="s">
        <v>157</v>
      </c>
      <c r="AU195" s="17" t="s">
        <v>97</v>
      </c>
      <c r="AY195" s="17" t="s">
        <v>156</v>
      </c>
      <c r="BE195" s="113">
        <f>IF(U195="základní",N195,0)</f>
        <v>0</v>
      </c>
      <c r="BF195" s="113">
        <f>IF(U195="snížená",N195,0)</f>
        <v>0</v>
      </c>
      <c r="BG195" s="113">
        <f>IF(U195="zákl. přenesená",N195,0)</f>
        <v>0</v>
      </c>
      <c r="BH195" s="113">
        <f>IF(U195="sníž. přenesená",N195,0)</f>
        <v>0</v>
      </c>
      <c r="BI195" s="113">
        <f>IF(U195="nulová",N195,0)</f>
        <v>0</v>
      </c>
      <c r="BJ195" s="17" t="s">
        <v>23</v>
      </c>
      <c r="BK195" s="113">
        <f>ROUND(L195*K195,2)</f>
        <v>0</v>
      </c>
      <c r="BL195" s="17" t="s">
        <v>106</v>
      </c>
      <c r="BM195" s="17" t="s">
        <v>493</v>
      </c>
    </row>
    <row r="196" spans="2:51" s="11" customFormat="1" ht="22.5" customHeight="1">
      <c r="B196" s="173"/>
      <c r="C196" s="174"/>
      <c r="D196" s="174"/>
      <c r="E196" s="175" t="s">
        <v>21</v>
      </c>
      <c r="F196" s="292" t="s">
        <v>494</v>
      </c>
      <c r="G196" s="285"/>
      <c r="H196" s="285"/>
      <c r="I196" s="285"/>
      <c r="J196" s="174"/>
      <c r="K196" s="176">
        <v>16</v>
      </c>
      <c r="L196" s="174"/>
      <c r="M196" s="174"/>
      <c r="N196" s="174"/>
      <c r="O196" s="174"/>
      <c r="P196" s="174"/>
      <c r="Q196" s="174"/>
      <c r="R196" s="177"/>
      <c r="T196" s="178"/>
      <c r="U196" s="174"/>
      <c r="V196" s="174"/>
      <c r="W196" s="174"/>
      <c r="X196" s="174"/>
      <c r="Y196" s="174"/>
      <c r="Z196" s="174"/>
      <c r="AA196" s="179"/>
      <c r="AT196" s="180" t="s">
        <v>227</v>
      </c>
      <c r="AU196" s="180" t="s">
        <v>97</v>
      </c>
      <c r="AV196" s="11" t="s">
        <v>97</v>
      </c>
      <c r="AW196" s="11" t="s">
        <v>42</v>
      </c>
      <c r="AX196" s="11" t="s">
        <v>23</v>
      </c>
      <c r="AY196" s="180" t="s">
        <v>156</v>
      </c>
    </row>
    <row r="197" spans="2:65" s="1" customFormat="1" ht="22.5" customHeight="1">
      <c r="B197" s="133"/>
      <c r="C197" s="162" t="s">
        <v>495</v>
      </c>
      <c r="D197" s="162" t="s">
        <v>157</v>
      </c>
      <c r="E197" s="163" t="s">
        <v>496</v>
      </c>
      <c r="F197" s="255" t="s">
        <v>497</v>
      </c>
      <c r="G197" s="256"/>
      <c r="H197" s="256"/>
      <c r="I197" s="256"/>
      <c r="J197" s="164" t="s">
        <v>257</v>
      </c>
      <c r="K197" s="165">
        <v>16</v>
      </c>
      <c r="L197" s="257">
        <v>0</v>
      </c>
      <c r="M197" s="256"/>
      <c r="N197" s="258">
        <f>ROUND(L197*K197,2)</f>
        <v>0</v>
      </c>
      <c r="O197" s="256"/>
      <c r="P197" s="256"/>
      <c r="Q197" s="256"/>
      <c r="R197" s="135"/>
      <c r="T197" s="166" t="s">
        <v>21</v>
      </c>
      <c r="U197" s="43" t="s">
        <v>50</v>
      </c>
      <c r="V197" s="35"/>
      <c r="W197" s="167">
        <f>V197*K197</f>
        <v>0</v>
      </c>
      <c r="X197" s="167">
        <v>0</v>
      </c>
      <c r="Y197" s="167">
        <f>X197*K197</f>
        <v>0</v>
      </c>
      <c r="Z197" s="167">
        <v>0</v>
      </c>
      <c r="AA197" s="168">
        <f>Z197*K197</f>
        <v>0</v>
      </c>
      <c r="AR197" s="17" t="s">
        <v>106</v>
      </c>
      <c r="AT197" s="17" t="s">
        <v>157</v>
      </c>
      <c r="AU197" s="17" t="s">
        <v>97</v>
      </c>
      <c r="AY197" s="17" t="s">
        <v>156</v>
      </c>
      <c r="BE197" s="113">
        <f>IF(U197="základní",N197,0)</f>
        <v>0</v>
      </c>
      <c r="BF197" s="113">
        <f>IF(U197="snížená",N197,0)</f>
        <v>0</v>
      </c>
      <c r="BG197" s="113">
        <f>IF(U197="zákl. přenesená",N197,0)</f>
        <v>0</v>
      </c>
      <c r="BH197" s="113">
        <f>IF(U197="sníž. přenesená",N197,0)</f>
        <v>0</v>
      </c>
      <c r="BI197" s="113">
        <f>IF(U197="nulová",N197,0)</f>
        <v>0</v>
      </c>
      <c r="BJ197" s="17" t="s">
        <v>23</v>
      </c>
      <c r="BK197" s="113">
        <f>ROUND(L197*K197,2)</f>
        <v>0</v>
      </c>
      <c r="BL197" s="17" t="s">
        <v>106</v>
      </c>
      <c r="BM197" s="17" t="s">
        <v>498</v>
      </c>
    </row>
    <row r="198" spans="2:65" s="1" customFormat="1" ht="31.5" customHeight="1">
      <c r="B198" s="133"/>
      <c r="C198" s="162" t="s">
        <v>499</v>
      </c>
      <c r="D198" s="162" t="s">
        <v>157</v>
      </c>
      <c r="E198" s="163" t="s">
        <v>500</v>
      </c>
      <c r="F198" s="255" t="s">
        <v>501</v>
      </c>
      <c r="G198" s="256"/>
      <c r="H198" s="256"/>
      <c r="I198" s="256"/>
      <c r="J198" s="164" t="s">
        <v>224</v>
      </c>
      <c r="K198" s="165">
        <v>3.2</v>
      </c>
      <c r="L198" s="257">
        <v>0</v>
      </c>
      <c r="M198" s="256"/>
      <c r="N198" s="258">
        <f>ROUND(L198*K198,2)</f>
        <v>0</v>
      </c>
      <c r="O198" s="256"/>
      <c r="P198" s="256"/>
      <c r="Q198" s="256"/>
      <c r="R198" s="135"/>
      <c r="T198" s="166" t="s">
        <v>21</v>
      </c>
      <c r="U198" s="43" t="s">
        <v>50</v>
      </c>
      <c r="V198" s="35"/>
      <c r="W198" s="167">
        <f>V198*K198</f>
        <v>0</v>
      </c>
      <c r="X198" s="167">
        <v>0</v>
      </c>
      <c r="Y198" s="167">
        <f>X198*K198</f>
        <v>0</v>
      </c>
      <c r="Z198" s="167">
        <v>0</v>
      </c>
      <c r="AA198" s="168">
        <f>Z198*K198</f>
        <v>0</v>
      </c>
      <c r="AR198" s="17" t="s">
        <v>106</v>
      </c>
      <c r="AT198" s="17" t="s">
        <v>157</v>
      </c>
      <c r="AU198" s="17" t="s">
        <v>97</v>
      </c>
      <c r="AY198" s="17" t="s">
        <v>156</v>
      </c>
      <c r="BE198" s="113">
        <f>IF(U198="základní",N198,0)</f>
        <v>0</v>
      </c>
      <c r="BF198" s="113">
        <f>IF(U198="snížená",N198,0)</f>
        <v>0</v>
      </c>
      <c r="BG198" s="113">
        <f>IF(U198="zákl. přenesená",N198,0)</f>
        <v>0</v>
      </c>
      <c r="BH198" s="113">
        <f>IF(U198="sníž. přenesená",N198,0)</f>
        <v>0</v>
      </c>
      <c r="BI198" s="113">
        <f>IF(U198="nulová",N198,0)</f>
        <v>0</v>
      </c>
      <c r="BJ198" s="17" t="s">
        <v>23</v>
      </c>
      <c r="BK198" s="113">
        <f>ROUND(L198*K198,2)</f>
        <v>0</v>
      </c>
      <c r="BL198" s="17" t="s">
        <v>106</v>
      </c>
      <c r="BM198" s="17" t="s">
        <v>502</v>
      </c>
    </row>
    <row r="199" spans="2:51" s="11" customFormat="1" ht="22.5" customHeight="1">
      <c r="B199" s="173"/>
      <c r="C199" s="174"/>
      <c r="D199" s="174"/>
      <c r="E199" s="175" t="s">
        <v>21</v>
      </c>
      <c r="F199" s="292" t="s">
        <v>503</v>
      </c>
      <c r="G199" s="285"/>
      <c r="H199" s="285"/>
      <c r="I199" s="285"/>
      <c r="J199" s="174"/>
      <c r="K199" s="176">
        <v>3.2</v>
      </c>
      <c r="L199" s="174"/>
      <c r="M199" s="174"/>
      <c r="N199" s="174"/>
      <c r="O199" s="174"/>
      <c r="P199" s="174"/>
      <c r="Q199" s="174"/>
      <c r="R199" s="177"/>
      <c r="T199" s="178"/>
      <c r="U199" s="174"/>
      <c r="V199" s="174"/>
      <c r="W199" s="174"/>
      <c r="X199" s="174"/>
      <c r="Y199" s="174"/>
      <c r="Z199" s="174"/>
      <c r="AA199" s="179"/>
      <c r="AT199" s="180" t="s">
        <v>227</v>
      </c>
      <c r="AU199" s="180" t="s">
        <v>97</v>
      </c>
      <c r="AV199" s="11" t="s">
        <v>97</v>
      </c>
      <c r="AW199" s="11" t="s">
        <v>42</v>
      </c>
      <c r="AX199" s="11" t="s">
        <v>23</v>
      </c>
      <c r="AY199" s="180" t="s">
        <v>156</v>
      </c>
    </row>
    <row r="200" spans="2:63" s="9" customFormat="1" ht="29.25" customHeight="1">
      <c r="B200" s="152"/>
      <c r="C200" s="153"/>
      <c r="D200" s="172" t="s">
        <v>352</v>
      </c>
      <c r="E200" s="172"/>
      <c r="F200" s="172"/>
      <c r="G200" s="172"/>
      <c r="H200" s="172"/>
      <c r="I200" s="172"/>
      <c r="J200" s="172"/>
      <c r="K200" s="172"/>
      <c r="L200" s="172"/>
      <c r="M200" s="172"/>
      <c r="N200" s="288">
        <f>BK200</f>
        <v>0</v>
      </c>
      <c r="O200" s="289"/>
      <c r="P200" s="289"/>
      <c r="Q200" s="289"/>
      <c r="R200" s="155"/>
      <c r="T200" s="156"/>
      <c r="U200" s="153"/>
      <c r="V200" s="153"/>
      <c r="W200" s="157">
        <f>W201</f>
        <v>0</v>
      </c>
      <c r="X200" s="153"/>
      <c r="Y200" s="157">
        <f>Y201</f>
        <v>0</v>
      </c>
      <c r="Z200" s="153"/>
      <c r="AA200" s="158">
        <f>AA201</f>
        <v>0</v>
      </c>
      <c r="AR200" s="159" t="s">
        <v>23</v>
      </c>
      <c r="AT200" s="160" t="s">
        <v>84</v>
      </c>
      <c r="AU200" s="160" t="s">
        <v>23</v>
      </c>
      <c r="AY200" s="159" t="s">
        <v>156</v>
      </c>
      <c r="BK200" s="161">
        <f>BK201</f>
        <v>0</v>
      </c>
    </row>
    <row r="201" spans="2:65" s="1" customFormat="1" ht="31.5" customHeight="1">
      <c r="B201" s="133"/>
      <c r="C201" s="162" t="s">
        <v>504</v>
      </c>
      <c r="D201" s="162" t="s">
        <v>157</v>
      </c>
      <c r="E201" s="163" t="s">
        <v>505</v>
      </c>
      <c r="F201" s="255" t="s">
        <v>506</v>
      </c>
      <c r="G201" s="256"/>
      <c r="H201" s="256"/>
      <c r="I201" s="256"/>
      <c r="J201" s="164" t="s">
        <v>286</v>
      </c>
      <c r="K201" s="165">
        <v>141.976</v>
      </c>
      <c r="L201" s="257">
        <v>0</v>
      </c>
      <c r="M201" s="256"/>
      <c r="N201" s="258">
        <f>ROUND(L201*K201,2)</f>
        <v>0</v>
      </c>
      <c r="O201" s="256"/>
      <c r="P201" s="256"/>
      <c r="Q201" s="256"/>
      <c r="R201" s="135"/>
      <c r="T201" s="166" t="s">
        <v>21</v>
      </c>
      <c r="U201" s="43" t="s">
        <v>50</v>
      </c>
      <c r="V201" s="35"/>
      <c r="W201" s="167">
        <f>V201*K201</f>
        <v>0</v>
      </c>
      <c r="X201" s="167">
        <v>0</v>
      </c>
      <c r="Y201" s="167">
        <f>X201*K201</f>
        <v>0</v>
      </c>
      <c r="Z201" s="167">
        <v>0</v>
      </c>
      <c r="AA201" s="168">
        <f>Z201*K201</f>
        <v>0</v>
      </c>
      <c r="AR201" s="17" t="s">
        <v>106</v>
      </c>
      <c r="AT201" s="17" t="s">
        <v>157</v>
      </c>
      <c r="AU201" s="17" t="s">
        <v>97</v>
      </c>
      <c r="AY201" s="17" t="s">
        <v>156</v>
      </c>
      <c r="BE201" s="113">
        <f>IF(U201="základní",N201,0)</f>
        <v>0</v>
      </c>
      <c r="BF201" s="113">
        <f>IF(U201="snížená",N201,0)</f>
        <v>0</v>
      </c>
      <c r="BG201" s="113">
        <f>IF(U201="zákl. přenesená",N201,0)</f>
        <v>0</v>
      </c>
      <c r="BH201" s="113">
        <f>IF(U201="sníž. přenesená",N201,0)</f>
        <v>0</v>
      </c>
      <c r="BI201" s="113">
        <f>IF(U201="nulová",N201,0)</f>
        <v>0</v>
      </c>
      <c r="BJ201" s="17" t="s">
        <v>23</v>
      </c>
      <c r="BK201" s="113">
        <f>ROUND(L201*K201,2)</f>
        <v>0</v>
      </c>
      <c r="BL201" s="17" t="s">
        <v>106</v>
      </c>
      <c r="BM201" s="17" t="s">
        <v>507</v>
      </c>
    </row>
    <row r="202" spans="2:63" s="1" customFormat="1" ht="49.5" customHeight="1">
      <c r="B202" s="34"/>
      <c r="C202" s="35"/>
      <c r="D202" s="154" t="s">
        <v>213</v>
      </c>
      <c r="E202" s="35"/>
      <c r="F202" s="35"/>
      <c r="G202" s="35"/>
      <c r="H202" s="35"/>
      <c r="I202" s="35"/>
      <c r="J202" s="35"/>
      <c r="K202" s="35"/>
      <c r="L202" s="35"/>
      <c r="M202" s="35"/>
      <c r="N202" s="252">
        <f>BK202</f>
        <v>0</v>
      </c>
      <c r="O202" s="253"/>
      <c r="P202" s="253"/>
      <c r="Q202" s="253"/>
      <c r="R202" s="36"/>
      <c r="T202" s="169"/>
      <c r="U202" s="55"/>
      <c r="V202" s="55"/>
      <c r="W202" s="55"/>
      <c r="X202" s="55"/>
      <c r="Y202" s="55"/>
      <c r="Z202" s="55"/>
      <c r="AA202" s="57"/>
      <c r="AT202" s="17" t="s">
        <v>84</v>
      </c>
      <c r="AU202" s="17" t="s">
        <v>85</v>
      </c>
      <c r="AY202" s="17" t="s">
        <v>214</v>
      </c>
      <c r="BK202" s="113">
        <v>0</v>
      </c>
    </row>
    <row r="203" spans="2:18" s="1" customFormat="1" ht="6.75" customHeight="1">
      <c r="B203" s="58"/>
      <c r="C203" s="59"/>
      <c r="D203" s="59"/>
      <c r="E203" s="59"/>
      <c r="F203" s="59"/>
      <c r="G203" s="59"/>
      <c r="H203" s="59"/>
      <c r="I203" s="59"/>
      <c r="J203" s="59"/>
      <c r="K203" s="59"/>
      <c r="L203" s="59"/>
      <c r="M203" s="59"/>
      <c r="N203" s="59"/>
      <c r="O203" s="59"/>
      <c r="P203" s="59"/>
      <c r="Q203" s="59"/>
      <c r="R203" s="60"/>
    </row>
  </sheetData>
  <sheetProtection password="CC35" sheet="1" objects="1" scenarios="1" formatColumns="0" formatRows="0" sort="0" autoFilter="0"/>
  <mergeCells count="225">
    <mergeCell ref="C2:Q2"/>
    <mergeCell ref="C4:Q4"/>
    <mergeCell ref="F6:P6"/>
    <mergeCell ref="F7:P7"/>
    <mergeCell ref="F8:P8"/>
    <mergeCell ref="O10:P10"/>
    <mergeCell ref="O12:P12"/>
    <mergeCell ref="O13:P13"/>
    <mergeCell ref="O15:P15"/>
    <mergeCell ref="E16:L16"/>
    <mergeCell ref="O16:P16"/>
    <mergeCell ref="O18:P18"/>
    <mergeCell ref="O19:P19"/>
    <mergeCell ref="O21:P21"/>
    <mergeCell ref="O22:P22"/>
    <mergeCell ref="E25:L25"/>
    <mergeCell ref="M28:P28"/>
    <mergeCell ref="M29:P29"/>
    <mergeCell ref="M31:P31"/>
    <mergeCell ref="H33:J33"/>
    <mergeCell ref="M33:P33"/>
    <mergeCell ref="H34:J34"/>
    <mergeCell ref="M34:P34"/>
    <mergeCell ref="H35:J35"/>
    <mergeCell ref="M35:P35"/>
    <mergeCell ref="H36:J36"/>
    <mergeCell ref="M36:P36"/>
    <mergeCell ref="H37:J37"/>
    <mergeCell ref="M37:P37"/>
    <mergeCell ref="L39:P39"/>
    <mergeCell ref="C76:Q76"/>
    <mergeCell ref="F78:P78"/>
    <mergeCell ref="F79:P79"/>
    <mergeCell ref="F80:P80"/>
    <mergeCell ref="M82:P82"/>
    <mergeCell ref="M84:Q84"/>
    <mergeCell ref="M85:Q85"/>
    <mergeCell ref="C87:G87"/>
    <mergeCell ref="N87:Q87"/>
    <mergeCell ref="N89:Q89"/>
    <mergeCell ref="N90:Q90"/>
    <mergeCell ref="N91:Q91"/>
    <mergeCell ref="N92:Q92"/>
    <mergeCell ref="N93:Q93"/>
    <mergeCell ref="N94:Q94"/>
    <mergeCell ref="N96:Q96"/>
    <mergeCell ref="D97:H97"/>
    <mergeCell ref="N97:Q97"/>
    <mergeCell ref="D98:H98"/>
    <mergeCell ref="N98:Q98"/>
    <mergeCell ref="D99:H99"/>
    <mergeCell ref="N99:Q99"/>
    <mergeCell ref="D100:H100"/>
    <mergeCell ref="N100:Q100"/>
    <mergeCell ref="D101:H101"/>
    <mergeCell ref="N101:Q101"/>
    <mergeCell ref="N102:Q102"/>
    <mergeCell ref="L104:Q104"/>
    <mergeCell ref="C110:Q110"/>
    <mergeCell ref="F112:P112"/>
    <mergeCell ref="F113:P113"/>
    <mergeCell ref="F114:P114"/>
    <mergeCell ref="M116:P116"/>
    <mergeCell ref="M118:Q118"/>
    <mergeCell ref="M119:Q119"/>
    <mergeCell ref="F121:I121"/>
    <mergeCell ref="L121:M121"/>
    <mergeCell ref="N121:Q121"/>
    <mergeCell ref="F125:I125"/>
    <mergeCell ref="L125:M125"/>
    <mergeCell ref="N125:Q125"/>
    <mergeCell ref="F126:I126"/>
    <mergeCell ref="L126:M126"/>
    <mergeCell ref="N126:Q126"/>
    <mergeCell ref="F127:I127"/>
    <mergeCell ref="F128:I128"/>
    <mergeCell ref="L128:M128"/>
    <mergeCell ref="N128:Q128"/>
    <mergeCell ref="F129:I129"/>
    <mergeCell ref="L129:M129"/>
    <mergeCell ref="N129:Q129"/>
    <mergeCell ref="F130:I130"/>
    <mergeCell ref="F131:I131"/>
    <mergeCell ref="L131:M131"/>
    <mergeCell ref="N131:Q131"/>
    <mergeCell ref="F132:I132"/>
    <mergeCell ref="F133:I133"/>
    <mergeCell ref="L133:M133"/>
    <mergeCell ref="N133:Q133"/>
    <mergeCell ref="F134:I134"/>
    <mergeCell ref="F135:I135"/>
    <mergeCell ref="L135:M135"/>
    <mergeCell ref="N135:Q135"/>
    <mergeCell ref="F136:I136"/>
    <mergeCell ref="L136:M136"/>
    <mergeCell ref="N136:Q136"/>
    <mergeCell ref="F137:I137"/>
    <mergeCell ref="F138:I138"/>
    <mergeCell ref="F139:I139"/>
    <mergeCell ref="F140:I140"/>
    <mergeCell ref="L140:M140"/>
    <mergeCell ref="N140:Q140"/>
    <mergeCell ref="F141:I141"/>
    <mergeCell ref="L141:M141"/>
    <mergeCell ref="N141:Q141"/>
    <mergeCell ref="F142:I142"/>
    <mergeCell ref="F143:I143"/>
    <mergeCell ref="L143:M143"/>
    <mergeCell ref="N143:Q143"/>
    <mergeCell ref="F144:I144"/>
    <mergeCell ref="F145:I145"/>
    <mergeCell ref="F146:I146"/>
    <mergeCell ref="F147:I147"/>
    <mergeCell ref="L147:M147"/>
    <mergeCell ref="N147:Q147"/>
    <mergeCell ref="F148:I148"/>
    <mergeCell ref="L148:M148"/>
    <mergeCell ref="N148:Q148"/>
    <mergeCell ref="F149:I149"/>
    <mergeCell ref="L149:M149"/>
    <mergeCell ref="N149:Q149"/>
    <mergeCell ref="F151:I151"/>
    <mergeCell ref="L151:M151"/>
    <mergeCell ref="N151:Q151"/>
    <mergeCell ref="F152:I152"/>
    <mergeCell ref="F153:I153"/>
    <mergeCell ref="F154:I154"/>
    <mergeCell ref="L154:M154"/>
    <mergeCell ref="N154:Q154"/>
    <mergeCell ref="F155:I155"/>
    <mergeCell ref="F156:I156"/>
    <mergeCell ref="F157:I157"/>
    <mergeCell ref="F158:I158"/>
    <mergeCell ref="F159:I159"/>
    <mergeCell ref="L159:M159"/>
    <mergeCell ref="N159:Q159"/>
    <mergeCell ref="F160:I160"/>
    <mergeCell ref="F161:I161"/>
    <mergeCell ref="F162:I162"/>
    <mergeCell ref="L162:M162"/>
    <mergeCell ref="N162:Q162"/>
    <mergeCell ref="F163:I163"/>
    <mergeCell ref="F164:I164"/>
    <mergeCell ref="L164:M164"/>
    <mergeCell ref="N164:Q164"/>
    <mergeCell ref="F165:I165"/>
    <mergeCell ref="L165:M165"/>
    <mergeCell ref="N165:Q165"/>
    <mergeCell ref="F166:I166"/>
    <mergeCell ref="F167:I167"/>
    <mergeCell ref="F168:I168"/>
    <mergeCell ref="F169:I169"/>
    <mergeCell ref="L169:M169"/>
    <mergeCell ref="N169:Q169"/>
    <mergeCell ref="F170:I170"/>
    <mergeCell ref="F171:I171"/>
    <mergeCell ref="L171:M171"/>
    <mergeCell ref="N171:Q171"/>
    <mergeCell ref="F172:I172"/>
    <mergeCell ref="F173:I173"/>
    <mergeCell ref="L173:M173"/>
    <mergeCell ref="N173:Q173"/>
    <mergeCell ref="F174:I174"/>
    <mergeCell ref="L174:M174"/>
    <mergeCell ref="N174:Q174"/>
    <mergeCell ref="F175:I175"/>
    <mergeCell ref="F176:I176"/>
    <mergeCell ref="L176:M176"/>
    <mergeCell ref="N176:Q176"/>
    <mergeCell ref="F177:I177"/>
    <mergeCell ref="F179:I179"/>
    <mergeCell ref="L179:M179"/>
    <mergeCell ref="N179:Q179"/>
    <mergeCell ref="F180:I180"/>
    <mergeCell ref="F181:I181"/>
    <mergeCell ref="L181:M181"/>
    <mergeCell ref="N181:Q181"/>
    <mergeCell ref="F182:I182"/>
    <mergeCell ref="F183:I183"/>
    <mergeCell ref="L183:M183"/>
    <mergeCell ref="N183:Q183"/>
    <mergeCell ref="F184:I184"/>
    <mergeCell ref="F185:I185"/>
    <mergeCell ref="F186:I186"/>
    <mergeCell ref="F187:I187"/>
    <mergeCell ref="F188:I188"/>
    <mergeCell ref="F189:I189"/>
    <mergeCell ref="L189:M189"/>
    <mergeCell ref="N189:Q189"/>
    <mergeCell ref="F190:I190"/>
    <mergeCell ref="L190:M190"/>
    <mergeCell ref="N190:Q190"/>
    <mergeCell ref="F191:I191"/>
    <mergeCell ref="L191:M191"/>
    <mergeCell ref="N191:Q191"/>
    <mergeCell ref="F192:I192"/>
    <mergeCell ref="L192:M192"/>
    <mergeCell ref="N192:Q192"/>
    <mergeCell ref="F193:I193"/>
    <mergeCell ref="L193:M193"/>
    <mergeCell ref="N193:Q193"/>
    <mergeCell ref="F194:I194"/>
    <mergeCell ref="F195:I195"/>
    <mergeCell ref="L195:M195"/>
    <mergeCell ref="N195:Q195"/>
    <mergeCell ref="F196:I196"/>
    <mergeCell ref="F197:I197"/>
    <mergeCell ref="L197:M197"/>
    <mergeCell ref="N197:Q197"/>
    <mergeCell ref="L198:M198"/>
    <mergeCell ref="N198:Q198"/>
    <mergeCell ref="F199:I199"/>
    <mergeCell ref="F201:I201"/>
    <mergeCell ref="L201:M201"/>
    <mergeCell ref="N201:Q201"/>
    <mergeCell ref="N202:Q202"/>
    <mergeCell ref="H1:K1"/>
    <mergeCell ref="S2:AC2"/>
    <mergeCell ref="N122:Q122"/>
    <mergeCell ref="N123:Q123"/>
    <mergeCell ref="N124:Q124"/>
    <mergeCell ref="N150:Q150"/>
    <mergeCell ref="N178:Q178"/>
    <mergeCell ref="N200:Q200"/>
    <mergeCell ref="F198:I198"/>
  </mergeCells>
  <hyperlinks>
    <hyperlink ref="F1:G1" location="C2" tooltip="Krycí list rozpočtu" display="1) Krycí list rozpočtu"/>
    <hyperlink ref="H1:K1" location="C87" tooltip="Rekapitulace rozpočtu" display="2) Rekapitulace rozpočtu"/>
    <hyperlink ref="L1" location="C121" tooltip="Rozpočet" display="3) Rozpočet"/>
    <hyperlink ref="S1:T1" location="'Rekapitulace stavby'!C2" tooltip="Rekapitulace stavby" display="Rekapitulace stavby"/>
  </hyperlinks>
  <printOptions/>
  <pageMargins left="0.5833333134651184" right="0.5833333134651184" top="0.5" bottom="0.46666666865348816" header="0" footer="0"/>
  <pageSetup blackAndWhite="1" errors="blank" fitToHeight="100" fitToWidth="1" horizontalDpi="600" verticalDpi="600" orientation="portrait"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N14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4" width="4.28125" style="0" customWidth="1"/>
    <col min="5" max="5" width="17.28125" style="0" customWidth="1"/>
    <col min="6" max="7" width="11.28125" style="0" customWidth="1"/>
    <col min="8" max="8" width="12.421875" style="0" customWidth="1"/>
    <col min="9" max="9" width="7.00390625" style="0" customWidth="1"/>
    <col min="10" max="10" width="5.28125" style="0" customWidth="1"/>
    <col min="11" max="11" width="11.421875" style="0" customWidth="1"/>
    <col min="12" max="12" width="12.00390625" style="0" customWidth="1"/>
    <col min="13" max="14" width="6.00390625" style="0" customWidth="1"/>
    <col min="15" max="15" width="2.00390625" style="0" customWidth="1"/>
    <col min="16" max="16" width="12.421875" style="0" customWidth="1"/>
    <col min="17" max="17" width="4.28125" style="0" customWidth="1"/>
    <col min="18" max="18" width="1.7109375" style="0" customWidth="1"/>
    <col min="19" max="19" width="8.28125" style="0" customWidth="1"/>
    <col min="20" max="20" width="29.7109375" style="0" hidden="1" customWidth="1"/>
    <col min="21" max="21" width="16.28125" style="0" hidden="1" customWidth="1"/>
    <col min="22" max="22" width="12.28125" style="0" hidden="1" customWidth="1"/>
    <col min="23" max="23" width="16.28125" style="0" hidden="1" customWidth="1"/>
    <col min="24" max="24" width="12.28125" style="0" hidden="1" customWidth="1"/>
    <col min="25" max="25" width="15.00390625" style="0" hidden="1" customWidth="1"/>
    <col min="26" max="26" width="11.00390625" style="0" hidden="1" customWidth="1"/>
    <col min="27" max="27" width="15.00390625" style="0" hidden="1" customWidth="1"/>
    <col min="28" max="28" width="16.28125" style="0" hidden="1" customWidth="1"/>
    <col min="29" max="29" width="11.00390625" style="0" customWidth="1"/>
    <col min="30" max="30" width="15.00390625" style="0" customWidth="1"/>
    <col min="31" max="31" width="16.28125" style="0" customWidth="1"/>
    <col min="32" max="43" width="9.28125" style="0" customWidth="1"/>
    <col min="44" max="64" width="0" style="0" hidden="1" customWidth="1"/>
  </cols>
  <sheetData>
    <row r="1" spans="1:66" ht="21.75" customHeight="1">
      <c r="A1" s="206"/>
      <c r="B1" s="203"/>
      <c r="C1" s="203"/>
      <c r="D1" s="204" t="s">
        <v>1</v>
      </c>
      <c r="E1" s="203"/>
      <c r="F1" s="205" t="s">
        <v>575</v>
      </c>
      <c r="G1" s="205"/>
      <c r="H1" s="254" t="s">
        <v>576</v>
      </c>
      <c r="I1" s="254"/>
      <c r="J1" s="254"/>
      <c r="K1" s="254"/>
      <c r="L1" s="205" t="s">
        <v>577</v>
      </c>
      <c r="M1" s="203"/>
      <c r="N1" s="203"/>
      <c r="O1" s="204" t="s">
        <v>121</v>
      </c>
      <c r="P1" s="203"/>
      <c r="Q1" s="203"/>
      <c r="R1" s="203"/>
      <c r="S1" s="205" t="s">
        <v>578</v>
      </c>
      <c r="T1" s="205"/>
      <c r="U1" s="206"/>
      <c r="V1" s="20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row>
    <row r="2" spans="3:46" ht="36.75" customHeight="1">
      <c r="C2" s="240" t="s">
        <v>5</v>
      </c>
      <c r="D2" s="209"/>
      <c r="E2" s="209"/>
      <c r="F2" s="209"/>
      <c r="G2" s="209"/>
      <c r="H2" s="209"/>
      <c r="I2" s="209"/>
      <c r="J2" s="209"/>
      <c r="K2" s="209"/>
      <c r="L2" s="209"/>
      <c r="M2" s="209"/>
      <c r="N2" s="209"/>
      <c r="O2" s="209"/>
      <c r="P2" s="209"/>
      <c r="Q2" s="209"/>
      <c r="S2" s="208" t="s">
        <v>6</v>
      </c>
      <c r="T2" s="209"/>
      <c r="U2" s="209"/>
      <c r="V2" s="209"/>
      <c r="W2" s="209"/>
      <c r="X2" s="209"/>
      <c r="Y2" s="209"/>
      <c r="Z2" s="209"/>
      <c r="AA2" s="209"/>
      <c r="AB2" s="209"/>
      <c r="AC2" s="209"/>
      <c r="AT2" s="17" t="s">
        <v>102</v>
      </c>
    </row>
    <row r="3" spans="2:46" ht="6.75" customHeight="1">
      <c r="B3" s="18"/>
      <c r="C3" s="19"/>
      <c r="D3" s="19"/>
      <c r="E3" s="19"/>
      <c r="F3" s="19"/>
      <c r="G3" s="19"/>
      <c r="H3" s="19"/>
      <c r="I3" s="19"/>
      <c r="J3" s="19"/>
      <c r="K3" s="19"/>
      <c r="L3" s="19"/>
      <c r="M3" s="19"/>
      <c r="N3" s="19"/>
      <c r="O3" s="19"/>
      <c r="P3" s="19"/>
      <c r="Q3" s="19"/>
      <c r="R3" s="20"/>
      <c r="AT3" s="17" t="s">
        <v>97</v>
      </c>
    </row>
    <row r="4" spans="2:46" ht="36.75" customHeight="1">
      <c r="B4" s="21"/>
      <c r="C4" s="239" t="s">
        <v>122</v>
      </c>
      <c r="D4" s="241"/>
      <c r="E4" s="241"/>
      <c r="F4" s="241"/>
      <c r="G4" s="241"/>
      <c r="H4" s="241"/>
      <c r="I4" s="241"/>
      <c r="J4" s="241"/>
      <c r="K4" s="241"/>
      <c r="L4" s="241"/>
      <c r="M4" s="241"/>
      <c r="N4" s="241"/>
      <c r="O4" s="241"/>
      <c r="P4" s="241"/>
      <c r="Q4" s="241"/>
      <c r="R4" s="23"/>
      <c r="T4" s="24" t="s">
        <v>11</v>
      </c>
      <c r="AT4" s="17" t="s">
        <v>4</v>
      </c>
    </row>
    <row r="5" spans="2:18" ht="6.75" customHeight="1">
      <c r="B5" s="21"/>
      <c r="C5" s="22"/>
      <c r="D5" s="22"/>
      <c r="E5" s="22"/>
      <c r="F5" s="22"/>
      <c r="G5" s="22"/>
      <c r="H5" s="22"/>
      <c r="I5" s="22"/>
      <c r="J5" s="22"/>
      <c r="K5" s="22"/>
      <c r="L5" s="22"/>
      <c r="M5" s="22"/>
      <c r="N5" s="22"/>
      <c r="O5" s="22"/>
      <c r="P5" s="22"/>
      <c r="Q5" s="22"/>
      <c r="R5" s="23"/>
    </row>
    <row r="6" spans="2:18" ht="24.75" customHeight="1">
      <c r="B6" s="21"/>
      <c r="C6" s="22"/>
      <c r="D6" s="29" t="s">
        <v>17</v>
      </c>
      <c r="E6" s="22"/>
      <c r="F6" s="273" t="str">
        <f>'Rekapitulace stavby'!K6</f>
        <v>Chodník ul. Bohumínská, úsek DPS Kamenec - čerpací stanice</v>
      </c>
      <c r="G6" s="241"/>
      <c r="H6" s="241"/>
      <c r="I6" s="241"/>
      <c r="J6" s="241"/>
      <c r="K6" s="241"/>
      <c r="L6" s="241"/>
      <c r="M6" s="241"/>
      <c r="N6" s="241"/>
      <c r="O6" s="241"/>
      <c r="P6" s="241"/>
      <c r="Q6" s="22"/>
      <c r="R6" s="23"/>
    </row>
    <row r="7" spans="2:18" ht="24.75" customHeight="1">
      <c r="B7" s="21"/>
      <c r="C7" s="22"/>
      <c r="D7" s="29" t="s">
        <v>123</v>
      </c>
      <c r="E7" s="22"/>
      <c r="F7" s="273" t="s">
        <v>215</v>
      </c>
      <c r="G7" s="241"/>
      <c r="H7" s="241"/>
      <c r="I7" s="241"/>
      <c r="J7" s="241"/>
      <c r="K7" s="241"/>
      <c r="L7" s="241"/>
      <c r="M7" s="241"/>
      <c r="N7" s="241"/>
      <c r="O7" s="241"/>
      <c r="P7" s="241"/>
      <c r="Q7" s="22"/>
      <c r="R7" s="23"/>
    </row>
    <row r="8" spans="2:18" s="1" customFormat="1" ht="32.25" customHeight="1">
      <c r="B8" s="34"/>
      <c r="C8" s="35"/>
      <c r="D8" s="28" t="s">
        <v>216</v>
      </c>
      <c r="E8" s="35"/>
      <c r="F8" s="246" t="s">
        <v>508</v>
      </c>
      <c r="G8" s="211"/>
      <c r="H8" s="211"/>
      <c r="I8" s="211"/>
      <c r="J8" s="211"/>
      <c r="K8" s="211"/>
      <c r="L8" s="211"/>
      <c r="M8" s="211"/>
      <c r="N8" s="211"/>
      <c r="O8" s="211"/>
      <c r="P8" s="211"/>
      <c r="Q8" s="35"/>
      <c r="R8" s="36"/>
    </row>
    <row r="9" spans="2:18" s="1" customFormat="1" ht="14.25" customHeight="1">
      <c r="B9" s="34"/>
      <c r="C9" s="35"/>
      <c r="D9" s="29" t="s">
        <v>20</v>
      </c>
      <c r="E9" s="35"/>
      <c r="F9" s="27" t="s">
        <v>21</v>
      </c>
      <c r="G9" s="35"/>
      <c r="H9" s="35"/>
      <c r="I9" s="35"/>
      <c r="J9" s="35"/>
      <c r="K9" s="35"/>
      <c r="L9" s="35"/>
      <c r="M9" s="29" t="s">
        <v>22</v>
      </c>
      <c r="N9" s="35"/>
      <c r="O9" s="27" t="s">
        <v>21</v>
      </c>
      <c r="P9" s="35"/>
      <c r="Q9" s="35"/>
      <c r="R9" s="36"/>
    </row>
    <row r="10" spans="2:18" s="1" customFormat="1" ht="14.25" customHeight="1">
      <c r="B10" s="34"/>
      <c r="C10" s="35"/>
      <c r="D10" s="29" t="s">
        <v>24</v>
      </c>
      <c r="E10" s="35"/>
      <c r="F10" s="27" t="s">
        <v>25</v>
      </c>
      <c r="G10" s="35"/>
      <c r="H10" s="35"/>
      <c r="I10" s="35"/>
      <c r="J10" s="35"/>
      <c r="K10" s="35"/>
      <c r="L10" s="35"/>
      <c r="M10" s="29" t="s">
        <v>26</v>
      </c>
      <c r="N10" s="35"/>
      <c r="O10" s="282" t="str">
        <f>'Rekapitulace stavby'!AN8</f>
        <v>2. 6. 2016</v>
      </c>
      <c r="P10" s="211"/>
      <c r="Q10" s="35"/>
      <c r="R10" s="36"/>
    </row>
    <row r="11" spans="2:18" s="1" customFormat="1" ht="10.5" customHeight="1">
      <c r="B11" s="34"/>
      <c r="C11" s="35"/>
      <c r="D11" s="35"/>
      <c r="E11" s="35"/>
      <c r="F11" s="35"/>
      <c r="G11" s="35"/>
      <c r="H11" s="35"/>
      <c r="I11" s="35"/>
      <c r="J11" s="35"/>
      <c r="K11" s="35"/>
      <c r="L11" s="35"/>
      <c r="M11" s="35"/>
      <c r="N11" s="35"/>
      <c r="O11" s="35"/>
      <c r="P11" s="35"/>
      <c r="Q11" s="35"/>
      <c r="R11" s="36"/>
    </row>
    <row r="12" spans="2:18" s="1" customFormat="1" ht="14.25" customHeight="1">
      <c r="B12" s="34"/>
      <c r="C12" s="35"/>
      <c r="D12" s="29" t="s">
        <v>30</v>
      </c>
      <c r="E12" s="35"/>
      <c r="F12" s="35"/>
      <c r="G12" s="35"/>
      <c r="H12" s="35"/>
      <c r="I12" s="35"/>
      <c r="J12" s="35"/>
      <c r="K12" s="35"/>
      <c r="L12" s="35"/>
      <c r="M12" s="29" t="s">
        <v>31</v>
      </c>
      <c r="N12" s="35"/>
      <c r="O12" s="245" t="s">
        <v>32</v>
      </c>
      <c r="P12" s="211"/>
      <c r="Q12" s="35"/>
      <c r="R12" s="36"/>
    </row>
    <row r="13" spans="2:18" s="1" customFormat="1" ht="18" customHeight="1">
      <c r="B13" s="34"/>
      <c r="C13" s="35"/>
      <c r="D13" s="35"/>
      <c r="E13" s="27" t="s">
        <v>33</v>
      </c>
      <c r="F13" s="35"/>
      <c r="G13" s="35"/>
      <c r="H13" s="35"/>
      <c r="I13" s="35"/>
      <c r="J13" s="35"/>
      <c r="K13" s="35"/>
      <c r="L13" s="35"/>
      <c r="M13" s="29" t="s">
        <v>34</v>
      </c>
      <c r="N13" s="35"/>
      <c r="O13" s="245" t="s">
        <v>35</v>
      </c>
      <c r="P13" s="211"/>
      <c r="Q13" s="35"/>
      <c r="R13" s="36"/>
    </row>
    <row r="14" spans="2:18" s="1" customFormat="1" ht="6.75" customHeight="1">
      <c r="B14" s="34"/>
      <c r="C14" s="35"/>
      <c r="D14" s="35"/>
      <c r="E14" s="35"/>
      <c r="F14" s="35"/>
      <c r="G14" s="35"/>
      <c r="H14" s="35"/>
      <c r="I14" s="35"/>
      <c r="J14" s="35"/>
      <c r="K14" s="35"/>
      <c r="L14" s="35"/>
      <c r="M14" s="35"/>
      <c r="N14" s="35"/>
      <c r="O14" s="35"/>
      <c r="P14" s="35"/>
      <c r="Q14" s="35"/>
      <c r="R14" s="36"/>
    </row>
    <row r="15" spans="2:18" s="1" customFormat="1" ht="14.25" customHeight="1">
      <c r="B15" s="34"/>
      <c r="C15" s="35"/>
      <c r="D15" s="29" t="s">
        <v>36</v>
      </c>
      <c r="E15" s="35"/>
      <c r="F15" s="35"/>
      <c r="G15" s="35"/>
      <c r="H15" s="35"/>
      <c r="I15" s="35"/>
      <c r="J15" s="35"/>
      <c r="K15" s="35"/>
      <c r="L15" s="35"/>
      <c r="M15" s="29" t="s">
        <v>31</v>
      </c>
      <c r="N15" s="35"/>
      <c r="O15" s="281" t="str">
        <f>IF('Rekapitulace stavby'!AN13="","",'Rekapitulace stavby'!AN13)</f>
        <v>Vyplň údaj</v>
      </c>
      <c r="P15" s="211"/>
      <c r="Q15" s="35"/>
      <c r="R15" s="36"/>
    </row>
    <row r="16" spans="2:18" s="1" customFormat="1" ht="18" customHeight="1">
      <c r="B16" s="34"/>
      <c r="C16" s="35"/>
      <c r="D16" s="35"/>
      <c r="E16" s="281" t="str">
        <f>IF('Rekapitulace stavby'!E14="","",'Rekapitulace stavby'!E14)</f>
        <v>Vyplň údaj</v>
      </c>
      <c r="F16" s="211"/>
      <c r="G16" s="211"/>
      <c r="H16" s="211"/>
      <c r="I16" s="211"/>
      <c r="J16" s="211"/>
      <c r="K16" s="211"/>
      <c r="L16" s="211"/>
      <c r="M16" s="29" t="s">
        <v>34</v>
      </c>
      <c r="N16" s="35"/>
      <c r="O16" s="281" t="str">
        <f>IF('Rekapitulace stavby'!AN14="","",'Rekapitulace stavby'!AN14)</f>
        <v>Vyplň údaj</v>
      </c>
      <c r="P16" s="211"/>
      <c r="Q16" s="35"/>
      <c r="R16" s="36"/>
    </row>
    <row r="17" spans="2:18" s="1" customFormat="1" ht="6.75" customHeight="1">
      <c r="B17" s="34"/>
      <c r="C17" s="35"/>
      <c r="D17" s="35"/>
      <c r="E17" s="35"/>
      <c r="F17" s="35"/>
      <c r="G17" s="35"/>
      <c r="H17" s="35"/>
      <c r="I17" s="35"/>
      <c r="J17" s="35"/>
      <c r="K17" s="35"/>
      <c r="L17" s="35"/>
      <c r="M17" s="35"/>
      <c r="N17" s="35"/>
      <c r="O17" s="35"/>
      <c r="P17" s="35"/>
      <c r="Q17" s="35"/>
      <c r="R17" s="36"/>
    </row>
    <row r="18" spans="2:18" s="1" customFormat="1" ht="14.25" customHeight="1">
      <c r="B18" s="34"/>
      <c r="C18" s="35"/>
      <c r="D18" s="29" t="s">
        <v>38</v>
      </c>
      <c r="E18" s="35"/>
      <c r="F18" s="35"/>
      <c r="G18" s="35"/>
      <c r="H18" s="35"/>
      <c r="I18" s="35"/>
      <c r="J18" s="35"/>
      <c r="K18" s="35"/>
      <c r="L18" s="35"/>
      <c r="M18" s="29" t="s">
        <v>31</v>
      </c>
      <c r="N18" s="35"/>
      <c r="O18" s="245" t="s">
        <v>39</v>
      </c>
      <c r="P18" s="211"/>
      <c r="Q18" s="35"/>
      <c r="R18" s="36"/>
    </row>
    <row r="19" spans="2:18" s="1" customFormat="1" ht="18" customHeight="1">
      <c r="B19" s="34"/>
      <c r="C19" s="35"/>
      <c r="D19" s="35"/>
      <c r="E19" s="27" t="s">
        <v>40</v>
      </c>
      <c r="F19" s="35"/>
      <c r="G19" s="35"/>
      <c r="H19" s="35"/>
      <c r="I19" s="35"/>
      <c r="J19" s="35"/>
      <c r="K19" s="35"/>
      <c r="L19" s="35"/>
      <c r="M19" s="29" t="s">
        <v>34</v>
      </c>
      <c r="N19" s="35"/>
      <c r="O19" s="245" t="s">
        <v>41</v>
      </c>
      <c r="P19" s="211"/>
      <c r="Q19" s="35"/>
      <c r="R19" s="36"/>
    </row>
    <row r="20" spans="2:18" s="1" customFormat="1" ht="6.75" customHeight="1">
      <c r="B20" s="34"/>
      <c r="C20" s="35"/>
      <c r="D20" s="35"/>
      <c r="E20" s="35"/>
      <c r="F20" s="35"/>
      <c r="G20" s="35"/>
      <c r="H20" s="35"/>
      <c r="I20" s="35"/>
      <c r="J20" s="35"/>
      <c r="K20" s="35"/>
      <c r="L20" s="35"/>
      <c r="M20" s="35"/>
      <c r="N20" s="35"/>
      <c r="O20" s="35"/>
      <c r="P20" s="35"/>
      <c r="Q20" s="35"/>
      <c r="R20" s="36"/>
    </row>
    <row r="21" spans="2:18" s="1" customFormat="1" ht="14.25" customHeight="1">
      <c r="B21" s="34"/>
      <c r="C21" s="35"/>
      <c r="D21" s="29" t="s">
        <v>43</v>
      </c>
      <c r="E21" s="35"/>
      <c r="F21" s="35"/>
      <c r="G21" s="35"/>
      <c r="H21" s="35"/>
      <c r="I21" s="35"/>
      <c r="J21" s="35"/>
      <c r="K21" s="35"/>
      <c r="L21" s="35"/>
      <c r="M21" s="29" t="s">
        <v>31</v>
      </c>
      <c r="N21" s="35"/>
      <c r="O21" s="245">
        <f>IF('Rekapitulace stavby'!AN19="","",'Rekapitulace stavby'!AN19)</f>
      </c>
      <c r="P21" s="211"/>
      <c r="Q21" s="35"/>
      <c r="R21" s="36"/>
    </row>
    <row r="22" spans="2:18" s="1" customFormat="1" ht="18" customHeight="1">
      <c r="B22" s="34"/>
      <c r="C22" s="35"/>
      <c r="D22" s="35"/>
      <c r="E22" s="27" t="str">
        <f>IF('Rekapitulace stavby'!E20="","",'Rekapitulace stavby'!E20)</f>
        <v> </v>
      </c>
      <c r="F22" s="35"/>
      <c r="G22" s="35"/>
      <c r="H22" s="35"/>
      <c r="I22" s="35"/>
      <c r="J22" s="35"/>
      <c r="K22" s="35"/>
      <c r="L22" s="35"/>
      <c r="M22" s="29" t="s">
        <v>34</v>
      </c>
      <c r="N22" s="35"/>
      <c r="O22" s="245">
        <f>IF('Rekapitulace stavby'!AN20="","",'Rekapitulace stavby'!AN20)</f>
      </c>
      <c r="P22" s="211"/>
      <c r="Q22" s="35"/>
      <c r="R22" s="36"/>
    </row>
    <row r="23" spans="2:18" s="1" customFormat="1" ht="6.75" customHeight="1">
      <c r="B23" s="34"/>
      <c r="C23" s="35"/>
      <c r="D23" s="35"/>
      <c r="E23" s="35"/>
      <c r="F23" s="35"/>
      <c r="G23" s="35"/>
      <c r="H23" s="35"/>
      <c r="I23" s="35"/>
      <c r="J23" s="35"/>
      <c r="K23" s="35"/>
      <c r="L23" s="35"/>
      <c r="M23" s="35"/>
      <c r="N23" s="35"/>
      <c r="O23" s="35"/>
      <c r="P23" s="35"/>
      <c r="Q23" s="35"/>
      <c r="R23" s="36"/>
    </row>
    <row r="24" spans="2:18" s="1" customFormat="1" ht="14.25" customHeight="1">
      <c r="B24" s="34"/>
      <c r="C24" s="35"/>
      <c r="D24" s="29" t="s">
        <v>45</v>
      </c>
      <c r="E24" s="35"/>
      <c r="F24" s="35"/>
      <c r="G24" s="35"/>
      <c r="H24" s="35"/>
      <c r="I24" s="35"/>
      <c r="J24" s="35"/>
      <c r="K24" s="35"/>
      <c r="L24" s="35"/>
      <c r="M24" s="35"/>
      <c r="N24" s="35"/>
      <c r="O24" s="35"/>
      <c r="P24" s="35"/>
      <c r="Q24" s="35"/>
      <c r="R24" s="36"/>
    </row>
    <row r="25" spans="2:18" s="1" customFormat="1" ht="22.5" customHeight="1">
      <c r="B25" s="34"/>
      <c r="C25" s="35"/>
      <c r="D25" s="35"/>
      <c r="E25" s="248" t="s">
        <v>21</v>
      </c>
      <c r="F25" s="211"/>
      <c r="G25" s="211"/>
      <c r="H25" s="211"/>
      <c r="I25" s="211"/>
      <c r="J25" s="211"/>
      <c r="K25" s="211"/>
      <c r="L25" s="211"/>
      <c r="M25" s="35"/>
      <c r="N25" s="35"/>
      <c r="O25" s="35"/>
      <c r="P25" s="35"/>
      <c r="Q25" s="35"/>
      <c r="R25" s="36"/>
    </row>
    <row r="26" spans="2:18" s="1" customFormat="1" ht="6.75" customHeight="1">
      <c r="B26" s="34"/>
      <c r="C26" s="35"/>
      <c r="D26" s="35"/>
      <c r="E26" s="35"/>
      <c r="F26" s="35"/>
      <c r="G26" s="35"/>
      <c r="H26" s="35"/>
      <c r="I26" s="35"/>
      <c r="J26" s="35"/>
      <c r="K26" s="35"/>
      <c r="L26" s="35"/>
      <c r="M26" s="35"/>
      <c r="N26" s="35"/>
      <c r="O26" s="35"/>
      <c r="P26" s="35"/>
      <c r="Q26" s="35"/>
      <c r="R26" s="36"/>
    </row>
    <row r="27" spans="2:18" s="1" customFormat="1" ht="6.75" customHeight="1">
      <c r="B27" s="34"/>
      <c r="C27" s="35"/>
      <c r="D27" s="50"/>
      <c r="E27" s="50"/>
      <c r="F27" s="50"/>
      <c r="G27" s="50"/>
      <c r="H27" s="50"/>
      <c r="I27" s="50"/>
      <c r="J27" s="50"/>
      <c r="K27" s="50"/>
      <c r="L27" s="50"/>
      <c r="M27" s="50"/>
      <c r="N27" s="50"/>
      <c r="O27" s="50"/>
      <c r="P27" s="50"/>
      <c r="Q27" s="35"/>
      <c r="R27" s="36"/>
    </row>
    <row r="28" spans="2:18" s="1" customFormat="1" ht="14.25" customHeight="1">
      <c r="B28" s="34"/>
      <c r="C28" s="35"/>
      <c r="D28" s="120" t="s">
        <v>125</v>
      </c>
      <c r="E28" s="35"/>
      <c r="F28" s="35"/>
      <c r="G28" s="35"/>
      <c r="H28" s="35"/>
      <c r="I28" s="35"/>
      <c r="J28" s="35"/>
      <c r="K28" s="35"/>
      <c r="L28" s="35"/>
      <c r="M28" s="249">
        <f>N89</f>
        <v>0</v>
      </c>
      <c r="N28" s="211"/>
      <c r="O28" s="211"/>
      <c r="P28" s="211"/>
      <c r="Q28" s="35"/>
      <c r="R28" s="36"/>
    </row>
    <row r="29" spans="2:18" s="1" customFormat="1" ht="14.25" customHeight="1">
      <c r="B29" s="34"/>
      <c r="C29" s="35"/>
      <c r="D29" s="33" t="s">
        <v>115</v>
      </c>
      <c r="E29" s="35"/>
      <c r="F29" s="35"/>
      <c r="G29" s="35"/>
      <c r="H29" s="35"/>
      <c r="I29" s="35"/>
      <c r="J29" s="35"/>
      <c r="K29" s="35"/>
      <c r="L29" s="35"/>
      <c r="M29" s="249">
        <f>N96</f>
        <v>0</v>
      </c>
      <c r="N29" s="211"/>
      <c r="O29" s="211"/>
      <c r="P29" s="211"/>
      <c r="Q29" s="35"/>
      <c r="R29" s="36"/>
    </row>
    <row r="30" spans="2:18" s="1" customFormat="1" ht="6.75" customHeight="1">
      <c r="B30" s="34"/>
      <c r="C30" s="35"/>
      <c r="D30" s="35"/>
      <c r="E30" s="35"/>
      <c r="F30" s="35"/>
      <c r="G30" s="35"/>
      <c r="H30" s="35"/>
      <c r="I30" s="35"/>
      <c r="J30" s="35"/>
      <c r="K30" s="35"/>
      <c r="L30" s="35"/>
      <c r="M30" s="35"/>
      <c r="N30" s="35"/>
      <c r="O30" s="35"/>
      <c r="P30" s="35"/>
      <c r="Q30" s="35"/>
      <c r="R30" s="36"/>
    </row>
    <row r="31" spans="2:18" s="1" customFormat="1" ht="24.75" customHeight="1">
      <c r="B31" s="34"/>
      <c r="C31" s="35"/>
      <c r="D31" s="121" t="s">
        <v>48</v>
      </c>
      <c r="E31" s="35"/>
      <c r="F31" s="35"/>
      <c r="G31" s="35"/>
      <c r="H31" s="35"/>
      <c r="I31" s="35"/>
      <c r="J31" s="35"/>
      <c r="K31" s="35"/>
      <c r="L31" s="35"/>
      <c r="M31" s="280">
        <f>ROUND(M28+M29,2)</f>
        <v>0</v>
      </c>
      <c r="N31" s="211"/>
      <c r="O31" s="211"/>
      <c r="P31" s="211"/>
      <c r="Q31" s="35"/>
      <c r="R31" s="36"/>
    </row>
    <row r="32" spans="2:18" s="1" customFormat="1" ht="6.75" customHeight="1">
      <c r="B32" s="34"/>
      <c r="C32" s="35"/>
      <c r="D32" s="50"/>
      <c r="E32" s="50"/>
      <c r="F32" s="50"/>
      <c r="G32" s="50"/>
      <c r="H32" s="50"/>
      <c r="I32" s="50"/>
      <c r="J32" s="50"/>
      <c r="K32" s="50"/>
      <c r="L32" s="50"/>
      <c r="M32" s="50"/>
      <c r="N32" s="50"/>
      <c r="O32" s="50"/>
      <c r="P32" s="50"/>
      <c r="Q32" s="35"/>
      <c r="R32" s="36"/>
    </row>
    <row r="33" spans="2:18" s="1" customFormat="1" ht="14.25" customHeight="1">
      <c r="B33" s="34"/>
      <c r="C33" s="35"/>
      <c r="D33" s="41" t="s">
        <v>49</v>
      </c>
      <c r="E33" s="41" t="s">
        <v>50</v>
      </c>
      <c r="F33" s="42">
        <v>0.21</v>
      </c>
      <c r="G33" s="122" t="s">
        <v>51</v>
      </c>
      <c r="H33" s="278">
        <f>(SUM(BE96:BE103)+SUM(BE122:BE147))</f>
        <v>0</v>
      </c>
      <c r="I33" s="211"/>
      <c r="J33" s="211"/>
      <c r="K33" s="35"/>
      <c r="L33" s="35"/>
      <c r="M33" s="278">
        <f>ROUND((SUM(BE96:BE103)+SUM(BE122:BE147)),2)*F33</f>
        <v>0</v>
      </c>
      <c r="N33" s="211"/>
      <c r="O33" s="211"/>
      <c r="P33" s="211"/>
      <c r="Q33" s="35"/>
      <c r="R33" s="36"/>
    </row>
    <row r="34" spans="2:18" s="1" customFormat="1" ht="14.25" customHeight="1">
      <c r="B34" s="34"/>
      <c r="C34" s="35"/>
      <c r="D34" s="35"/>
      <c r="E34" s="41" t="s">
        <v>52</v>
      </c>
      <c r="F34" s="42">
        <v>0.15</v>
      </c>
      <c r="G34" s="122" t="s">
        <v>51</v>
      </c>
      <c r="H34" s="278">
        <f>(SUM(BF96:BF103)+SUM(BF122:BF147))</f>
        <v>0</v>
      </c>
      <c r="I34" s="211"/>
      <c r="J34" s="211"/>
      <c r="K34" s="35"/>
      <c r="L34" s="35"/>
      <c r="M34" s="278">
        <f>ROUND((SUM(BF96:BF103)+SUM(BF122:BF147)),2)*F34</f>
        <v>0</v>
      </c>
      <c r="N34" s="211"/>
      <c r="O34" s="211"/>
      <c r="P34" s="211"/>
      <c r="Q34" s="35"/>
      <c r="R34" s="36"/>
    </row>
    <row r="35" spans="2:18" s="1" customFormat="1" ht="14.25" customHeight="1" hidden="1">
      <c r="B35" s="34"/>
      <c r="C35" s="35"/>
      <c r="D35" s="35"/>
      <c r="E35" s="41" t="s">
        <v>53</v>
      </c>
      <c r="F35" s="42">
        <v>0.21</v>
      </c>
      <c r="G35" s="122" t="s">
        <v>51</v>
      </c>
      <c r="H35" s="278">
        <f>(SUM(BG96:BG103)+SUM(BG122:BG147))</f>
        <v>0</v>
      </c>
      <c r="I35" s="211"/>
      <c r="J35" s="211"/>
      <c r="K35" s="35"/>
      <c r="L35" s="35"/>
      <c r="M35" s="278">
        <v>0</v>
      </c>
      <c r="N35" s="211"/>
      <c r="O35" s="211"/>
      <c r="P35" s="211"/>
      <c r="Q35" s="35"/>
      <c r="R35" s="36"/>
    </row>
    <row r="36" spans="2:18" s="1" customFormat="1" ht="14.25" customHeight="1" hidden="1">
      <c r="B36" s="34"/>
      <c r="C36" s="35"/>
      <c r="D36" s="35"/>
      <c r="E36" s="41" t="s">
        <v>54</v>
      </c>
      <c r="F36" s="42">
        <v>0.15</v>
      </c>
      <c r="G36" s="122" t="s">
        <v>51</v>
      </c>
      <c r="H36" s="278">
        <f>(SUM(BH96:BH103)+SUM(BH122:BH147))</f>
        <v>0</v>
      </c>
      <c r="I36" s="211"/>
      <c r="J36" s="211"/>
      <c r="K36" s="35"/>
      <c r="L36" s="35"/>
      <c r="M36" s="278">
        <v>0</v>
      </c>
      <c r="N36" s="211"/>
      <c r="O36" s="211"/>
      <c r="P36" s="211"/>
      <c r="Q36" s="35"/>
      <c r="R36" s="36"/>
    </row>
    <row r="37" spans="2:18" s="1" customFormat="1" ht="14.25" customHeight="1" hidden="1">
      <c r="B37" s="34"/>
      <c r="C37" s="35"/>
      <c r="D37" s="35"/>
      <c r="E37" s="41" t="s">
        <v>55</v>
      </c>
      <c r="F37" s="42">
        <v>0</v>
      </c>
      <c r="G37" s="122" t="s">
        <v>51</v>
      </c>
      <c r="H37" s="278">
        <f>(SUM(BI96:BI103)+SUM(BI122:BI147))</f>
        <v>0</v>
      </c>
      <c r="I37" s="211"/>
      <c r="J37" s="211"/>
      <c r="K37" s="35"/>
      <c r="L37" s="35"/>
      <c r="M37" s="278">
        <v>0</v>
      </c>
      <c r="N37" s="211"/>
      <c r="O37" s="211"/>
      <c r="P37" s="211"/>
      <c r="Q37" s="35"/>
      <c r="R37" s="36"/>
    </row>
    <row r="38" spans="2:18" s="1" customFormat="1" ht="6.75" customHeight="1">
      <c r="B38" s="34"/>
      <c r="C38" s="35"/>
      <c r="D38" s="35"/>
      <c r="E38" s="35"/>
      <c r="F38" s="35"/>
      <c r="G38" s="35"/>
      <c r="H38" s="35"/>
      <c r="I38" s="35"/>
      <c r="J38" s="35"/>
      <c r="K38" s="35"/>
      <c r="L38" s="35"/>
      <c r="M38" s="35"/>
      <c r="N38" s="35"/>
      <c r="O38" s="35"/>
      <c r="P38" s="35"/>
      <c r="Q38" s="35"/>
      <c r="R38" s="36"/>
    </row>
    <row r="39" spans="2:18" s="1" customFormat="1" ht="24.75" customHeight="1">
      <c r="B39" s="34"/>
      <c r="C39" s="119"/>
      <c r="D39" s="123" t="s">
        <v>56</v>
      </c>
      <c r="E39" s="75"/>
      <c r="F39" s="75"/>
      <c r="G39" s="124" t="s">
        <v>57</v>
      </c>
      <c r="H39" s="125" t="s">
        <v>58</v>
      </c>
      <c r="I39" s="75"/>
      <c r="J39" s="75"/>
      <c r="K39" s="75"/>
      <c r="L39" s="279">
        <f>SUM(M31:M37)</f>
        <v>0</v>
      </c>
      <c r="M39" s="229"/>
      <c r="N39" s="229"/>
      <c r="O39" s="229"/>
      <c r="P39" s="231"/>
      <c r="Q39" s="119"/>
      <c r="R39" s="36"/>
    </row>
    <row r="40" spans="2:18" s="1" customFormat="1" ht="14.25" customHeight="1">
      <c r="B40" s="34"/>
      <c r="C40" s="35"/>
      <c r="D40" s="35"/>
      <c r="E40" s="35"/>
      <c r="F40" s="35"/>
      <c r="G40" s="35"/>
      <c r="H40" s="35"/>
      <c r="I40" s="35"/>
      <c r="J40" s="35"/>
      <c r="K40" s="35"/>
      <c r="L40" s="35"/>
      <c r="M40" s="35"/>
      <c r="N40" s="35"/>
      <c r="O40" s="35"/>
      <c r="P40" s="35"/>
      <c r="Q40" s="35"/>
      <c r="R40" s="36"/>
    </row>
    <row r="41" spans="2:18" s="1" customFormat="1" ht="14.25" customHeight="1">
      <c r="B41" s="34"/>
      <c r="C41" s="35"/>
      <c r="D41" s="35"/>
      <c r="E41" s="35"/>
      <c r="F41" s="35"/>
      <c r="G41" s="35"/>
      <c r="H41" s="35"/>
      <c r="I41" s="35"/>
      <c r="J41" s="35"/>
      <c r="K41" s="35"/>
      <c r="L41" s="35"/>
      <c r="M41" s="35"/>
      <c r="N41" s="35"/>
      <c r="O41" s="35"/>
      <c r="P41" s="35"/>
      <c r="Q41" s="35"/>
      <c r="R41" s="36"/>
    </row>
    <row r="42" spans="2:18" ht="13.5">
      <c r="B42" s="21"/>
      <c r="C42" s="22"/>
      <c r="D42" s="22"/>
      <c r="E42" s="22"/>
      <c r="F42" s="22"/>
      <c r="G42" s="22"/>
      <c r="H42" s="22"/>
      <c r="I42" s="22"/>
      <c r="J42" s="22"/>
      <c r="K42" s="22"/>
      <c r="L42" s="22"/>
      <c r="M42" s="22"/>
      <c r="N42" s="22"/>
      <c r="O42" s="22"/>
      <c r="P42" s="22"/>
      <c r="Q42" s="22"/>
      <c r="R42" s="23"/>
    </row>
    <row r="43" spans="2:18" ht="13.5">
      <c r="B43" s="21"/>
      <c r="C43" s="22"/>
      <c r="D43" s="22"/>
      <c r="E43" s="22"/>
      <c r="F43" s="22"/>
      <c r="G43" s="22"/>
      <c r="H43" s="22"/>
      <c r="I43" s="22"/>
      <c r="J43" s="22"/>
      <c r="K43" s="22"/>
      <c r="L43" s="22"/>
      <c r="M43" s="22"/>
      <c r="N43" s="22"/>
      <c r="O43" s="22"/>
      <c r="P43" s="22"/>
      <c r="Q43" s="22"/>
      <c r="R43" s="23"/>
    </row>
    <row r="44" spans="2:18" ht="13.5">
      <c r="B44" s="21"/>
      <c r="C44" s="22"/>
      <c r="D44" s="22"/>
      <c r="E44" s="22"/>
      <c r="F44" s="22"/>
      <c r="G44" s="22"/>
      <c r="H44" s="22"/>
      <c r="I44" s="22"/>
      <c r="J44" s="22"/>
      <c r="K44" s="22"/>
      <c r="L44" s="22"/>
      <c r="M44" s="22"/>
      <c r="N44" s="22"/>
      <c r="O44" s="22"/>
      <c r="P44" s="22"/>
      <c r="Q44" s="22"/>
      <c r="R44" s="23"/>
    </row>
    <row r="45" spans="2:18" ht="13.5">
      <c r="B45" s="21"/>
      <c r="C45" s="22"/>
      <c r="D45" s="22"/>
      <c r="E45" s="22"/>
      <c r="F45" s="22"/>
      <c r="G45" s="22"/>
      <c r="H45" s="22"/>
      <c r="I45" s="22"/>
      <c r="J45" s="22"/>
      <c r="K45" s="22"/>
      <c r="L45" s="22"/>
      <c r="M45" s="22"/>
      <c r="N45" s="22"/>
      <c r="O45" s="22"/>
      <c r="P45" s="22"/>
      <c r="Q45" s="22"/>
      <c r="R45" s="23"/>
    </row>
    <row r="46" spans="2:18" ht="13.5">
      <c r="B46" s="21"/>
      <c r="C46" s="22"/>
      <c r="D46" s="22"/>
      <c r="E46" s="22"/>
      <c r="F46" s="22"/>
      <c r="G46" s="22"/>
      <c r="H46" s="22"/>
      <c r="I46" s="22"/>
      <c r="J46" s="22"/>
      <c r="K46" s="22"/>
      <c r="L46" s="22"/>
      <c r="M46" s="22"/>
      <c r="N46" s="22"/>
      <c r="O46" s="22"/>
      <c r="P46" s="22"/>
      <c r="Q46" s="22"/>
      <c r="R46" s="23"/>
    </row>
    <row r="47" spans="2:18" ht="13.5">
      <c r="B47" s="21"/>
      <c r="C47" s="22"/>
      <c r="D47" s="22"/>
      <c r="E47" s="22"/>
      <c r="F47" s="22"/>
      <c r="G47" s="22"/>
      <c r="H47" s="22"/>
      <c r="I47" s="22"/>
      <c r="J47" s="22"/>
      <c r="K47" s="22"/>
      <c r="L47" s="22"/>
      <c r="M47" s="22"/>
      <c r="N47" s="22"/>
      <c r="O47" s="22"/>
      <c r="P47" s="22"/>
      <c r="Q47" s="22"/>
      <c r="R47" s="23"/>
    </row>
    <row r="48" spans="2:18" ht="13.5">
      <c r="B48" s="21"/>
      <c r="C48" s="22"/>
      <c r="D48" s="22"/>
      <c r="E48" s="22"/>
      <c r="F48" s="22"/>
      <c r="G48" s="22"/>
      <c r="H48" s="22"/>
      <c r="I48" s="22"/>
      <c r="J48" s="22"/>
      <c r="K48" s="22"/>
      <c r="L48" s="22"/>
      <c r="M48" s="22"/>
      <c r="N48" s="22"/>
      <c r="O48" s="22"/>
      <c r="P48" s="22"/>
      <c r="Q48" s="22"/>
      <c r="R48" s="23"/>
    </row>
    <row r="49" spans="2:18" ht="13.5">
      <c r="B49" s="21"/>
      <c r="C49" s="22"/>
      <c r="D49" s="22"/>
      <c r="E49" s="22"/>
      <c r="F49" s="22"/>
      <c r="G49" s="22"/>
      <c r="H49" s="22"/>
      <c r="I49" s="22"/>
      <c r="J49" s="22"/>
      <c r="K49" s="22"/>
      <c r="L49" s="22"/>
      <c r="M49" s="22"/>
      <c r="N49" s="22"/>
      <c r="O49" s="22"/>
      <c r="P49" s="22"/>
      <c r="Q49" s="22"/>
      <c r="R49" s="23"/>
    </row>
    <row r="50" spans="2:18" s="1" customFormat="1" ht="15">
      <c r="B50" s="34"/>
      <c r="C50" s="35"/>
      <c r="D50" s="49" t="s">
        <v>59</v>
      </c>
      <c r="E50" s="50"/>
      <c r="F50" s="50"/>
      <c r="G50" s="50"/>
      <c r="H50" s="51"/>
      <c r="I50" s="35"/>
      <c r="J50" s="49" t="s">
        <v>60</v>
      </c>
      <c r="K50" s="50"/>
      <c r="L50" s="50"/>
      <c r="M50" s="50"/>
      <c r="N50" s="50"/>
      <c r="O50" s="50"/>
      <c r="P50" s="51"/>
      <c r="Q50" s="35"/>
      <c r="R50" s="36"/>
    </row>
    <row r="51" spans="2:18" ht="13.5">
      <c r="B51" s="21"/>
      <c r="C51" s="22"/>
      <c r="D51" s="52"/>
      <c r="E51" s="22"/>
      <c r="F51" s="22"/>
      <c r="G51" s="22"/>
      <c r="H51" s="53"/>
      <c r="I51" s="22"/>
      <c r="J51" s="52"/>
      <c r="K51" s="22"/>
      <c r="L51" s="22"/>
      <c r="M51" s="22"/>
      <c r="N51" s="22"/>
      <c r="O51" s="22"/>
      <c r="P51" s="53"/>
      <c r="Q51" s="22"/>
      <c r="R51" s="23"/>
    </row>
    <row r="52" spans="2:18" ht="13.5">
      <c r="B52" s="21"/>
      <c r="C52" s="22"/>
      <c r="D52" s="52"/>
      <c r="E52" s="22"/>
      <c r="F52" s="22"/>
      <c r="G52" s="22"/>
      <c r="H52" s="53"/>
      <c r="I52" s="22"/>
      <c r="J52" s="52"/>
      <c r="K52" s="22"/>
      <c r="L52" s="22"/>
      <c r="M52" s="22"/>
      <c r="N52" s="22"/>
      <c r="O52" s="22"/>
      <c r="P52" s="53"/>
      <c r="Q52" s="22"/>
      <c r="R52" s="23"/>
    </row>
    <row r="53" spans="2:18" ht="13.5">
      <c r="B53" s="21"/>
      <c r="C53" s="22"/>
      <c r="D53" s="52"/>
      <c r="E53" s="22"/>
      <c r="F53" s="22"/>
      <c r="G53" s="22"/>
      <c r="H53" s="53"/>
      <c r="I53" s="22"/>
      <c r="J53" s="52"/>
      <c r="K53" s="22"/>
      <c r="L53" s="22"/>
      <c r="M53" s="22"/>
      <c r="N53" s="22"/>
      <c r="O53" s="22"/>
      <c r="P53" s="53"/>
      <c r="Q53" s="22"/>
      <c r="R53" s="23"/>
    </row>
    <row r="54" spans="2:18" ht="13.5">
      <c r="B54" s="21"/>
      <c r="C54" s="22"/>
      <c r="D54" s="52"/>
      <c r="E54" s="22"/>
      <c r="F54" s="22"/>
      <c r="G54" s="22"/>
      <c r="H54" s="53"/>
      <c r="I54" s="22"/>
      <c r="J54" s="52"/>
      <c r="K54" s="22"/>
      <c r="L54" s="22"/>
      <c r="M54" s="22"/>
      <c r="N54" s="22"/>
      <c r="O54" s="22"/>
      <c r="P54" s="53"/>
      <c r="Q54" s="22"/>
      <c r="R54" s="23"/>
    </row>
    <row r="55" spans="2:18" ht="13.5">
      <c r="B55" s="21"/>
      <c r="C55" s="22"/>
      <c r="D55" s="52"/>
      <c r="E55" s="22"/>
      <c r="F55" s="22"/>
      <c r="G55" s="22"/>
      <c r="H55" s="53"/>
      <c r="I55" s="22"/>
      <c r="J55" s="52"/>
      <c r="K55" s="22"/>
      <c r="L55" s="22"/>
      <c r="M55" s="22"/>
      <c r="N55" s="22"/>
      <c r="O55" s="22"/>
      <c r="P55" s="53"/>
      <c r="Q55" s="22"/>
      <c r="R55" s="23"/>
    </row>
    <row r="56" spans="2:18" ht="13.5">
      <c r="B56" s="21"/>
      <c r="C56" s="22"/>
      <c r="D56" s="52"/>
      <c r="E56" s="22"/>
      <c r="F56" s="22"/>
      <c r="G56" s="22"/>
      <c r="H56" s="53"/>
      <c r="I56" s="22"/>
      <c r="J56" s="52"/>
      <c r="K56" s="22"/>
      <c r="L56" s="22"/>
      <c r="M56" s="22"/>
      <c r="N56" s="22"/>
      <c r="O56" s="22"/>
      <c r="P56" s="53"/>
      <c r="Q56" s="22"/>
      <c r="R56" s="23"/>
    </row>
    <row r="57" spans="2:18" ht="13.5">
      <c r="B57" s="21"/>
      <c r="C57" s="22"/>
      <c r="D57" s="52"/>
      <c r="E57" s="22"/>
      <c r="F57" s="22"/>
      <c r="G57" s="22"/>
      <c r="H57" s="53"/>
      <c r="I57" s="22"/>
      <c r="J57" s="52"/>
      <c r="K57" s="22"/>
      <c r="L57" s="22"/>
      <c r="M57" s="22"/>
      <c r="N57" s="22"/>
      <c r="O57" s="22"/>
      <c r="P57" s="53"/>
      <c r="Q57" s="22"/>
      <c r="R57" s="23"/>
    </row>
    <row r="58" spans="2:18" ht="13.5">
      <c r="B58" s="21"/>
      <c r="C58" s="22"/>
      <c r="D58" s="52"/>
      <c r="E58" s="22"/>
      <c r="F58" s="22"/>
      <c r="G58" s="22"/>
      <c r="H58" s="53"/>
      <c r="I58" s="22"/>
      <c r="J58" s="52"/>
      <c r="K58" s="22"/>
      <c r="L58" s="22"/>
      <c r="M58" s="22"/>
      <c r="N58" s="22"/>
      <c r="O58" s="22"/>
      <c r="P58" s="53"/>
      <c r="Q58" s="22"/>
      <c r="R58" s="23"/>
    </row>
    <row r="59" spans="2:18" s="1" customFormat="1" ht="15">
      <c r="B59" s="34"/>
      <c r="C59" s="35"/>
      <c r="D59" s="54" t="s">
        <v>61</v>
      </c>
      <c r="E59" s="55"/>
      <c r="F59" s="55"/>
      <c r="G59" s="56" t="s">
        <v>62</v>
      </c>
      <c r="H59" s="57"/>
      <c r="I59" s="35"/>
      <c r="J59" s="54" t="s">
        <v>61</v>
      </c>
      <c r="K59" s="55"/>
      <c r="L59" s="55"/>
      <c r="M59" s="55"/>
      <c r="N59" s="56" t="s">
        <v>62</v>
      </c>
      <c r="O59" s="55"/>
      <c r="P59" s="57"/>
      <c r="Q59" s="35"/>
      <c r="R59" s="36"/>
    </row>
    <row r="60" spans="2:18" ht="13.5">
      <c r="B60" s="21"/>
      <c r="C60" s="22"/>
      <c r="D60" s="22"/>
      <c r="E60" s="22"/>
      <c r="F60" s="22"/>
      <c r="G60" s="22"/>
      <c r="H60" s="22"/>
      <c r="I60" s="22"/>
      <c r="J60" s="22"/>
      <c r="K60" s="22"/>
      <c r="L60" s="22"/>
      <c r="M60" s="22"/>
      <c r="N60" s="22"/>
      <c r="O60" s="22"/>
      <c r="P60" s="22"/>
      <c r="Q60" s="22"/>
      <c r="R60" s="23"/>
    </row>
    <row r="61" spans="2:18" s="1" customFormat="1" ht="15">
      <c r="B61" s="34"/>
      <c r="C61" s="35"/>
      <c r="D61" s="49" t="s">
        <v>63</v>
      </c>
      <c r="E61" s="50"/>
      <c r="F61" s="50"/>
      <c r="G61" s="50"/>
      <c r="H61" s="51"/>
      <c r="I61" s="35"/>
      <c r="J61" s="49" t="s">
        <v>64</v>
      </c>
      <c r="K61" s="50"/>
      <c r="L61" s="50"/>
      <c r="M61" s="50"/>
      <c r="N61" s="50"/>
      <c r="O61" s="50"/>
      <c r="P61" s="51"/>
      <c r="Q61" s="35"/>
      <c r="R61" s="36"/>
    </row>
    <row r="62" spans="2:18" ht="13.5">
      <c r="B62" s="21"/>
      <c r="C62" s="22"/>
      <c r="D62" s="52"/>
      <c r="E62" s="22"/>
      <c r="F62" s="22"/>
      <c r="G62" s="22"/>
      <c r="H62" s="53"/>
      <c r="I62" s="22"/>
      <c r="J62" s="52"/>
      <c r="K62" s="22"/>
      <c r="L62" s="22"/>
      <c r="M62" s="22"/>
      <c r="N62" s="22"/>
      <c r="O62" s="22"/>
      <c r="P62" s="53"/>
      <c r="Q62" s="22"/>
      <c r="R62" s="23"/>
    </row>
    <row r="63" spans="2:18" ht="13.5">
      <c r="B63" s="21"/>
      <c r="C63" s="22"/>
      <c r="D63" s="52"/>
      <c r="E63" s="22"/>
      <c r="F63" s="22"/>
      <c r="G63" s="22"/>
      <c r="H63" s="53"/>
      <c r="I63" s="22"/>
      <c r="J63" s="52"/>
      <c r="K63" s="22"/>
      <c r="L63" s="22"/>
      <c r="M63" s="22"/>
      <c r="N63" s="22"/>
      <c r="O63" s="22"/>
      <c r="P63" s="53"/>
      <c r="Q63" s="22"/>
      <c r="R63" s="23"/>
    </row>
    <row r="64" spans="2:18" ht="13.5">
      <c r="B64" s="21"/>
      <c r="C64" s="22"/>
      <c r="D64" s="52"/>
      <c r="E64" s="22"/>
      <c r="F64" s="22"/>
      <c r="G64" s="22"/>
      <c r="H64" s="53"/>
      <c r="I64" s="22"/>
      <c r="J64" s="52"/>
      <c r="K64" s="22"/>
      <c r="L64" s="22"/>
      <c r="M64" s="22"/>
      <c r="N64" s="22"/>
      <c r="O64" s="22"/>
      <c r="P64" s="53"/>
      <c r="Q64" s="22"/>
      <c r="R64" s="23"/>
    </row>
    <row r="65" spans="2:18" ht="13.5">
      <c r="B65" s="21"/>
      <c r="C65" s="22"/>
      <c r="D65" s="52"/>
      <c r="E65" s="22"/>
      <c r="F65" s="22"/>
      <c r="G65" s="22"/>
      <c r="H65" s="53"/>
      <c r="I65" s="22"/>
      <c r="J65" s="52"/>
      <c r="K65" s="22"/>
      <c r="L65" s="22"/>
      <c r="M65" s="22"/>
      <c r="N65" s="22"/>
      <c r="O65" s="22"/>
      <c r="P65" s="53"/>
      <c r="Q65" s="22"/>
      <c r="R65" s="23"/>
    </row>
    <row r="66" spans="2:18" ht="13.5">
      <c r="B66" s="21"/>
      <c r="C66" s="22"/>
      <c r="D66" s="52"/>
      <c r="E66" s="22"/>
      <c r="F66" s="22"/>
      <c r="G66" s="22"/>
      <c r="H66" s="53"/>
      <c r="I66" s="22"/>
      <c r="J66" s="52"/>
      <c r="K66" s="22"/>
      <c r="L66" s="22"/>
      <c r="M66" s="22"/>
      <c r="N66" s="22"/>
      <c r="O66" s="22"/>
      <c r="P66" s="53"/>
      <c r="Q66" s="22"/>
      <c r="R66" s="23"/>
    </row>
    <row r="67" spans="2:18" ht="13.5">
      <c r="B67" s="21"/>
      <c r="C67" s="22"/>
      <c r="D67" s="52"/>
      <c r="E67" s="22"/>
      <c r="F67" s="22"/>
      <c r="G67" s="22"/>
      <c r="H67" s="53"/>
      <c r="I67" s="22"/>
      <c r="J67" s="52"/>
      <c r="K67" s="22"/>
      <c r="L67" s="22"/>
      <c r="M67" s="22"/>
      <c r="N67" s="22"/>
      <c r="O67" s="22"/>
      <c r="P67" s="53"/>
      <c r="Q67" s="22"/>
      <c r="R67" s="23"/>
    </row>
    <row r="68" spans="2:18" ht="13.5">
      <c r="B68" s="21"/>
      <c r="C68" s="22"/>
      <c r="D68" s="52"/>
      <c r="E68" s="22"/>
      <c r="F68" s="22"/>
      <c r="G68" s="22"/>
      <c r="H68" s="53"/>
      <c r="I68" s="22"/>
      <c r="J68" s="52"/>
      <c r="K68" s="22"/>
      <c r="L68" s="22"/>
      <c r="M68" s="22"/>
      <c r="N68" s="22"/>
      <c r="O68" s="22"/>
      <c r="P68" s="53"/>
      <c r="Q68" s="22"/>
      <c r="R68" s="23"/>
    </row>
    <row r="69" spans="2:18" ht="13.5">
      <c r="B69" s="21"/>
      <c r="C69" s="22"/>
      <c r="D69" s="52"/>
      <c r="E69" s="22"/>
      <c r="F69" s="22"/>
      <c r="G69" s="22"/>
      <c r="H69" s="53"/>
      <c r="I69" s="22"/>
      <c r="J69" s="52"/>
      <c r="K69" s="22"/>
      <c r="L69" s="22"/>
      <c r="M69" s="22"/>
      <c r="N69" s="22"/>
      <c r="O69" s="22"/>
      <c r="P69" s="53"/>
      <c r="Q69" s="22"/>
      <c r="R69" s="23"/>
    </row>
    <row r="70" spans="2:18" s="1" customFormat="1" ht="15">
      <c r="B70" s="34"/>
      <c r="C70" s="35"/>
      <c r="D70" s="54" t="s">
        <v>61</v>
      </c>
      <c r="E70" s="55"/>
      <c r="F70" s="55"/>
      <c r="G70" s="56" t="s">
        <v>62</v>
      </c>
      <c r="H70" s="57"/>
      <c r="I70" s="35"/>
      <c r="J70" s="54" t="s">
        <v>61</v>
      </c>
      <c r="K70" s="55"/>
      <c r="L70" s="55"/>
      <c r="M70" s="55"/>
      <c r="N70" s="56" t="s">
        <v>62</v>
      </c>
      <c r="O70" s="55"/>
      <c r="P70" s="57"/>
      <c r="Q70" s="35"/>
      <c r="R70" s="36"/>
    </row>
    <row r="71" spans="2:18" s="1" customFormat="1" ht="14.25" customHeight="1">
      <c r="B71" s="58"/>
      <c r="C71" s="59"/>
      <c r="D71" s="59"/>
      <c r="E71" s="59"/>
      <c r="F71" s="59"/>
      <c r="G71" s="59"/>
      <c r="H71" s="59"/>
      <c r="I71" s="59"/>
      <c r="J71" s="59"/>
      <c r="K71" s="59"/>
      <c r="L71" s="59"/>
      <c r="M71" s="59"/>
      <c r="N71" s="59"/>
      <c r="O71" s="59"/>
      <c r="P71" s="59"/>
      <c r="Q71" s="59"/>
      <c r="R71" s="60"/>
    </row>
    <row r="75" spans="2:18" s="1" customFormat="1" ht="6.75" customHeight="1">
      <c r="B75" s="61"/>
      <c r="C75" s="62"/>
      <c r="D75" s="62"/>
      <c r="E75" s="62"/>
      <c r="F75" s="62"/>
      <c r="G75" s="62"/>
      <c r="H75" s="62"/>
      <c r="I75" s="62"/>
      <c r="J75" s="62"/>
      <c r="K75" s="62"/>
      <c r="L75" s="62"/>
      <c r="M75" s="62"/>
      <c r="N75" s="62"/>
      <c r="O75" s="62"/>
      <c r="P75" s="62"/>
      <c r="Q75" s="62"/>
      <c r="R75" s="63"/>
    </row>
    <row r="76" spans="2:18" s="1" customFormat="1" ht="36.75" customHeight="1">
      <c r="B76" s="34"/>
      <c r="C76" s="239" t="s">
        <v>126</v>
      </c>
      <c r="D76" s="211"/>
      <c r="E76" s="211"/>
      <c r="F76" s="211"/>
      <c r="G76" s="211"/>
      <c r="H76" s="211"/>
      <c r="I76" s="211"/>
      <c r="J76" s="211"/>
      <c r="K76" s="211"/>
      <c r="L76" s="211"/>
      <c r="M76" s="211"/>
      <c r="N76" s="211"/>
      <c r="O76" s="211"/>
      <c r="P76" s="211"/>
      <c r="Q76" s="211"/>
      <c r="R76" s="36"/>
    </row>
    <row r="77" spans="2:18" s="1" customFormat="1" ht="6.75" customHeight="1">
      <c r="B77" s="34"/>
      <c r="C77" s="35"/>
      <c r="D77" s="35"/>
      <c r="E77" s="35"/>
      <c r="F77" s="35"/>
      <c r="G77" s="35"/>
      <c r="H77" s="35"/>
      <c r="I77" s="35"/>
      <c r="J77" s="35"/>
      <c r="K77" s="35"/>
      <c r="L77" s="35"/>
      <c r="M77" s="35"/>
      <c r="N77" s="35"/>
      <c r="O77" s="35"/>
      <c r="P77" s="35"/>
      <c r="Q77" s="35"/>
      <c r="R77" s="36"/>
    </row>
    <row r="78" spans="2:18" s="1" customFormat="1" ht="30" customHeight="1">
      <c r="B78" s="34"/>
      <c r="C78" s="29" t="s">
        <v>17</v>
      </c>
      <c r="D78" s="35"/>
      <c r="E78" s="35"/>
      <c r="F78" s="273" t="str">
        <f>F6</f>
        <v>Chodník ul. Bohumínská, úsek DPS Kamenec - čerpací stanice</v>
      </c>
      <c r="G78" s="211"/>
      <c r="H78" s="211"/>
      <c r="I78" s="211"/>
      <c r="J78" s="211"/>
      <c r="K78" s="211"/>
      <c r="L78" s="211"/>
      <c r="M78" s="211"/>
      <c r="N78" s="211"/>
      <c r="O78" s="211"/>
      <c r="P78" s="211"/>
      <c r="Q78" s="35"/>
      <c r="R78" s="36"/>
    </row>
    <row r="79" spans="2:18" ht="30" customHeight="1">
      <c r="B79" s="21"/>
      <c r="C79" s="29" t="s">
        <v>123</v>
      </c>
      <c r="D79" s="22"/>
      <c r="E79" s="22"/>
      <c r="F79" s="273" t="s">
        <v>215</v>
      </c>
      <c r="G79" s="241"/>
      <c r="H79" s="241"/>
      <c r="I79" s="241"/>
      <c r="J79" s="241"/>
      <c r="K79" s="241"/>
      <c r="L79" s="241"/>
      <c r="M79" s="241"/>
      <c r="N79" s="241"/>
      <c r="O79" s="241"/>
      <c r="P79" s="241"/>
      <c r="Q79" s="22"/>
      <c r="R79" s="23"/>
    </row>
    <row r="80" spans="2:18" s="1" customFormat="1" ht="36.75" customHeight="1">
      <c r="B80" s="34"/>
      <c r="C80" s="68" t="s">
        <v>216</v>
      </c>
      <c r="D80" s="35"/>
      <c r="E80" s="35"/>
      <c r="F80" s="222" t="str">
        <f>F8</f>
        <v>2 - Stranová přeložka sdělovacího kabelu CETIN</v>
      </c>
      <c r="G80" s="211"/>
      <c r="H80" s="211"/>
      <c r="I80" s="211"/>
      <c r="J80" s="211"/>
      <c r="K80" s="211"/>
      <c r="L80" s="211"/>
      <c r="M80" s="211"/>
      <c r="N80" s="211"/>
      <c r="O80" s="211"/>
      <c r="P80" s="211"/>
      <c r="Q80" s="35"/>
      <c r="R80" s="36"/>
    </row>
    <row r="81" spans="2:18" s="1" customFormat="1" ht="6.75" customHeight="1">
      <c r="B81" s="34"/>
      <c r="C81" s="35"/>
      <c r="D81" s="35"/>
      <c r="E81" s="35"/>
      <c r="F81" s="35"/>
      <c r="G81" s="35"/>
      <c r="H81" s="35"/>
      <c r="I81" s="35"/>
      <c r="J81" s="35"/>
      <c r="K81" s="35"/>
      <c r="L81" s="35"/>
      <c r="M81" s="35"/>
      <c r="N81" s="35"/>
      <c r="O81" s="35"/>
      <c r="P81" s="35"/>
      <c r="Q81" s="35"/>
      <c r="R81" s="36"/>
    </row>
    <row r="82" spans="2:18" s="1" customFormat="1" ht="18" customHeight="1">
      <c r="B82" s="34"/>
      <c r="C82" s="29" t="s">
        <v>24</v>
      </c>
      <c r="D82" s="35"/>
      <c r="E82" s="35"/>
      <c r="F82" s="27" t="str">
        <f>F10</f>
        <v>Ostrava</v>
      </c>
      <c r="G82" s="35"/>
      <c r="H82" s="35"/>
      <c r="I82" s="35"/>
      <c r="J82" s="35"/>
      <c r="K82" s="29" t="s">
        <v>26</v>
      </c>
      <c r="L82" s="35"/>
      <c r="M82" s="266" t="str">
        <f>IF(O10="","",O10)</f>
        <v>2. 6. 2016</v>
      </c>
      <c r="N82" s="211"/>
      <c r="O82" s="211"/>
      <c r="P82" s="211"/>
      <c r="Q82" s="35"/>
      <c r="R82" s="36"/>
    </row>
    <row r="83" spans="2:18" s="1" customFormat="1" ht="6.75" customHeight="1">
      <c r="B83" s="34"/>
      <c r="C83" s="35"/>
      <c r="D83" s="35"/>
      <c r="E83" s="35"/>
      <c r="F83" s="35"/>
      <c r="G83" s="35"/>
      <c r="H83" s="35"/>
      <c r="I83" s="35"/>
      <c r="J83" s="35"/>
      <c r="K83" s="35"/>
      <c r="L83" s="35"/>
      <c r="M83" s="35"/>
      <c r="N83" s="35"/>
      <c r="O83" s="35"/>
      <c r="P83" s="35"/>
      <c r="Q83" s="35"/>
      <c r="R83" s="36"/>
    </row>
    <row r="84" spans="2:18" s="1" customFormat="1" ht="15">
      <c r="B84" s="34"/>
      <c r="C84" s="29" t="s">
        <v>30</v>
      </c>
      <c r="D84" s="35"/>
      <c r="E84" s="35"/>
      <c r="F84" s="27" t="str">
        <f>E13</f>
        <v>SMO, Městský obvod Slezská Ostrava</v>
      </c>
      <c r="G84" s="35"/>
      <c r="H84" s="35"/>
      <c r="I84" s="35"/>
      <c r="J84" s="35"/>
      <c r="K84" s="29" t="s">
        <v>38</v>
      </c>
      <c r="L84" s="35"/>
      <c r="M84" s="245" t="str">
        <f>E19</f>
        <v>MH Stavební partner s.r.o.</v>
      </c>
      <c r="N84" s="211"/>
      <c r="O84" s="211"/>
      <c r="P84" s="211"/>
      <c r="Q84" s="211"/>
      <c r="R84" s="36"/>
    </row>
    <row r="85" spans="2:18" s="1" customFormat="1" ht="14.25" customHeight="1">
      <c r="B85" s="34"/>
      <c r="C85" s="29" t="s">
        <v>36</v>
      </c>
      <c r="D85" s="35"/>
      <c r="E85" s="35"/>
      <c r="F85" s="27" t="str">
        <f>IF(E16="","",E16)</f>
        <v>Vyplň údaj</v>
      </c>
      <c r="G85" s="35"/>
      <c r="H85" s="35"/>
      <c r="I85" s="35"/>
      <c r="J85" s="35"/>
      <c r="K85" s="29" t="s">
        <v>43</v>
      </c>
      <c r="L85" s="35"/>
      <c r="M85" s="245" t="str">
        <f>E22</f>
        <v> </v>
      </c>
      <c r="N85" s="211"/>
      <c r="O85" s="211"/>
      <c r="P85" s="211"/>
      <c r="Q85" s="211"/>
      <c r="R85" s="36"/>
    </row>
    <row r="86" spans="2:18" s="1" customFormat="1" ht="9.75" customHeight="1">
      <c r="B86" s="34"/>
      <c r="C86" s="35"/>
      <c r="D86" s="35"/>
      <c r="E86" s="35"/>
      <c r="F86" s="35"/>
      <c r="G86" s="35"/>
      <c r="H86" s="35"/>
      <c r="I86" s="35"/>
      <c r="J86" s="35"/>
      <c r="K86" s="35"/>
      <c r="L86" s="35"/>
      <c r="M86" s="35"/>
      <c r="N86" s="35"/>
      <c r="O86" s="35"/>
      <c r="P86" s="35"/>
      <c r="Q86" s="35"/>
      <c r="R86" s="36"/>
    </row>
    <row r="87" spans="2:18" s="1" customFormat="1" ht="29.25" customHeight="1">
      <c r="B87" s="34"/>
      <c r="C87" s="277" t="s">
        <v>127</v>
      </c>
      <c r="D87" s="272"/>
      <c r="E87" s="272"/>
      <c r="F87" s="272"/>
      <c r="G87" s="272"/>
      <c r="H87" s="119"/>
      <c r="I87" s="119"/>
      <c r="J87" s="119"/>
      <c r="K87" s="119"/>
      <c r="L87" s="119"/>
      <c r="M87" s="119"/>
      <c r="N87" s="277" t="s">
        <v>128</v>
      </c>
      <c r="O87" s="211"/>
      <c r="P87" s="211"/>
      <c r="Q87" s="211"/>
      <c r="R87" s="36"/>
    </row>
    <row r="88" spans="2:18" s="1" customFormat="1" ht="9.75" customHeight="1">
      <c r="B88" s="34"/>
      <c r="C88" s="35"/>
      <c r="D88" s="35"/>
      <c r="E88" s="35"/>
      <c r="F88" s="35"/>
      <c r="G88" s="35"/>
      <c r="H88" s="35"/>
      <c r="I88" s="35"/>
      <c r="J88" s="35"/>
      <c r="K88" s="35"/>
      <c r="L88" s="35"/>
      <c r="M88" s="35"/>
      <c r="N88" s="35"/>
      <c r="O88" s="35"/>
      <c r="P88" s="35"/>
      <c r="Q88" s="35"/>
      <c r="R88" s="36"/>
    </row>
    <row r="89" spans="2:47" s="1" customFormat="1" ht="29.25" customHeight="1">
      <c r="B89" s="34"/>
      <c r="C89" s="126" t="s">
        <v>129</v>
      </c>
      <c r="D89" s="35"/>
      <c r="E89" s="35"/>
      <c r="F89" s="35"/>
      <c r="G89" s="35"/>
      <c r="H89" s="35"/>
      <c r="I89" s="35"/>
      <c r="J89" s="35"/>
      <c r="K89" s="35"/>
      <c r="L89" s="35"/>
      <c r="M89" s="35"/>
      <c r="N89" s="215">
        <f>N122</f>
        <v>0</v>
      </c>
      <c r="O89" s="211"/>
      <c r="P89" s="211"/>
      <c r="Q89" s="211"/>
      <c r="R89" s="36"/>
      <c r="AU89" s="17" t="s">
        <v>130</v>
      </c>
    </row>
    <row r="90" spans="2:18" s="7" customFormat="1" ht="24.75" customHeight="1">
      <c r="B90" s="127"/>
      <c r="C90" s="128"/>
      <c r="D90" s="129" t="s">
        <v>218</v>
      </c>
      <c r="E90" s="128"/>
      <c r="F90" s="128"/>
      <c r="G90" s="128"/>
      <c r="H90" s="128"/>
      <c r="I90" s="128"/>
      <c r="J90" s="128"/>
      <c r="K90" s="128"/>
      <c r="L90" s="128"/>
      <c r="M90" s="128"/>
      <c r="N90" s="274">
        <f>N123</f>
        <v>0</v>
      </c>
      <c r="O90" s="275"/>
      <c r="P90" s="275"/>
      <c r="Q90" s="275"/>
      <c r="R90" s="130"/>
    </row>
    <row r="91" spans="2:18" s="10" customFormat="1" ht="19.5" customHeight="1">
      <c r="B91" s="170"/>
      <c r="C91" s="98"/>
      <c r="D91" s="109" t="s">
        <v>219</v>
      </c>
      <c r="E91" s="98"/>
      <c r="F91" s="98"/>
      <c r="G91" s="98"/>
      <c r="H91" s="98"/>
      <c r="I91" s="98"/>
      <c r="J91" s="98"/>
      <c r="K91" s="98"/>
      <c r="L91" s="98"/>
      <c r="M91" s="98"/>
      <c r="N91" s="213">
        <f>N124</f>
        <v>0</v>
      </c>
      <c r="O91" s="216"/>
      <c r="P91" s="216"/>
      <c r="Q91" s="216"/>
      <c r="R91" s="171"/>
    </row>
    <row r="92" spans="2:18" s="10" customFormat="1" ht="19.5" customHeight="1">
      <c r="B92" s="170"/>
      <c r="C92" s="98"/>
      <c r="D92" s="109" t="s">
        <v>509</v>
      </c>
      <c r="E92" s="98"/>
      <c r="F92" s="98"/>
      <c r="G92" s="98"/>
      <c r="H92" s="98"/>
      <c r="I92" s="98"/>
      <c r="J92" s="98"/>
      <c r="K92" s="98"/>
      <c r="L92" s="98"/>
      <c r="M92" s="98"/>
      <c r="N92" s="213">
        <f>N139</f>
        <v>0</v>
      </c>
      <c r="O92" s="216"/>
      <c r="P92" s="216"/>
      <c r="Q92" s="216"/>
      <c r="R92" s="171"/>
    </row>
    <row r="93" spans="2:18" s="10" customFormat="1" ht="19.5" customHeight="1">
      <c r="B93" s="170"/>
      <c r="C93" s="98"/>
      <c r="D93" s="109" t="s">
        <v>510</v>
      </c>
      <c r="E93" s="98"/>
      <c r="F93" s="98"/>
      <c r="G93" s="98"/>
      <c r="H93" s="98"/>
      <c r="I93" s="98"/>
      <c r="J93" s="98"/>
      <c r="K93" s="98"/>
      <c r="L93" s="98"/>
      <c r="M93" s="98"/>
      <c r="N93" s="213">
        <f>N142</f>
        <v>0</v>
      </c>
      <c r="O93" s="216"/>
      <c r="P93" s="216"/>
      <c r="Q93" s="216"/>
      <c r="R93" s="171"/>
    </row>
    <row r="94" spans="2:18" s="10" customFormat="1" ht="19.5" customHeight="1">
      <c r="B94" s="170"/>
      <c r="C94" s="98"/>
      <c r="D94" s="109" t="s">
        <v>220</v>
      </c>
      <c r="E94" s="98"/>
      <c r="F94" s="98"/>
      <c r="G94" s="98"/>
      <c r="H94" s="98"/>
      <c r="I94" s="98"/>
      <c r="J94" s="98"/>
      <c r="K94" s="98"/>
      <c r="L94" s="98"/>
      <c r="M94" s="98"/>
      <c r="N94" s="213">
        <f>N144</f>
        <v>0</v>
      </c>
      <c r="O94" s="216"/>
      <c r="P94" s="216"/>
      <c r="Q94" s="216"/>
      <c r="R94" s="171"/>
    </row>
    <row r="95" spans="2:18" s="1" customFormat="1" ht="21.75" customHeight="1">
      <c r="B95" s="34"/>
      <c r="C95" s="35"/>
      <c r="D95" s="35"/>
      <c r="E95" s="35"/>
      <c r="F95" s="35"/>
      <c r="G95" s="35"/>
      <c r="H95" s="35"/>
      <c r="I95" s="35"/>
      <c r="J95" s="35"/>
      <c r="K95" s="35"/>
      <c r="L95" s="35"/>
      <c r="M95" s="35"/>
      <c r="N95" s="35"/>
      <c r="O95" s="35"/>
      <c r="P95" s="35"/>
      <c r="Q95" s="35"/>
      <c r="R95" s="36"/>
    </row>
    <row r="96" spans="2:21" s="1" customFormat="1" ht="29.25" customHeight="1">
      <c r="B96" s="34"/>
      <c r="C96" s="126" t="s">
        <v>133</v>
      </c>
      <c r="D96" s="35"/>
      <c r="E96" s="35"/>
      <c r="F96" s="35"/>
      <c r="G96" s="35"/>
      <c r="H96" s="35"/>
      <c r="I96" s="35"/>
      <c r="J96" s="35"/>
      <c r="K96" s="35"/>
      <c r="L96" s="35"/>
      <c r="M96" s="35"/>
      <c r="N96" s="276">
        <f>ROUND(N97+N98+N99+N100+N101+N102,2)</f>
        <v>0</v>
      </c>
      <c r="O96" s="211"/>
      <c r="P96" s="211"/>
      <c r="Q96" s="211"/>
      <c r="R96" s="36"/>
      <c r="T96" s="131"/>
      <c r="U96" s="132" t="s">
        <v>49</v>
      </c>
    </row>
    <row r="97" spans="2:65" s="1" customFormat="1" ht="18" customHeight="1">
      <c r="B97" s="133"/>
      <c r="C97" s="134"/>
      <c r="D97" s="210" t="s">
        <v>134</v>
      </c>
      <c r="E97" s="271"/>
      <c r="F97" s="271"/>
      <c r="G97" s="271"/>
      <c r="H97" s="271"/>
      <c r="I97" s="134"/>
      <c r="J97" s="134"/>
      <c r="K97" s="134"/>
      <c r="L97" s="134"/>
      <c r="M97" s="134"/>
      <c r="N97" s="212">
        <f>ROUND(N89*T97,2)</f>
        <v>0</v>
      </c>
      <c r="O97" s="271"/>
      <c r="P97" s="271"/>
      <c r="Q97" s="271"/>
      <c r="R97" s="135"/>
      <c r="S97" s="136"/>
      <c r="T97" s="137"/>
      <c r="U97" s="138" t="s">
        <v>50</v>
      </c>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40" t="s">
        <v>135</v>
      </c>
      <c r="AZ97" s="139"/>
      <c r="BA97" s="139"/>
      <c r="BB97" s="139"/>
      <c r="BC97" s="139"/>
      <c r="BD97" s="139"/>
      <c r="BE97" s="141">
        <f aca="true" t="shared" si="0" ref="BE97:BE102">IF(U97="základní",N97,0)</f>
        <v>0</v>
      </c>
      <c r="BF97" s="141">
        <f aca="true" t="shared" si="1" ref="BF97:BF102">IF(U97="snížená",N97,0)</f>
        <v>0</v>
      </c>
      <c r="BG97" s="141">
        <f aca="true" t="shared" si="2" ref="BG97:BG102">IF(U97="zákl. přenesená",N97,0)</f>
        <v>0</v>
      </c>
      <c r="BH97" s="141">
        <f aca="true" t="shared" si="3" ref="BH97:BH102">IF(U97="sníž. přenesená",N97,0)</f>
        <v>0</v>
      </c>
      <c r="BI97" s="141">
        <f aca="true" t="shared" si="4" ref="BI97:BI102">IF(U97="nulová",N97,0)</f>
        <v>0</v>
      </c>
      <c r="BJ97" s="140" t="s">
        <v>23</v>
      </c>
      <c r="BK97" s="139"/>
      <c r="BL97" s="139"/>
      <c r="BM97" s="139"/>
    </row>
    <row r="98" spans="2:65" s="1" customFormat="1" ht="18" customHeight="1">
      <c r="B98" s="133"/>
      <c r="C98" s="134"/>
      <c r="D98" s="210" t="s">
        <v>136</v>
      </c>
      <c r="E98" s="271"/>
      <c r="F98" s="271"/>
      <c r="G98" s="271"/>
      <c r="H98" s="271"/>
      <c r="I98" s="134"/>
      <c r="J98" s="134"/>
      <c r="K98" s="134"/>
      <c r="L98" s="134"/>
      <c r="M98" s="134"/>
      <c r="N98" s="212">
        <f>ROUND(N89*T98,2)</f>
        <v>0</v>
      </c>
      <c r="O98" s="271"/>
      <c r="P98" s="271"/>
      <c r="Q98" s="271"/>
      <c r="R98" s="135"/>
      <c r="S98" s="136"/>
      <c r="T98" s="137"/>
      <c r="U98" s="138" t="s">
        <v>50</v>
      </c>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40" t="s">
        <v>135</v>
      </c>
      <c r="AZ98" s="139"/>
      <c r="BA98" s="139"/>
      <c r="BB98" s="139"/>
      <c r="BC98" s="139"/>
      <c r="BD98" s="139"/>
      <c r="BE98" s="141">
        <f t="shared" si="0"/>
        <v>0</v>
      </c>
      <c r="BF98" s="141">
        <f t="shared" si="1"/>
        <v>0</v>
      </c>
      <c r="BG98" s="141">
        <f t="shared" si="2"/>
        <v>0</v>
      </c>
      <c r="BH98" s="141">
        <f t="shared" si="3"/>
        <v>0</v>
      </c>
      <c r="BI98" s="141">
        <f t="shared" si="4"/>
        <v>0</v>
      </c>
      <c r="BJ98" s="140" t="s">
        <v>23</v>
      </c>
      <c r="BK98" s="139"/>
      <c r="BL98" s="139"/>
      <c r="BM98" s="139"/>
    </row>
    <row r="99" spans="2:65" s="1" customFormat="1" ht="18" customHeight="1">
      <c r="B99" s="133"/>
      <c r="C99" s="134"/>
      <c r="D99" s="210" t="s">
        <v>137</v>
      </c>
      <c r="E99" s="271"/>
      <c r="F99" s="271"/>
      <c r="G99" s="271"/>
      <c r="H99" s="271"/>
      <c r="I99" s="134"/>
      <c r="J99" s="134"/>
      <c r="K99" s="134"/>
      <c r="L99" s="134"/>
      <c r="M99" s="134"/>
      <c r="N99" s="212">
        <f>ROUND(N89*T99,2)</f>
        <v>0</v>
      </c>
      <c r="O99" s="271"/>
      <c r="P99" s="271"/>
      <c r="Q99" s="271"/>
      <c r="R99" s="135"/>
      <c r="S99" s="136"/>
      <c r="T99" s="137"/>
      <c r="U99" s="138" t="s">
        <v>50</v>
      </c>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40" t="s">
        <v>135</v>
      </c>
      <c r="AZ99" s="139"/>
      <c r="BA99" s="139"/>
      <c r="BB99" s="139"/>
      <c r="BC99" s="139"/>
      <c r="BD99" s="139"/>
      <c r="BE99" s="141">
        <f t="shared" si="0"/>
        <v>0</v>
      </c>
      <c r="BF99" s="141">
        <f t="shared" si="1"/>
        <v>0</v>
      </c>
      <c r="BG99" s="141">
        <f t="shared" si="2"/>
        <v>0</v>
      </c>
      <c r="BH99" s="141">
        <f t="shared" si="3"/>
        <v>0</v>
      </c>
      <c r="BI99" s="141">
        <f t="shared" si="4"/>
        <v>0</v>
      </c>
      <c r="BJ99" s="140" t="s">
        <v>23</v>
      </c>
      <c r="BK99" s="139"/>
      <c r="BL99" s="139"/>
      <c r="BM99" s="139"/>
    </row>
    <row r="100" spans="2:65" s="1" customFormat="1" ht="18" customHeight="1">
      <c r="B100" s="133"/>
      <c r="C100" s="134"/>
      <c r="D100" s="210" t="s">
        <v>138</v>
      </c>
      <c r="E100" s="271"/>
      <c r="F100" s="271"/>
      <c r="G100" s="271"/>
      <c r="H100" s="271"/>
      <c r="I100" s="134"/>
      <c r="J100" s="134"/>
      <c r="K100" s="134"/>
      <c r="L100" s="134"/>
      <c r="M100" s="134"/>
      <c r="N100" s="212">
        <f>ROUND(N89*T100,2)</f>
        <v>0</v>
      </c>
      <c r="O100" s="271"/>
      <c r="P100" s="271"/>
      <c r="Q100" s="271"/>
      <c r="R100" s="135"/>
      <c r="S100" s="136"/>
      <c r="T100" s="137"/>
      <c r="U100" s="138" t="s">
        <v>50</v>
      </c>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40" t="s">
        <v>135</v>
      </c>
      <c r="AZ100" s="139"/>
      <c r="BA100" s="139"/>
      <c r="BB100" s="139"/>
      <c r="BC100" s="139"/>
      <c r="BD100" s="139"/>
      <c r="BE100" s="141">
        <f t="shared" si="0"/>
        <v>0</v>
      </c>
      <c r="BF100" s="141">
        <f t="shared" si="1"/>
        <v>0</v>
      </c>
      <c r="BG100" s="141">
        <f t="shared" si="2"/>
        <v>0</v>
      </c>
      <c r="BH100" s="141">
        <f t="shared" si="3"/>
        <v>0</v>
      </c>
      <c r="BI100" s="141">
        <f t="shared" si="4"/>
        <v>0</v>
      </c>
      <c r="BJ100" s="140" t="s">
        <v>23</v>
      </c>
      <c r="BK100" s="139"/>
      <c r="BL100" s="139"/>
      <c r="BM100" s="139"/>
    </row>
    <row r="101" spans="2:65" s="1" customFormat="1" ht="18" customHeight="1">
      <c r="B101" s="133"/>
      <c r="C101" s="134"/>
      <c r="D101" s="210" t="s">
        <v>139</v>
      </c>
      <c r="E101" s="271"/>
      <c r="F101" s="271"/>
      <c r="G101" s="271"/>
      <c r="H101" s="271"/>
      <c r="I101" s="134"/>
      <c r="J101" s="134"/>
      <c r="K101" s="134"/>
      <c r="L101" s="134"/>
      <c r="M101" s="134"/>
      <c r="N101" s="212">
        <f>ROUND(N89*T101,2)</f>
        <v>0</v>
      </c>
      <c r="O101" s="271"/>
      <c r="P101" s="271"/>
      <c r="Q101" s="271"/>
      <c r="R101" s="135"/>
      <c r="S101" s="136"/>
      <c r="T101" s="137"/>
      <c r="U101" s="138" t="s">
        <v>50</v>
      </c>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40" t="s">
        <v>135</v>
      </c>
      <c r="AZ101" s="139"/>
      <c r="BA101" s="139"/>
      <c r="BB101" s="139"/>
      <c r="BC101" s="139"/>
      <c r="BD101" s="139"/>
      <c r="BE101" s="141">
        <f t="shared" si="0"/>
        <v>0</v>
      </c>
      <c r="BF101" s="141">
        <f t="shared" si="1"/>
        <v>0</v>
      </c>
      <c r="BG101" s="141">
        <f t="shared" si="2"/>
        <v>0</v>
      </c>
      <c r="BH101" s="141">
        <f t="shared" si="3"/>
        <v>0</v>
      </c>
      <c r="BI101" s="141">
        <f t="shared" si="4"/>
        <v>0</v>
      </c>
      <c r="BJ101" s="140" t="s">
        <v>23</v>
      </c>
      <c r="BK101" s="139"/>
      <c r="BL101" s="139"/>
      <c r="BM101" s="139"/>
    </row>
    <row r="102" spans="2:65" s="1" customFormat="1" ht="18" customHeight="1">
      <c r="B102" s="133"/>
      <c r="C102" s="134"/>
      <c r="D102" s="142" t="s">
        <v>140</v>
      </c>
      <c r="E102" s="134"/>
      <c r="F102" s="134"/>
      <c r="G102" s="134"/>
      <c r="H102" s="134"/>
      <c r="I102" s="134"/>
      <c r="J102" s="134"/>
      <c r="K102" s="134"/>
      <c r="L102" s="134"/>
      <c r="M102" s="134"/>
      <c r="N102" s="212">
        <f>ROUND(N89*T102,2)</f>
        <v>0</v>
      </c>
      <c r="O102" s="271"/>
      <c r="P102" s="271"/>
      <c r="Q102" s="271"/>
      <c r="R102" s="135"/>
      <c r="S102" s="136"/>
      <c r="T102" s="143"/>
      <c r="U102" s="144" t="s">
        <v>50</v>
      </c>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40" t="s">
        <v>141</v>
      </c>
      <c r="AZ102" s="139"/>
      <c r="BA102" s="139"/>
      <c r="BB102" s="139"/>
      <c r="BC102" s="139"/>
      <c r="BD102" s="139"/>
      <c r="BE102" s="141">
        <f t="shared" si="0"/>
        <v>0</v>
      </c>
      <c r="BF102" s="141">
        <f t="shared" si="1"/>
        <v>0</v>
      </c>
      <c r="BG102" s="141">
        <f t="shared" si="2"/>
        <v>0</v>
      </c>
      <c r="BH102" s="141">
        <f t="shared" si="3"/>
        <v>0</v>
      </c>
      <c r="BI102" s="141">
        <f t="shared" si="4"/>
        <v>0</v>
      </c>
      <c r="BJ102" s="140" t="s">
        <v>23</v>
      </c>
      <c r="BK102" s="139"/>
      <c r="BL102" s="139"/>
      <c r="BM102" s="139"/>
    </row>
    <row r="103" spans="2:18" s="1" customFormat="1" ht="13.5">
      <c r="B103" s="34"/>
      <c r="C103" s="35"/>
      <c r="D103" s="35"/>
      <c r="E103" s="35"/>
      <c r="F103" s="35"/>
      <c r="G103" s="35"/>
      <c r="H103" s="35"/>
      <c r="I103" s="35"/>
      <c r="J103" s="35"/>
      <c r="K103" s="35"/>
      <c r="L103" s="35"/>
      <c r="M103" s="35"/>
      <c r="N103" s="35"/>
      <c r="O103" s="35"/>
      <c r="P103" s="35"/>
      <c r="Q103" s="35"/>
      <c r="R103" s="36"/>
    </row>
    <row r="104" spans="2:18" s="1" customFormat="1" ht="29.25" customHeight="1">
      <c r="B104" s="34"/>
      <c r="C104" s="118" t="s">
        <v>120</v>
      </c>
      <c r="D104" s="119"/>
      <c r="E104" s="119"/>
      <c r="F104" s="119"/>
      <c r="G104" s="119"/>
      <c r="H104" s="119"/>
      <c r="I104" s="119"/>
      <c r="J104" s="119"/>
      <c r="K104" s="119"/>
      <c r="L104" s="207">
        <f>ROUND(SUM(N89+N96),2)</f>
        <v>0</v>
      </c>
      <c r="M104" s="272"/>
      <c r="N104" s="272"/>
      <c r="O104" s="272"/>
      <c r="P104" s="272"/>
      <c r="Q104" s="272"/>
      <c r="R104" s="36"/>
    </row>
    <row r="105" spans="2:18" s="1" customFormat="1" ht="6.75" customHeight="1">
      <c r="B105" s="58"/>
      <c r="C105" s="59"/>
      <c r="D105" s="59"/>
      <c r="E105" s="59"/>
      <c r="F105" s="59"/>
      <c r="G105" s="59"/>
      <c r="H105" s="59"/>
      <c r="I105" s="59"/>
      <c r="J105" s="59"/>
      <c r="K105" s="59"/>
      <c r="L105" s="59"/>
      <c r="M105" s="59"/>
      <c r="N105" s="59"/>
      <c r="O105" s="59"/>
      <c r="P105" s="59"/>
      <c r="Q105" s="59"/>
      <c r="R105" s="60"/>
    </row>
    <row r="109" spans="2:18" s="1" customFormat="1" ht="6.75" customHeight="1">
      <c r="B109" s="61"/>
      <c r="C109" s="62"/>
      <c r="D109" s="62"/>
      <c r="E109" s="62"/>
      <c r="F109" s="62"/>
      <c r="G109" s="62"/>
      <c r="H109" s="62"/>
      <c r="I109" s="62"/>
      <c r="J109" s="62"/>
      <c r="K109" s="62"/>
      <c r="L109" s="62"/>
      <c r="M109" s="62"/>
      <c r="N109" s="62"/>
      <c r="O109" s="62"/>
      <c r="P109" s="62"/>
      <c r="Q109" s="62"/>
      <c r="R109" s="63"/>
    </row>
    <row r="110" spans="2:18" s="1" customFormat="1" ht="36.75" customHeight="1">
      <c r="B110" s="34"/>
      <c r="C110" s="239" t="s">
        <v>142</v>
      </c>
      <c r="D110" s="211"/>
      <c r="E110" s="211"/>
      <c r="F110" s="211"/>
      <c r="G110" s="211"/>
      <c r="H110" s="211"/>
      <c r="I110" s="211"/>
      <c r="J110" s="211"/>
      <c r="K110" s="211"/>
      <c r="L110" s="211"/>
      <c r="M110" s="211"/>
      <c r="N110" s="211"/>
      <c r="O110" s="211"/>
      <c r="P110" s="211"/>
      <c r="Q110" s="211"/>
      <c r="R110" s="36"/>
    </row>
    <row r="111" spans="2:18" s="1" customFormat="1" ht="6.75" customHeight="1">
      <c r="B111" s="34"/>
      <c r="C111" s="35"/>
      <c r="D111" s="35"/>
      <c r="E111" s="35"/>
      <c r="F111" s="35"/>
      <c r="G111" s="35"/>
      <c r="H111" s="35"/>
      <c r="I111" s="35"/>
      <c r="J111" s="35"/>
      <c r="K111" s="35"/>
      <c r="L111" s="35"/>
      <c r="M111" s="35"/>
      <c r="N111" s="35"/>
      <c r="O111" s="35"/>
      <c r="P111" s="35"/>
      <c r="Q111" s="35"/>
      <c r="R111" s="36"/>
    </row>
    <row r="112" spans="2:18" s="1" customFormat="1" ht="30" customHeight="1">
      <c r="B112" s="34"/>
      <c r="C112" s="29" t="s">
        <v>17</v>
      </c>
      <c r="D112" s="35"/>
      <c r="E112" s="35"/>
      <c r="F112" s="273" t="str">
        <f>F6</f>
        <v>Chodník ul. Bohumínská, úsek DPS Kamenec - čerpací stanice</v>
      </c>
      <c r="G112" s="211"/>
      <c r="H112" s="211"/>
      <c r="I112" s="211"/>
      <c r="J112" s="211"/>
      <c r="K112" s="211"/>
      <c r="L112" s="211"/>
      <c r="M112" s="211"/>
      <c r="N112" s="211"/>
      <c r="O112" s="211"/>
      <c r="P112" s="211"/>
      <c r="Q112" s="35"/>
      <c r="R112" s="36"/>
    </row>
    <row r="113" spans="2:18" ht="30" customHeight="1">
      <c r="B113" s="21"/>
      <c r="C113" s="29" t="s">
        <v>123</v>
      </c>
      <c r="D113" s="22"/>
      <c r="E113" s="22"/>
      <c r="F113" s="273" t="s">
        <v>215</v>
      </c>
      <c r="G113" s="241"/>
      <c r="H113" s="241"/>
      <c r="I113" s="241"/>
      <c r="J113" s="241"/>
      <c r="K113" s="241"/>
      <c r="L113" s="241"/>
      <c r="M113" s="241"/>
      <c r="N113" s="241"/>
      <c r="O113" s="241"/>
      <c r="P113" s="241"/>
      <c r="Q113" s="22"/>
      <c r="R113" s="23"/>
    </row>
    <row r="114" spans="2:18" s="1" customFormat="1" ht="36.75" customHeight="1">
      <c r="B114" s="34"/>
      <c r="C114" s="68" t="s">
        <v>216</v>
      </c>
      <c r="D114" s="35"/>
      <c r="E114" s="35"/>
      <c r="F114" s="222" t="str">
        <f>F8</f>
        <v>2 - Stranová přeložka sdělovacího kabelu CETIN</v>
      </c>
      <c r="G114" s="211"/>
      <c r="H114" s="211"/>
      <c r="I114" s="211"/>
      <c r="J114" s="211"/>
      <c r="K114" s="211"/>
      <c r="L114" s="211"/>
      <c r="M114" s="211"/>
      <c r="N114" s="211"/>
      <c r="O114" s="211"/>
      <c r="P114" s="211"/>
      <c r="Q114" s="35"/>
      <c r="R114" s="36"/>
    </row>
    <row r="115" spans="2:18" s="1" customFormat="1" ht="6.75" customHeight="1">
      <c r="B115" s="34"/>
      <c r="C115" s="35"/>
      <c r="D115" s="35"/>
      <c r="E115" s="35"/>
      <c r="F115" s="35"/>
      <c r="G115" s="35"/>
      <c r="H115" s="35"/>
      <c r="I115" s="35"/>
      <c r="J115" s="35"/>
      <c r="K115" s="35"/>
      <c r="L115" s="35"/>
      <c r="M115" s="35"/>
      <c r="N115" s="35"/>
      <c r="O115" s="35"/>
      <c r="P115" s="35"/>
      <c r="Q115" s="35"/>
      <c r="R115" s="36"/>
    </row>
    <row r="116" spans="2:18" s="1" customFormat="1" ht="18" customHeight="1">
      <c r="B116" s="34"/>
      <c r="C116" s="29" t="s">
        <v>24</v>
      </c>
      <c r="D116" s="35"/>
      <c r="E116" s="35"/>
      <c r="F116" s="27" t="str">
        <f>F10</f>
        <v>Ostrava</v>
      </c>
      <c r="G116" s="35"/>
      <c r="H116" s="35"/>
      <c r="I116" s="35"/>
      <c r="J116" s="35"/>
      <c r="K116" s="29" t="s">
        <v>26</v>
      </c>
      <c r="L116" s="35"/>
      <c r="M116" s="266" t="str">
        <f>IF(O10="","",O10)</f>
        <v>2. 6. 2016</v>
      </c>
      <c r="N116" s="211"/>
      <c r="O116" s="211"/>
      <c r="P116" s="211"/>
      <c r="Q116" s="35"/>
      <c r="R116" s="36"/>
    </row>
    <row r="117" spans="2:18" s="1" customFormat="1" ht="6.75" customHeight="1">
      <c r="B117" s="34"/>
      <c r="C117" s="35"/>
      <c r="D117" s="35"/>
      <c r="E117" s="35"/>
      <c r="F117" s="35"/>
      <c r="G117" s="35"/>
      <c r="H117" s="35"/>
      <c r="I117" s="35"/>
      <c r="J117" s="35"/>
      <c r="K117" s="35"/>
      <c r="L117" s="35"/>
      <c r="M117" s="35"/>
      <c r="N117" s="35"/>
      <c r="O117" s="35"/>
      <c r="P117" s="35"/>
      <c r="Q117" s="35"/>
      <c r="R117" s="36"/>
    </row>
    <row r="118" spans="2:18" s="1" customFormat="1" ht="15">
      <c r="B118" s="34"/>
      <c r="C118" s="29" t="s">
        <v>30</v>
      </c>
      <c r="D118" s="35"/>
      <c r="E118" s="35"/>
      <c r="F118" s="27" t="str">
        <f>E13</f>
        <v>SMO, Městský obvod Slezská Ostrava</v>
      </c>
      <c r="G118" s="35"/>
      <c r="H118" s="35"/>
      <c r="I118" s="35"/>
      <c r="J118" s="35"/>
      <c r="K118" s="29" t="s">
        <v>38</v>
      </c>
      <c r="L118" s="35"/>
      <c r="M118" s="245" t="str">
        <f>E19</f>
        <v>MH Stavební partner s.r.o.</v>
      </c>
      <c r="N118" s="211"/>
      <c r="O118" s="211"/>
      <c r="P118" s="211"/>
      <c r="Q118" s="211"/>
      <c r="R118" s="36"/>
    </row>
    <row r="119" spans="2:18" s="1" customFormat="1" ht="14.25" customHeight="1">
      <c r="B119" s="34"/>
      <c r="C119" s="29" t="s">
        <v>36</v>
      </c>
      <c r="D119" s="35"/>
      <c r="E119" s="35"/>
      <c r="F119" s="27" t="str">
        <f>IF(E16="","",E16)</f>
        <v>Vyplň údaj</v>
      </c>
      <c r="G119" s="35"/>
      <c r="H119" s="35"/>
      <c r="I119" s="35"/>
      <c r="J119" s="35"/>
      <c r="K119" s="29" t="s">
        <v>43</v>
      </c>
      <c r="L119" s="35"/>
      <c r="M119" s="245" t="str">
        <f>E22</f>
        <v> </v>
      </c>
      <c r="N119" s="211"/>
      <c r="O119" s="211"/>
      <c r="P119" s="211"/>
      <c r="Q119" s="211"/>
      <c r="R119" s="36"/>
    </row>
    <row r="120" spans="2:18" s="1" customFormat="1" ht="9.75" customHeight="1">
      <c r="B120" s="34"/>
      <c r="C120" s="35"/>
      <c r="D120" s="35"/>
      <c r="E120" s="35"/>
      <c r="F120" s="35"/>
      <c r="G120" s="35"/>
      <c r="H120" s="35"/>
      <c r="I120" s="35"/>
      <c r="J120" s="35"/>
      <c r="K120" s="35"/>
      <c r="L120" s="35"/>
      <c r="M120" s="35"/>
      <c r="N120" s="35"/>
      <c r="O120" s="35"/>
      <c r="P120" s="35"/>
      <c r="Q120" s="35"/>
      <c r="R120" s="36"/>
    </row>
    <row r="121" spans="2:27" s="8" customFormat="1" ht="29.25" customHeight="1">
      <c r="B121" s="145"/>
      <c r="C121" s="146" t="s">
        <v>143</v>
      </c>
      <c r="D121" s="147" t="s">
        <v>144</v>
      </c>
      <c r="E121" s="147" t="s">
        <v>67</v>
      </c>
      <c r="F121" s="267" t="s">
        <v>145</v>
      </c>
      <c r="G121" s="268"/>
      <c r="H121" s="268"/>
      <c r="I121" s="268"/>
      <c r="J121" s="147" t="s">
        <v>146</v>
      </c>
      <c r="K121" s="147" t="s">
        <v>147</v>
      </c>
      <c r="L121" s="269" t="s">
        <v>148</v>
      </c>
      <c r="M121" s="268"/>
      <c r="N121" s="267" t="s">
        <v>128</v>
      </c>
      <c r="O121" s="268"/>
      <c r="P121" s="268"/>
      <c r="Q121" s="270"/>
      <c r="R121" s="148"/>
      <c r="T121" s="76" t="s">
        <v>149</v>
      </c>
      <c r="U121" s="77" t="s">
        <v>49</v>
      </c>
      <c r="V121" s="77" t="s">
        <v>150</v>
      </c>
      <c r="W121" s="77" t="s">
        <v>151</v>
      </c>
      <c r="X121" s="77" t="s">
        <v>152</v>
      </c>
      <c r="Y121" s="77" t="s">
        <v>153</v>
      </c>
      <c r="Z121" s="77" t="s">
        <v>154</v>
      </c>
      <c r="AA121" s="78" t="s">
        <v>155</v>
      </c>
    </row>
    <row r="122" spans="2:63" s="1" customFormat="1" ht="29.25" customHeight="1">
      <c r="B122" s="34"/>
      <c r="C122" s="80" t="s">
        <v>125</v>
      </c>
      <c r="D122" s="35"/>
      <c r="E122" s="35"/>
      <c r="F122" s="35"/>
      <c r="G122" s="35"/>
      <c r="H122" s="35"/>
      <c r="I122" s="35"/>
      <c r="J122" s="35"/>
      <c r="K122" s="35"/>
      <c r="L122" s="35"/>
      <c r="M122" s="35"/>
      <c r="N122" s="259">
        <f>BK122</f>
        <v>0</v>
      </c>
      <c r="O122" s="260"/>
      <c r="P122" s="260"/>
      <c r="Q122" s="260"/>
      <c r="R122" s="36"/>
      <c r="T122" s="79"/>
      <c r="U122" s="50"/>
      <c r="V122" s="50"/>
      <c r="W122" s="149">
        <f>W123+W148</f>
        <v>0</v>
      </c>
      <c r="X122" s="50"/>
      <c r="Y122" s="149">
        <f>Y123+Y148</f>
        <v>0.0076500000000000005</v>
      </c>
      <c r="Z122" s="50"/>
      <c r="AA122" s="150">
        <f>AA123+AA148</f>
        <v>0</v>
      </c>
      <c r="AT122" s="17" t="s">
        <v>84</v>
      </c>
      <c r="AU122" s="17" t="s">
        <v>130</v>
      </c>
      <c r="BK122" s="151">
        <f>BK123+BK148</f>
        <v>0</v>
      </c>
    </row>
    <row r="123" spans="2:63" s="9" customFormat="1" ht="36.75" customHeight="1">
      <c r="B123" s="152"/>
      <c r="C123" s="153"/>
      <c r="D123" s="154" t="s">
        <v>218</v>
      </c>
      <c r="E123" s="154"/>
      <c r="F123" s="154"/>
      <c r="G123" s="154"/>
      <c r="H123" s="154"/>
      <c r="I123" s="154"/>
      <c r="J123" s="154"/>
      <c r="K123" s="154"/>
      <c r="L123" s="154"/>
      <c r="M123" s="154"/>
      <c r="N123" s="283">
        <f>BK123</f>
        <v>0</v>
      </c>
      <c r="O123" s="274"/>
      <c r="P123" s="274"/>
      <c r="Q123" s="274"/>
      <c r="R123" s="155"/>
      <c r="T123" s="156"/>
      <c r="U123" s="153"/>
      <c r="V123" s="153"/>
      <c r="W123" s="157">
        <f>W124+W139+W142+W144</f>
        <v>0</v>
      </c>
      <c r="X123" s="153"/>
      <c r="Y123" s="157">
        <f>Y124+Y139+Y142+Y144</f>
        <v>0.0076500000000000005</v>
      </c>
      <c r="Z123" s="153"/>
      <c r="AA123" s="158">
        <f>AA124+AA139+AA142+AA144</f>
        <v>0</v>
      </c>
      <c r="AR123" s="159" t="s">
        <v>23</v>
      </c>
      <c r="AT123" s="160" t="s">
        <v>84</v>
      </c>
      <c r="AU123" s="160" t="s">
        <v>85</v>
      </c>
      <c r="AY123" s="159" t="s">
        <v>156</v>
      </c>
      <c r="BK123" s="161">
        <f>BK124+BK139+BK142+BK144</f>
        <v>0</v>
      </c>
    </row>
    <row r="124" spans="2:63" s="9" customFormat="1" ht="19.5" customHeight="1">
      <c r="B124" s="152"/>
      <c r="C124" s="153"/>
      <c r="D124" s="172" t="s">
        <v>219</v>
      </c>
      <c r="E124" s="172"/>
      <c r="F124" s="172"/>
      <c r="G124" s="172"/>
      <c r="H124" s="172"/>
      <c r="I124" s="172"/>
      <c r="J124" s="172"/>
      <c r="K124" s="172"/>
      <c r="L124" s="172"/>
      <c r="M124" s="172"/>
      <c r="N124" s="288">
        <f>BK124</f>
        <v>0</v>
      </c>
      <c r="O124" s="289"/>
      <c r="P124" s="289"/>
      <c r="Q124" s="289"/>
      <c r="R124" s="155"/>
      <c r="T124" s="156"/>
      <c r="U124" s="153"/>
      <c r="V124" s="153"/>
      <c r="W124" s="157">
        <f>SUM(W125:W138)</f>
        <v>0</v>
      </c>
      <c r="X124" s="153"/>
      <c r="Y124" s="157">
        <f>SUM(Y125:Y138)</f>
        <v>0</v>
      </c>
      <c r="Z124" s="153"/>
      <c r="AA124" s="158">
        <f>SUM(AA125:AA138)</f>
        <v>0</v>
      </c>
      <c r="AR124" s="159" t="s">
        <v>23</v>
      </c>
      <c r="AT124" s="160" t="s">
        <v>84</v>
      </c>
      <c r="AU124" s="160" t="s">
        <v>23</v>
      </c>
      <c r="AY124" s="159" t="s">
        <v>156</v>
      </c>
      <c r="BK124" s="161">
        <f>SUM(BK125:BK138)</f>
        <v>0</v>
      </c>
    </row>
    <row r="125" spans="2:65" s="1" customFormat="1" ht="31.5" customHeight="1">
      <c r="B125" s="133"/>
      <c r="C125" s="162" t="s">
        <v>23</v>
      </c>
      <c r="D125" s="162" t="s">
        <v>157</v>
      </c>
      <c r="E125" s="163" t="s">
        <v>511</v>
      </c>
      <c r="F125" s="255" t="s">
        <v>512</v>
      </c>
      <c r="G125" s="256"/>
      <c r="H125" s="256"/>
      <c r="I125" s="256"/>
      <c r="J125" s="164" t="s">
        <v>268</v>
      </c>
      <c r="K125" s="165">
        <v>25.5</v>
      </c>
      <c r="L125" s="257">
        <v>0</v>
      </c>
      <c r="M125" s="256"/>
      <c r="N125" s="258">
        <f>ROUND(L125*K125,2)</f>
        <v>0</v>
      </c>
      <c r="O125" s="256"/>
      <c r="P125" s="256"/>
      <c r="Q125" s="256"/>
      <c r="R125" s="135"/>
      <c r="T125" s="166" t="s">
        <v>21</v>
      </c>
      <c r="U125" s="43" t="s">
        <v>50</v>
      </c>
      <c r="V125" s="35"/>
      <c r="W125" s="167">
        <f>V125*K125</f>
        <v>0</v>
      </c>
      <c r="X125" s="167">
        <v>0</v>
      </c>
      <c r="Y125" s="167">
        <f>X125*K125</f>
        <v>0</v>
      </c>
      <c r="Z125" s="167">
        <v>0</v>
      </c>
      <c r="AA125" s="168">
        <f>Z125*K125</f>
        <v>0</v>
      </c>
      <c r="AR125" s="17" t="s">
        <v>106</v>
      </c>
      <c r="AT125" s="17" t="s">
        <v>157</v>
      </c>
      <c r="AU125" s="17" t="s">
        <v>97</v>
      </c>
      <c r="AY125" s="17" t="s">
        <v>156</v>
      </c>
      <c r="BE125" s="113">
        <f>IF(U125="základní",N125,0)</f>
        <v>0</v>
      </c>
      <c r="BF125" s="113">
        <f>IF(U125="snížená",N125,0)</f>
        <v>0</v>
      </c>
      <c r="BG125" s="113">
        <f>IF(U125="zákl. přenesená",N125,0)</f>
        <v>0</v>
      </c>
      <c r="BH125" s="113">
        <f>IF(U125="sníž. přenesená",N125,0)</f>
        <v>0</v>
      </c>
      <c r="BI125" s="113">
        <f>IF(U125="nulová",N125,0)</f>
        <v>0</v>
      </c>
      <c r="BJ125" s="17" t="s">
        <v>23</v>
      </c>
      <c r="BK125" s="113">
        <f>ROUND(L125*K125,2)</f>
        <v>0</v>
      </c>
      <c r="BL125" s="17" t="s">
        <v>106</v>
      </c>
      <c r="BM125" s="17" t="s">
        <v>513</v>
      </c>
    </row>
    <row r="126" spans="2:51" s="11" customFormat="1" ht="22.5" customHeight="1">
      <c r="B126" s="173"/>
      <c r="C126" s="174"/>
      <c r="D126" s="174"/>
      <c r="E126" s="175" t="s">
        <v>21</v>
      </c>
      <c r="F126" s="292" t="s">
        <v>514</v>
      </c>
      <c r="G126" s="285"/>
      <c r="H126" s="285"/>
      <c r="I126" s="285"/>
      <c r="J126" s="174"/>
      <c r="K126" s="176">
        <v>25.5</v>
      </c>
      <c r="L126" s="174"/>
      <c r="M126" s="174"/>
      <c r="N126" s="174"/>
      <c r="O126" s="174"/>
      <c r="P126" s="174"/>
      <c r="Q126" s="174"/>
      <c r="R126" s="177"/>
      <c r="T126" s="178"/>
      <c r="U126" s="174"/>
      <c r="V126" s="174"/>
      <c r="W126" s="174"/>
      <c r="X126" s="174"/>
      <c r="Y126" s="174"/>
      <c r="Z126" s="174"/>
      <c r="AA126" s="179"/>
      <c r="AT126" s="180" t="s">
        <v>227</v>
      </c>
      <c r="AU126" s="180" t="s">
        <v>97</v>
      </c>
      <c r="AV126" s="11" t="s">
        <v>97</v>
      </c>
      <c r="AW126" s="11" t="s">
        <v>42</v>
      </c>
      <c r="AX126" s="11" t="s">
        <v>23</v>
      </c>
      <c r="AY126" s="180" t="s">
        <v>156</v>
      </c>
    </row>
    <row r="127" spans="2:65" s="1" customFormat="1" ht="31.5" customHeight="1">
      <c r="B127" s="133"/>
      <c r="C127" s="162" t="s">
        <v>97</v>
      </c>
      <c r="D127" s="162" t="s">
        <v>157</v>
      </c>
      <c r="E127" s="163" t="s">
        <v>515</v>
      </c>
      <c r="F127" s="255" t="s">
        <v>516</v>
      </c>
      <c r="G127" s="256"/>
      <c r="H127" s="256"/>
      <c r="I127" s="256"/>
      <c r="J127" s="164" t="s">
        <v>268</v>
      </c>
      <c r="K127" s="165">
        <v>51</v>
      </c>
      <c r="L127" s="257">
        <v>0</v>
      </c>
      <c r="M127" s="256"/>
      <c r="N127" s="258">
        <f>ROUND(L127*K127,2)</f>
        <v>0</v>
      </c>
      <c r="O127" s="256"/>
      <c r="P127" s="256"/>
      <c r="Q127" s="256"/>
      <c r="R127" s="135"/>
      <c r="T127" s="166" t="s">
        <v>21</v>
      </c>
      <c r="U127" s="43" t="s">
        <v>50</v>
      </c>
      <c r="V127" s="35"/>
      <c r="W127" s="167">
        <f>V127*K127</f>
        <v>0</v>
      </c>
      <c r="X127" s="167">
        <v>0</v>
      </c>
      <c r="Y127" s="167">
        <f>X127*K127</f>
        <v>0</v>
      </c>
      <c r="Z127" s="167">
        <v>0</v>
      </c>
      <c r="AA127" s="168">
        <f>Z127*K127</f>
        <v>0</v>
      </c>
      <c r="AR127" s="17" t="s">
        <v>106</v>
      </c>
      <c r="AT127" s="17" t="s">
        <v>157</v>
      </c>
      <c r="AU127" s="17" t="s">
        <v>97</v>
      </c>
      <c r="AY127" s="17" t="s">
        <v>156</v>
      </c>
      <c r="BE127" s="113">
        <f>IF(U127="základní",N127,0)</f>
        <v>0</v>
      </c>
      <c r="BF127" s="113">
        <f>IF(U127="snížená",N127,0)</f>
        <v>0</v>
      </c>
      <c r="BG127" s="113">
        <f>IF(U127="zákl. přenesená",N127,0)</f>
        <v>0</v>
      </c>
      <c r="BH127" s="113">
        <f>IF(U127="sníž. přenesená",N127,0)</f>
        <v>0</v>
      </c>
      <c r="BI127" s="113">
        <f>IF(U127="nulová",N127,0)</f>
        <v>0</v>
      </c>
      <c r="BJ127" s="17" t="s">
        <v>23</v>
      </c>
      <c r="BK127" s="113">
        <f>ROUND(L127*K127,2)</f>
        <v>0</v>
      </c>
      <c r="BL127" s="17" t="s">
        <v>106</v>
      </c>
      <c r="BM127" s="17" t="s">
        <v>517</v>
      </c>
    </row>
    <row r="128" spans="2:51" s="11" customFormat="1" ht="22.5" customHeight="1">
      <c r="B128" s="173"/>
      <c r="C128" s="174"/>
      <c r="D128" s="174"/>
      <c r="E128" s="175" t="s">
        <v>21</v>
      </c>
      <c r="F128" s="292" t="s">
        <v>518</v>
      </c>
      <c r="G128" s="285"/>
      <c r="H128" s="285"/>
      <c r="I128" s="285"/>
      <c r="J128" s="174"/>
      <c r="K128" s="176">
        <v>25.5</v>
      </c>
      <c r="L128" s="174"/>
      <c r="M128" s="174"/>
      <c r="N128" s="174"/>
      <c r="O128" s="174"/>
      <c r="P128" s="174"/>
      <c r="Q128" s="174"/>
      <c r="R128" s="177"/>
      <c r="T128" s="178"/>
      <c r="U128" s="174"/>
      <c r="V128" s="174"/>
      <c r="W128" s="174"/>
      <c r="X128" s="174"/>
      <c r="Y128" s="174"/>
      <c r="Z128" s="174"/>
      <c r="AA128" s="179"/>
      <c r="AT128" s="180" t="s">
        <v>227</v>
      </c>
      <c r="AU128" s="180" t="s">
        <v>97</v>
      </c>
      <c r="AV128" s="11" t="s">
        <v>97</v>
      </c>
      <c r="AW128" s="11" t="s">
        <v>42</v>
      </c>
      <c r="AX128" s="11" t="s">
        <v>85</v>
      </c>
      <c r="AY128" s="180" t="s">
        <v>156</v>
      </c>
    </row>
    <row r="129" spans="2:51" s="11" customFormat="1" ht="22.5" customHeight="1">
      <c r="B129" s="173"/>
      <c r="C129" s="174"/>
      <c r="D129" s="174"/>
      <c r="E129" s="175" t="s">
        <v>21</v>
      </c>
      <c r="F129" s="284" t="s">
        <v>519</v>
      </c>
      <c r="G129" s="285"/>
      <c r="H129" s="285"/>
      <c r="I129" s="285"/>
      <c r="J129" s="174"/>
      <c r="K129" s="176">
        <v>25.5</v>
      </c>
      <c r="L129" s="174"/>
      <c r="M129" s="174"/>
      <c r="N129" s="174"/>
      <c r="O129" s="174"/>
      <c r="P129" s="174"/>
      <c r="Q129" s="174"/>
      <c r="R129" s="177"/>
      <c r="T129" s="178"/>
      <c r="U129" s="174"/>
      <c r="V129" s="174"/>
      <c r="W129" s="174"/>
      <c r="X129" s="174"/>
      <c r="Y129" s="174"/>
      <c r="Z129" s="174"/>
      <c r="AA129" s="179"/>
      <c r="AT129" s="180" t="s">
        <v>227</v>
      </c>
      <c r="AU129" s="180" t="s">
        <v>97</v>
      </c>
      <c r="AV129" s="11" t="s">
        <v>97</v>
      </c>
      <c r="AW129" s="11" t="s">
        <v>42</v>
      </c>
      <c r="AX129" s="11" t="s">
        <v>85</v>
      </c>
      <c r="AY129" s="180" t="s">
        <v>156</v>
      </c>
    </row>
    <row r="130" spans="2:51" s="12" customFormat="1" ht="22.5" customHeight="1">
      <c r="B130" s="181"/>
      <c r="C130" s="182"/>
      <c r="D130" s="182"/>
      <c r="E130" s="183" t="s">
        <v>21</v>
      </c>
      <c r="F130" s="286" t="s">
        <v>261</v>
      </c>
      <c r="G130" s="287"/>
      <c r="H130" s="287"/>
      <c r="I130" s="287"/>
      <c r="J130" s="182"/>
      <c r="K130" s="184">
        <v>51</v>
      </c>
      <c r="L130" s="182"/>
      <c r="M130" s="182"/>
      <c r="N130" s="182"/>
      <c r="O130" s="182"/>
      <c r="P130" s="182"/>
      <c r="Q130" s="182"/>
      <c r="R130" s="185"/>
      <c r="T130" s="186"/>
      <c r="U130" s="182"/>
      <c r="V130" s="182"/>
      <c r="W130" s="182"/>
      <c r="X130" s="182"/>
      <c r="Y130" s="182"/>
      <c r="Z130" s="182"/>
      <c r="AA130" s="187"/>
      <c r="AT130" s="188" t="s">
        <v>227</v>
      </c>
      <c r="AU130" s="188" t="s">
        <v>97</v>
      </c>
      <c r="AV130" s="12" t="s">
        <v>106</v>
      </c>
      <c r="AW130" s="12" t="s">
        <v>42</v>
      </c>
      <c r="AX130" s="12" t="s">
        <v>23</v>
      </c>
      <c r="AY130" s="188" t="s">
        <v>156</v>
      </c>
    </row>
    <row r="131" spans="2:65" s="1" customFormat="1" ht="31.5" customHeight="1">
      <c r="B131" s="133"/>
      <c r="C131" s="162" t="s">
        <v>103</v>
      </c>
      <c r="D131" s="162" t="s">
        <v>157</v>
      </c>
      <c r="E131" s="163" t="s">
        <v>358</v>
      </c>
      <c r="F131" s="255" t="s">
        <v>359</v>
      </c>
      <c r="G131" s="256"/>
      <c r="H131" s="256"/>
      <c r="I131" s="256"/>
      <c r="J131" s="164" t="s">
        <v>268</v>
      </c>
      <c r="K131" s="165">
        <v>8.5</v>
      </c>
      <c r="L131" s="257">
        <v>0</v>
      </c>
      <c r="M131" s="256"/>
      <c r="N131" s="258">
        <f>ROUND(L131*K131,2)</f>
        <v>0</v>
      </c>
      <c r="O131" s="256"/>
      <c r="P131" s="256"/>
      <c r="Q131" s="256"/>
      <c r="R131" s="135"/>
      <c r="T131" s="166" t="s">
        <v>21</v>
      </c>
      <c r="U131" s="43" t="s">
        <v>50</v>
      </c>
      <c r="V131" s="35"/>
      <c r="W131" s="167">
        <f>V131*K131</f>
        <v>0</v>
      </c>
      <c r="X131" s="167">
        <v>0</v>
      </c>
      <c r="Y131" s="167">
        <f>X131*K131</f>
        <v>0</v>
      </c>
      <c r="Z131" s="167">
        <v>0</v>
      </c>
      <c r="AA131" s="168">
        <f>Z131*K131</f>
        <v>0</v>
      </c>
      <c r="AR131" s="17" t="s">
        <v>106</v>
      </c>
      <c r="AT131" s="17" t="s">
        <v>157</v>
      </c>
      <c r="AU131" s="17" t="s">
        <v>97</v>
      </c>
      <c r="AY131" s="17" t="s">
        <v>156</v>
      </c>
      <c r="BE131" s="113">
        <f>IF(U131="základní",N131,0)</f>
        <v>0</v>
      </c>
      <c r="BF131" s="113">
        <f>IF(U131="snížená",N131,0)</f>
        <v>0</v>
      </c>
      <c r="BG131" s="113">
        <f>IF(U131="zákl. přenesená",N131,0)</f>
        <v>0</v>
      </c>
      <c r="BH131" s="113">
        <f>IF(U131="sníž. přenesená",N131,0)</f>
        <v>0</v>
      </c>
      <c r="BI131" s="113">
        <f>IF(U131="nulová",N131,0)</f>
        <v>0</v>
      </c>
      <c r="BJ131" s="17" t="s">
        <v>23</v>
      </c>
      <c r="BK131" s="113">
        <f>ROUND(L131*K131,2)</f>
        <v>0</v>
      </c>
      <c r="BL131" s="17" t="s">
        <v>106</v>
      </c>
      <c r="BM131" s="17" t="s">
        <v>520</v>
      </c>
    </row>
    <row r="132" spans="2:51" s="11" customFormat="1" ht="22.5" customHeight="1">
      <c r="B132" s="173"/>
      <c r="C132" s="174"/>
      <c r="D132" s="174"/>
      <c r="E132" s="175" t="s">
        <v>21</v>
      </c>
      <c r="F132" s="292" t="s">
        <v>521</v>
      </c>
      <c r="G132" s="285"/>
      <c r="H132" s="285"/>
      <c r="I132" s="285"/>
      <c r="J132" s="174"/>
      <c r="K132" s="176">
        <v>8.5</v>
      </c>
      <c r="L132" s="174"/>
      <c r="M132" s="174"/>
      <c r="N132" s="174"/>
      <c r="O132" s="174"/>
      <c r="P132" s="174"/>
      <c r="Q132" s="174"/>
      <c r="R132" s="177"/>
      <c r="T132" s="178"/>
      <c r="U132" s="174"/>
      <c r="V132" s="174"/>
      <c r="W132" s="174"/>
      <c r="X132" s="174"/>
      <c r="Y132" s="174"/>
      <c r="Z132" s="174"/>
      <c r="AA132" s="179"/>
      <c r="AT132" s="180" t="s">
        <v>227</v>
      </c>
      <c r="AU132" s="180" t="s">
        <v>97</v>
      </c>
      <c r="AV132" s="11" t="s">
        <v>97</v>
      </c>
      <c r="AW132" s="11" t="s">
        <v>42</v>
      </c>
      <c r="AX132" s="11" t="s">
        <v>23</v>
      </c>
      <c r="AY132" s="180" t="s">
        <v>156</v>
      </c>
    </row>
    <row r="133" spans="2:65" s="1" customFormat="1" ht="31.5" customHeight="1">
      <c r="B133" s="133"/>
      <c r="C133" s="162" t="s">
        <v>106</v>
      </c>
      <c r="D133" s="162" t="s">
        <v>157</v>
      </c>
      <c r="E133" s="163" t="s">
        <v>369</v>
      </c>
      <c r="F133" s="255" t="s">
        <v>370</v>
      </c>
      <c r="G133" s="256"/>
      <c r="H133" s="256"/>
      <c r="I133" s="256"/>
      <c r="J133" s="164" t="s">
        <v>286</v>
      </c>
      <c r="K133" s="165">
        <v>14.025</v>
      </c>
      <c r="L133" s="257">
        <v>0</v>
      </c>
      <c r="M133" s="256"/>
      <c r="N133" s="258">
        <f>ROUND(L133*K133,2)</f>
        <v>0</v>
      </c>
      <c r="O133" s="256"/>
      <c r="P133" s="256"/>
      <c r="Q133" s="256"/>
      <c r="R133" s="135"/>
      <c r="T133" s="166" t="s">
        <v>21</v>
      </c>
      <c r="U133" s="43" t="s">
        <v>50</v>
      </c>
      <c r="V133" s="35"/>
      <c r="W133" s="167">
        <f>V133*K133</f>
        <v>0</v>
      </c>
      <c r="X133" s="167">
        <v>0</v>
      </c>
      <c r="Y133" s="167">
        <f>X133*K133</f>
        <v>0</v>
      </c>
      <c r="Z133" s="167">
        <v>0</v>
      </c>
      <c r="AA133" s="168">
        <f>Z133*K133</f>
        <v>0</v>
      </c>
      <c r="AR133" s="17" t="s">
        <v>106</v>
      </c>
      <c r="AT133" s="17" t="s">
        <v>157</v>
      </c>
      <c r="AU133" s="17" t="s">
        <v>97</v>
      </c>
      <c r="AY133" s="17" t="s">
        <v>156</v>
      </c>
      <c r="BE133" s="113">
        <f>IF(U133="základní",N133,0)</f>
        <v>0</v>
      </c>
      <c r="BF133" s="113">
        <f>IF(U133="snížená",N133,0)</f>
        <v>0</v>
      </c>
      <c r="BG133" s="113">
        <f>IF(U133="zákl. přenesená",N133,0)</f>
        <v>0</v>
      </c>
      <c r="BH133" s="113">
        <f>IF(U133="sníž. přenesená",N133,0)</f>
        <v>0</v>
      </c>
      <c r="BI133" s="113">
        <f>IF(U133="nulová",N133,0)</f>
        <v>0</v>
      </c>
      <c r="BJ133" s="17" t="s">
        <v>23</v>
      </c>
      <c r="BK133" s="113">
        <f>ROUND(L133*K133,2)</f>
        <v>0</v>
      </c>
      <c r="BL133" s="17" t="s">
        <v>106</v>
      </c>
      <c r="BM133" s="17" t="s">
        <v>522</v>
      </c>
    </row>
    <row r="134" spans="2:51" s="11" customFormat="1" ht="22.5" customHeight="1">
      <c r="B134" s="173"/>
      <c r="C134" s="174"/>
      <c r="D134" s="174"/>
      <c r="E134" s="175" t="s">
        <v>21</v>
      </c>
      <c r="F134" s="292" t="s">
        <v>523</v>
      </c>
      <c r="G134" s="285"/>
      <c r="H134" s="285"/>
      <c r="I134" s="285"/>
      <c r="J134" s="174"/>
      <c r="K134" s="176">
        <v>14.025</v>
      </c>
      <c r="L134" s="174"/>
      <c r="M134" s="174"/>
      <c r="N134" s="174"/>
      <c r="O134" s="174"/>
      <c r="P134" s="174"/>
      <c r="Q134" s="174"/>
      <c r="R134" s="177"/>
      <c r="T134" s="178"/>
      <c r="U134" s="174"/>
      <c r="V134" s="174"/>
      <c r="W134" s="174"/>
      <c r="X134" s="174"/>
      <c r="Y134" s="174"/>
      <c r="Z134" s="174"/>
      <c r="AA134" s="179"/>
      <c r="AT134" s="180" t="s">
        <v>227</v>
      </c>
      <c r="AU134" s="180" t="s">
        <v>97</v>
      </c>
      <c r="AV134" s="11" t="s">
        <v>97</v>
      </c>
      <c r="AW134" s="11" t="s">
        <v>42</v>
      </c>
      <c r="AX134" s="11" t="s">
        <v>23</v>
      </c>
      <c r="AY134" s="180" t="s">
        <v>156</v>
      </c>
    </row>
    <row r="135" spans="2:65" s="1" customFormat="1" ht="31.5" customHeight="1">
      <c r="B135" s="133"/>
      <c r="C135" s="162" t="s">
        <v>109</v>
      </c>
      <c r="D135" s="162" t="s">
        <v>157</v>
      </c>
      <c r="E135" s="163" t="s">
        <v>524</v>
      </c>
      <c r="F135" s="255" t="s">
        <v>525</v>
      </c>
      <c r="G135" s="256"/>
      <c r="H135" s="256"/>
      <c r="I135" s="256"/>
      <c r="J135" s="164" t="s">
        <v>268</v>
      </c>
      <c r="K135" s="165">
        <v>42.5</v>
      </c>
      <c r="L135" s="257">
        <v>0</v>
      </c>
      <c r="M135" s="256"/>
      <c r="N135" s="258">
        <f>ROUND(L135*K135,2)</f>
        <v>0</v>
      </c>
      <c r="O135" s="256"/>
      <c r="P135" s="256"/>
      <c r="Q135" s="256"/>
      <c r="R135" s="135"/>
      <c r="T135" s="166" t="s">
        <v>21</v>
      </c>
      <c r="U135" s="43" t="s">
        <v>50</v>
      </c>
      <c r="V135" s="35"/>
      <c r="W135" s="167">
        <f>V135*K135</f>
        <v>0</v>
      </c>
      <c r="X135" s="167">
        <v>0</v>
      </c>
      <c r="Y135" s="167">
        <f>X135*K135</f>
        <v>0</v>
      </c>
      <c r="Z135" s="167">
        <v>0</v>
      </c>
      <c r="AA135" s="168">
        <f>Z135*K135</f>
        <v>0</v>
      </c>
      <c r="AR135" s="17" t="s">
        <v>106</v>
      </c>
      <c r="AT135" s="17" t="s">
        <v>157</v>
      </c>
      <c r="AU135" s="17" t="s">
        <v>97</v>
      </c>
      <c r="AY135" s="17" t="s">
        <v>156</v>
      </c>
      <c r="BE135" s="113">
        <f>IF(U135="základní",N135,0)</f>
        <v>0</v>
      </c>
      <c r="BF135" s="113">
        <f>IF(U135="snížená",N135,0)</f>
        <v>0</v>
      </c>
      <c r="BG135" s="113">
        <f>IF(U135="zákl. přenesená",N135,0)</f>
        <v>0</v>
      </c>
      <c r="BH135" s="113">
        <f>IF(U135="sníž. přenesená",N135,0)</f>
        <v>0</v>
      </c>
      <c r="BI135" s="113">
        <f>IF(U135="nulová",N135,0)</f>
        <v>0</v>
      </c>
      <c r="BJ135" s="17" t="s">
        <v>23</v>
      </c>
      <c r="BK135" s="113">
        <f>ROUND(L135*K135,2)</f>
        <v>0</v>
      </c>
      <c r="BL135" s="17" t="s">
        <v>106</v>
      </c>
      <c r="BM135" s="17" t="s">
        <v>526</v>
      </c>
    </row>
    <row r="136" spans="2:51" s="11" customFormat="1" ht="22.5" customHeight="1">
      <c r="B136" s="173"/>
      <c r="C136" s="174"/>
      <c r="D136" s="174"/>
      <c r="E136" s="175" t="s">
        <v>21</v>
      </c>
      <c r="F136" s="292" t="s">
        <v>527</v>
      </c>
      <c r="G136" s="285"/>
      <c r="H136" s="285"/>
      <c r="I136" s="285"/>
      <c r="J136" s="174"/>
      <c r="K136" s="176">
        <v>25.5</v>
      </c>
      <c r="L136" s="174"/>
      <c r="M136" s="174"/>
      <c r="N136" s="174"/>
      <c r="O136" s="174"/>
      <c r="P136" s="174"/>
      <c r="Q136" s="174"/>
      <c r="R136" s="177"/>
      <c r="T136" s="178"/>
      <c r="U136" s="174"/>
      <c r="V136" s="174"/>
      <c r="W136" s="174"/>
      <c r="X136" s="174"/>
      <c r="Y136" s="174"/>
      <c r="Z136" s="174"/>
      <c r="AA136" s="179"/>
      <c r="AT136" s="180" t="s">
        <v>227</v>
      </c>
      <c r="AU136" s="180" t="s">
        <v>97</v>
      </c>
      <c r="AV136" s="11" t="s">
        <v>97</v>
      </c>
      <c r="AW136" s="11" t="s">
        <v>42</v>
      </c>
      <c r="AX136" s="11" t="s">
        <v>85</v>
      </c>
      <c r="AY136" s="180" t="s">
        <v>156</v>
      </c>
    </row>
    <row r="137" spans="2:51" s="11" customFormat="1" ht="22.5" customHeight="1">
      <c r="B137" s="173"/>
      <c r="C137" s="174"/>
      <c r="D137" s="174"/>
      <c r="E137" s="175" t="s">
        <v>21</v>
      </c>
      <c r="F137" s="284" t="s">
        <v>528</v>
      </c>
      <c r="G137" s="285"/>
      <c r="H137" s="285"/>
      <c r="I137" s="285"/>
      <c r="J137" s="174"/>
      <c r="K137" s="176">
        <v>17</v>
      </c>
      <c r="L137" s="174"/>
      <c r="M137" s="174"/>
      <c r="N137" s="174"/>
      <c r="O137" s="174"/>
      <c r="P137" s="174"/>
      <c r="Q137" s="174"/>
      <c r="R137" s="177"/>
      <c r="T137" s="178"/>
      <c r="U137" s="174"/>
      <c r="V137" s="174"/>
      <c r="W137" s="174"/>
      <c r="X137" s="174"/>
      <c r="Y137" s="174"/>
      <c r="Z137" s="174"/>
      <c r="AA137" s="179"/>
      <c r="AT137" s="180" t="s">
        <v>227</v>
      </c>
      <c r="AU137" s="180" t="s">
        <v>97</v>
      </c>
      <c r="AV137" s="11" t="s">
        <v>97</v>
      </c>
      <c r="AW137" s="11" t="s">
        <v>42</v>
      </c>
      <c r="AX137" s="11" t="s">
        <v>85</v>
      </c>
      <c r="AY137" s="180" t="s">
        <v>156</v>
      </c>
    </row>
    <row r="138" spans="2:51" s="12" customFormat="1" ht="22.5" customHeight="1">
      <c r="B138" s="181"/>
      <c r="C138" s="182"/>
      <c r="D138" s="182"/>
      <c r="E138" s="183" t="s">
        <v>21</v>
      </c>
      <c r="F138" s="286" t="s">
        <v>261</v>
      </c>
      <c r="G138" s="287"/>
      <c r="H138" s="287"/>
      <c r="I138" s="287"/>
      <c r="J138" s="182"/>
      <c r="K138" s="184">
        <v>42.5</v>
      </c>
      <c r="L138" s="182"/>
      <c r="M138" s="182"/>
      <c r="N138" s="182"/>
      <c r="O138" s="182"/>
      <c r="P138" s="182"/>
      <c r="Q138" s="182"/>
      <c r="R138" s="185"/>
      <c r="T138" s="186"/>
      <c r="U138" s="182"/>
      <c r="V138" s="182"/>
      <c r="W138" s="182"/>
      <c r="X138" s="182"/>
      <c r="Y138" s="182"/>
      <c r="Z138" s="182"/>
      <c r="AA138" s="187"/>
      <c r="AT138" s="188" t="s">
        <v>227</v>
      </c>
      <c r="AU138" s="188" t="s">
        <v>97</v>
      </c>
      <c r="AV138" s="12" t="s">
        <v>106</v>
      </c>
      <c r="AW138" s="12" t="s">
        <v>42</v>
      </c>
      <c r="AX138" s="12" t="s">
        <v>23</v>
      </c>
      <c r="AY138" s="188" t="s">
        <v>156</v>
      </c>
    </row>
    <row r="139" spans="2:63" s="9" customFormat="1" ht="29.25" customHeight="1">
      <c r="B139" s="152"/>
      <c r="C139" s="153"/>
      <c r="D139" s="172" t="s">
        <v>509</v>
      </c>
      <c r="E139" s="172"/>
      <c r="F139" s="172"/>
      <c r="G139" s="172"/>
      <c r="H139" s="172"/>
      <c r="I139" s="172"/>
      <c r="J139" s="172"/>
      <c r="K139" s="172"/>
      <c r="L139" s="172"/>
      <c r="M139" s="172"/>
      <c r="N139" s="288">
        <f>BK139</f>
        <v>0</v>
      </c>
      <c r="O139" s="289"/>
      <c r="P139" s="289"/>
      <c r="Q139" s="289"/>
      <c r="R139" s="155"/>
      <c r="T139" s="156"/>
      <c r="U139" s="153"/>
      <c r="V139" s="153"/>
      <c r="W139" s="157">
        <f>SUM(W140:W141)</f>
        <v>0</v>
      </c>
      <c r="X139" s="153"/>
      <c r="Y139" s="157">
        <f>SUM(Y140:Y141)</f>
        <v>0</v>
      </c>
      <c r="Z139" s="153"/>
      <c r="AA139" s="158">
        <f>SUM(AA140:AA141)</f>
        <v>0</v>
      </c>
      <c r="AR139" s="159" t="s">
        <v>23</v>
      </c>
      <c r="AT139" s="160" t="s">
        <v>84</v>
      </c>
      <c r="AU139" s="160" t="s">
        <v>23</v>
      </c>
      <c r="AY139" s="159" t="s">
        <v>156</v>
      </c>
      <c r="BK139" s="161">
        <f>SUM(BK140:BK141)</f>
        <v>0</v>
      </c>
    </row>
    <row r="140" spans="2:65" s="1" customFormat="1" ht="31.5" customHeight="1">
      <c r="B140" s="133"/>
      <c r="C140" s="162" t="s">
        <v>181</v>
      </c>
      <c r="D140" s="162" t="s">
        <v>157</v>
      </c>
      <c r="E140" s="163" t="s">
        <v>529</v>
      </c>
      <c r="F140" s="255" t="s">
        <v>530</v>
      </c>
      <c r="G140" s="256"/>
      <c r="H140" s="256"/>
      <c r="I140" s="256"/>
      <c r="J140" s="164" t="s">
        <v>268</v>
      </c>
      <c r="K140" s="165">
        <v>8.5</v>
      </c>
      <c r="L140" s="257">
        <v>0</v>
      </c>
      <c r="M140" s="256"/>
      <c r="N140" s="258">
        <f>ROUND(L140*K140,2)</f>
        <v>0</v>
      </c>
      <c r="O140" s="256"/>
      <c r="P140" s="256"/>
      <c r="Q140" s="256"/>
      <c r="R140" s="135"/>
      <c r="T140" s="166" t="s">
        <v>21</v>
      </c>
      <c r="U140" s="43" t="s">
        <v>50</v>
      </c>
      <c r="V140" s="35"/>
      <c r="W140" s="167">
        <f>V140*K140</f>
        <v>0</v>
      </c>
      <c r="X140" s="167">
        <v>0</v>
      </c>
      <c r="Y140" s="167">
        <f>X140*K140</f>
        <v>0</v>
      </c>
      <c r="Z140" s="167">
        <v>0</v>
      </c>
      <c r="AA140" s="168">
        <f>Z140*K140</f>
        <v>0</v>
      </c>
      <c r="AR140" s="17" t="s">
        <v>106</v>
      </c>
      <c r="AT140" s="17" t="s">
        <v>157</v>
      </c>
      <c r="AU140" s="17" t="s">
        <v>97</v>
      </c>
      <c r="AY140" s="17" t="s">
        <v>156</v>
      </c>
      <c r="BE140" s="113">
        <f>IF(U140="základní",N140,0)</f>
        <v>0</v>
      </c>
      <c r="BF140" s="113">
        <f>IF(U140="snížená",N140,0)</f>
        <v>0</v>
      </c>
      <c r="BG140" s="113">
        <f>IF(U140="zákl. přenesená",N140,0)</f>
        <v>0</v>
      </c>
      <c r="BH140" s="113">
        <f>IF(U140="sníž. přenesená",N140,0)</f>
        <v>0</v>
      </c>
      <c r="BI140" s="113">
        <f>IF(U140="nulová",N140,0)</f>
        <v>0</v>
      </c>
      <c r="BJ140" s="17" t="s">
        <v>23</v>
      </c>
      <c r="BK140" s="113">
        <f>ROUND(L140*K140,2)</f>
        <v>0</v>
      </c>
      <c r="BL140" s="17" t="s">
        <v>106</v>
      </c>
      <c r="BM140" s="17" t="s">
        <v>531</v>
      </c>
    </row>
    <row r="141" spans="2:51" s="11" customFormat="1" ht="22.5" customHeight="1">
      <c r="B141" s="173"/>
      <c r="C141" s="174"/>
      <c r="D141" s="174"/>
      <c r="E141" s="175" t="s">
        <v>21</v>
      </c>
      <c r="F141" s="292" t="s">
        <v>532</v>
      </c>
      <c r="G141" s="285"/>
      <c r="H141" s="285"/>
      <c r="I141" s="285"/>
      <c r="J141" s="174"/>
      <c r="K141" s="176">
        <v>8.5</v>
      </c>
      <c r="L141" s="174"/>
      <c r="M141" s="174"/>
      <c r="N141" s="174"/>
      <c r="O141" s="174"/>
      <c r="P141" s="174"/>
      <c r="Q141" s="174"/>
      <c r="R141" s="177"/>
      <c r="T141" s="178"/>
      <c r="U141" s="174"/>
      <c r="V141" s="174"/>
      <c r="W141" s="174"/>
      <c r="X141" s="174"/>
      <c r="Y141" s="174"/>
      <c r="Z141" s="174"/>
      <c r="AA141" s="179"/>
      <c r="AT141" s="180" t="s">
        <v>227</v>
      </c>
      <c r="AU141" s="180" t="s">
        <v>97</v>
      </c>
      <c r="AV141" s="11" t="s">
        <v>97</v>
      </c>
      <c r="AW141" s="11" t="s">
        <v>42</v>
      </c>
      <c r="AX141" s="11" t="s">
        <v>23</v>
      </c>
      <c r="AY141" s="180" t="s">
        <v>156</v>
      </c>
    </row>
    <row r="142" spans="2:63" s="9" customFormat="1" ht="29.25" customHeight="1">
      <c r="B142" s="152"/>
      <c r="C142" s="153"/>
      <c r="D142" s="172" t="s">
        <v>510</v>
      </c>
      <c r="E142" s="172"/>
      <c r="F142" s="172"/>
      <c r="G142" s="172"/>
      <c r="H142" s="172"/>
      <c r="I142" s="172"/>
      <c r="J142" s="172"/>
      <c r="K142" s="172"/>
      <c r="L142" s="172"/>
      <c r="M142" s="172"/>
      <c r="N142" s="288">
        <f>BK142</f>
        <v>0</v>
      </c>
      <c r="O142" s="289"/>
      <c r="P142" s="289"/>
      <c r="Q142" s="289"/>
      <c r="R142" s="155"/>
      <c r="T142" s="156"/>
      <c r="U142" s="153"/>
      <c r="V142" s="153"/>
      <c r="W142" s="157">
        <f>W143</f>
        <v>0</v>
      </c>
      <c r="X142" s="153"/>
      <c r="Y142" s="157">
        <f>Y143</f>
        <v>0.0076500000000000005</v>
      </c>
      <c r="Z142" s="153"/>
      <c r="AA142" s="158">
        <f>AA143</f>
        <v>0</v>
      </c>
      <c r="AR142" s="159" t="s">
        <v>23</v>
      </c>
      <c r="AT142" s="160" t="s">
        <v>84</v>
      </c>
      <c r="AU142" s="160" t="s">
        <v>23</v>
      </c>
      <c r="AY142" s="159" t="s">
        <v>156</v>
      </c>
      <c r="BK142" s="161">
        <f>BK143</f>
        <v>0</v>
      </c>
    </row>
    <row r="143" spans="2:65" s="1" customFormat="1" ht="22.5" customHeight="1">
      <c r="B143" s="133"/>
      <c r="C143" s="162" t="s">
        <v>186</v>
      </c>
      <c r="D143" s="162" t="s">
        <v>157</v>
      </c>
      <c r="E143" s="163" t="s">
        <v>533</v>
      </c>
      <c r="F143" s="255" t="s">
        <v>534</v>
      </c>
      <c r="G143" s="256"/>
      <c r="H143" s="256"/>
      <c r="I143" s="256"/>
      <c r="J143" s="164" t="s">
        <v>257</v>
      </c>
      <c r="K143" s="165">
        <v>85</v>
      </c>
      <c r="L143" s="257">
        <v>0</v>
      </c>
      <c r="M143" s="256"/>
      <c r="N143" s="258">
        <f>ROUND(L143*K143,2)</f>
        <v>0</v>
      </c>
      <c r="O143" s="256"/>
      <c r="P143" s="256"/>
      <c r="Q143" s="256"/>
      <c r="R143" s="135"/>
      <c r="T143" s="166" t="s">
        <v>21</v>
      </c>
      <c r="U143" s="43" t="s">
        <v>50</v>
      </c>
      <c r="V143" s="35"/>
      <c r="W143" s="167">
        <f>V143*K143</f>
        <v>0</v>
      </c>
      <c r="X143" s="167">
        <v>9E-05</v>
      </c>
      <c r="Y143" s="167">
        <f>X143*K143</f>
        <v>0.0076500000000000005</v>
      </c>
      <c r="Z143" s="167">
        <v>0</v>
      </c>
      <c r="AA143" s="168">
        <f>Z143*K143</f>
        <v>0</v>
      </c>
      <c r="AR143" s="17" t="s">
        <v>106</v>
      </c>
      <c r="AT143" s="17" t="s">
        <v>157</v>
      </c>
      <c r="AU143" s="17" t="s">
        <v>97</v>
      </c>
      <c r="AY143" s="17" t="s">
        <v>156</v>
      </c>
      <c r="BE143" s="113">
        <f>IF(U143="základní",N143,0)</f>
        <v>0</v>
      </c>
      <c r="BF143" s="113">
        <f>IF(U143="snížená",N143,0)</f>
        <v>0</v>
      </c>
      <c r="BG143" s="113">
        <f>IF(U143="zákl. přenesená",N143,0)</f>
        <v>0</v>
      </c>
      <c r="BH143" s="113">
        <f>IF(U143="sníž. přenesená",N143,0)</f>
        <v>0</v>
      </c>
      <c r="BI143" s="113">
        <f>IF(U143="nulová",N143,0)</f>
        <v>0</v>
      </c>
      <c r="BJ143" s="17" t="s">
        <v>23</v>
      </c>
      <c r="BK143" s="113">
        <f>ROUND(L143*K143,2)</f>
        <v>0</v>
      </c>
      <c r="BL143" s="17" t="s">
        <v>106</v>
      </c>
      <c r="BM143" s="17" t="s">
        <v>535</v>
      </c>
    </row>
    <row r="144" spans="2:63" s="9" customFormat="1" ht="29.25" customHeight="1">
      <c r="B144" s="152"/>
      <c r="C144" s="153"/>
      <c r="D144" s="172" t="s">
        <v>220</v>
      </c>
      <c r="E144" s="172"/>
      <c r="F144" s="172"/>
      <c r="G144" s="172"/>
      <c r="H144" s="172"/>
      <c r="I144" s="172"/>
      <c r="J144" s="172"/>
      <c r="K144" s="172"/>
      <c r="L144" s="172"/>
      <c r="M144" s="172"/>
      <c r="N144" s="290">
        <f>BK144</f>
        <v>0</v>
      </c>
      <c r="O144" s="291"/>
      <c r="P144" s="291"/>
      <c r="Q144" s="291"/>
      <c r="R144" s="155"/>
      <c r="T144" s="156"/>
      <c r="U144" s="153"/>
      <c r="V144" s="153"/>
      <c r="W144" s="157">
        <f>SUM(W145:W147)</f>
        <v>0</v>
      </c>
      <c r="X144" s="153"/>
      <c r="Y144" s="157">
        <f>SUM(Y145:Y147)</f>
        <v>0</v>
      </c>
      <c r="Z144" s="153"/>
      <c r="AA144" s="158">
        <f>SUM(AA145:AA147)</f>
        <v>0</v>
      </c>
      <c r="AR144" s="159" t="s">
        <v>23</v>
      </c>
      <c r="AT144" s="160" t="s">
        <v>84</v>
      </c>
      <c r="AU144" s="160" t="s">
        <v>23</v>
      </c>
      <c r="AY144" s="159" t="s">
        <v>156</v>
      </c>
      <c r="BK144" s="161">
        <f>SUM(BK145:BK147)</f>
        <v>0</v>
      </c>
    </row>
    <row r="145" spans="2:65" s="1" customFormat="1" ht="22.5" customHeight="1">
      <c r="B145" s="133"/>
      <c r="C145" s="162" t="s">
        <v>190</v>
      </c>
      <c r="D145" s="162" t="s">
        <v>157</v>
      </c>
      <c r="E145" s="163" t="s">
        <v>536</v>
      </c>
      <c r="F145" s="255" t="s">
        <v>537</v>
      </c>
      <c r="G145" s="256"/>
      <c r="H145" s="256"/>
      <c r="I145" s="256"/>
      <c r="J145" s="164" t="s">
        <v>257</v>
      </c>
      <c r="K145" s="165">
        <v>85</v>
      </c>
      <c r="L145" s="257">
        <v>0</v>
      </c>
      <c r="M145" s="256"/>
      <c r="N145" s="258">
        <f>ROUND(L145*K145,2)</f>
        <v>0</v>
      </c>
      <c r="O145" s="256"/>
      <c r="P145" s="256"/>
      <c r="Q145" s="256"/>
      <c r="R145" s="135"/>
      <c r="T145" s="166" t="s">
        <v>21</v>
      </c>
      <c r="U145" s="43" t="s">
        <v>50</v>
      </c>
      <c r="V145" s="35"/>
      <c r="W145" s="167">
        <f>V145*K145</f>
        <v>0</v>
      </c>
      <c r="X145" s="167">
        <v>0</v>
      </c>
      <c r="Y145" s="167">
        <f>X145*K145</f>
        <v>0</v>
      </c>
      <c r="Z145" s="167">
        <v>0</v>
      </c>
      <c r="AA145" s="168">
        <f>Z145*K145</f>
        <v>0</v>
      </c>
      <c r="AR145" s="17" t="s">
        <v>106</v>
      </c>
      <c r="AT145" s="17" t="s">
        <v>157</v>
      </c>
      <c r="AU145" s="17" t="s">
        <v>97</v>
      </c>
      <c r="AY145" s="17" t="s">
        <v>156</v>
      </c>
      <c r="BE145" s="113">
        <f>IF(U145="základní",N145,0)</f>
        <v>0</v>
      </c>
      <c r="BF145" s="113">
        <f>IF(U145="snížená",N145,0)</f>
        <v>0</v>
      </c>
      <c r="BG145" s="113">
        <f>IF(U145="zákl. přenesená",N145,0)</f>
        <v>0</v>
      </c>
      <c r="BH145" s="113">
        <f>IF(U145="sníž. přenesená",N145,0)</f>
        <v>0</v>
      </c>
      <c r="BI145" s="113">
        <f>IF(U145="nulová",N145,0)</f>
        <v>0</v>
      </c>
      <c r="BJ145" s="17" t="s">
        <v>23</v>
      </c>
      <c r="BK145" s="113">
        <f>ROUND(L145*K145,2)</f>
        <v>0</v>
      </c>
      <c r="BL145" s="17" t="s">
        <v>106</v>
      </c>
      <c r="BM145" s="17" t="s">
        <v>538</v>
      </c>
    </row>
    <row r="146" spans="2:65" s="1" customFormat="1" ht="22.5" customHeight="1">
      <c r="B146" s="133"/>
      <c r="C146" s="162" t="s">
        <v>194</v>
      </c>
      <c r="D146" s="162" t="s">
        <v>157</v>
      </c>
      <c r="E146" s="163" t="s">
        <v>539</v>
      </c>
      <c r="F146" s="255" t="s">
        <v>540</v>
      </c>
      <c r="G146" s="256"/>
      <c r="H146" s="256"/>
      <c r="I146" s="256"/>
      <c r="J146" s="164" t="s">
        <v>257</v>
      </c>
      <c r="K146" s="165">
        <v>85</v>
      </c>
      <c r="L146" s="257">
        <v>0</v>
      </c>
      <c r="M146" s="256"/>
      <c r="N146" s="258">
        <f>ROUND(L146*K146,2)</f>
        <v>0</v>
      </c>
      <c r="O146" s="256"/>
      <c r="P146" s="256"/>
      <c r="Q146" s="256"/>
      <c r="R146" s="135"/>
      <c r="T146" s="166" t="s">
        <v>21</v>
      </c>
      <c r="U146" s="43" t="s">
        <v>50</v>
      </c>
      <c r="V146" s="35"/>
      <c r="W146" s="167">
        <f>V146*K146</f>
        <v>0</v>
      </c>
      <c r="X146" s="167">
        <v>0</v>
      </c>
      <c r="Y146" s="167">
        <f>X146*K146</f>
        <v>0</v>
      </c>
      <c r="Z146" s="167">
        <v>0</v>
      </c>
      <c r="AA146" s="168">
        <f>Z146*K146</f>
        <v>0</v>
      </c>
      <c r="AR146" s="17" t="s">
        <v>106</v>
      </c>
      <c r="AT146" s="17" t="s">
        <v>157</v>
      </c>
      <c r="AU146" s="17" t="s">
        <v>97</v>
      </c>
      <c r="AY146" s="17" t="s">
        <v>156</v>
      </c>
      <c r="BE146" s="113">
        <f>IF(U146="základní",N146,0)</f>
        <v>0</v>
      </c>
      <c r="BF146" s="113">
        <f>IF(U146="snížená",N146,0)</f>
        <v>0</v>
      </c>
      <c r="BG146" s="113">
        <f>IF(U146="zákl. přenesená",N146,0)</f>
        <v>0</v>
      </c>
      <c r="BH146" s="113">
        <f>IF(U146="sníž. přenesená",N146,0)</f>
        <v>0</v>
      </c>
      <c r="BI146" s="113">
        <f>IF(U146="nulová",N146,0)</f>
        <v>0</v>
      </c>
      <c r="BJ146" s="17" t="s">
        <v>23</v>
      </c>
      <c r="BK146" s="113">
        <f>ROUND(L146*K146,2)</f>
        <v>0</v>
      </c>
      <c r="BL146" s="17" t="s">
        <v>106</v>
      </c>
      <c r="BM146" s="17" t="s">
        <v>541</v>
      </c>
    </row>
    <row r="147" spans="2:65" s="1" customFormat="1" ht="22.5" customHeight="1">
      <c r="B147" s="133"/>
      <c r="C147" s="162" t="s">
        <v>28</v>
      </c>
      <c r="D147" s="162" t="s">
        <v>157</v>
      </c>
      <c r="E147" s="163" t="s">
        <v>542</v>
      </c>
      <c r="F147" s="255" t="s">
        <v>543</v>
      </c>
      <c r="G147" s="256"/>
      <c r="H147" s="256"/>
      <c r="I147" s="256"/>
      <c r="J147" s="164" t="s">
        <v>257</v>
      </c>
      <c r="K147" s="165">
        <v>2</v>
      </c>
      <c r="L147" s="257">
        <v>0</v>
      </c>
      <c r="M147" s="256"/>
      <c r="N147" s="258">
        <f>ROUND(L147*K147,2)</f>
        <v>0</v>
      </c>
      <c r="O147" s="256"/>
      <c r="P147" s="256"/>
      <c r="Q147" s="256"/>
      <c r="R147" s="135"/>
      <c r="T147" s="166" t="s">
        <v>21</v>
      </c>
      <c r="U147" s="43" t="s">
        <v>50</v>
      </c>
      <c r="V147" s="35"/>
      <c r="W147" s="167">
        <f>V147*K147</f>
        <v>0</v>
      </c>
      <c r="X147" s="167">
        <v>0</v>
      </c>
      <c r="Y147" s="167">
        <f>X147*K147</f>
        <v>0</v>
      </c>
      <c r="Z147" s="167">
        <v>0</v>
      </c>
      <c r="AA147" s="168">
        <f>Z147*K147</f>
        <v>0</v>
      </c>
      <c r="AR147" s="17" t="s">
        <v>106</v>
      </c>
      <c r="AT147" s="17" t="s">
        <v>157</v>
      </c>
      <c r="AU147" s="17" t="s">
        <v>97</v>
      </c>
      <c r="AY147" s="17" t="s">
        <v>156</v>
      </c>
      <c r="BE147" s="113">
        <f>IF(U147="základní",N147,0)</f>
        <v>0</v>
      </c>
      <c r="BF147" s="113">
        <f>IF(U147="snížená",N147,0)</f>
        <v>0</v>
      </c>
      <c r="BG147" s="113">
        <f>IF(U147="zákl. přenesená",N147,0)</f>
        <v>0</v>
      </c>
      <c r="BH147" s="113">
        <f>IF(U147="sníž. přenesená",N147,0)</f>
        <v>0</v>
      </c>
      <c r="BI147" s="113">
        <f>IF(U147="nulová",N147,0)</f>
        <v>0</v>
      </c>
      <c r="BJ147" s="17" t="s">
        <v>23</v>
      </c>
      <c r="BK147" s="113">
        <f>ROUND(L147*K147,2)</f>
        <v>0</v>
      </c>
      <c r="BL147" s="17" t="s">
        <v>106</v>
      </c>
      <c r="BM147" s="17" t="s">
        <v>544</v>
      </c>
    </row>
    <row r="148" spans="2:63" s="1" customFormat="1" ht="49.5" customHeight="1">
      <c r="B148" s="34"/>
      <c r="C148" s="35"/>
      <c r="D148" s="154" t="s">
        <v>213</v>
      </c>
      <c r="E148" s="35"/>
      <c r="F148" s="35"/>
      <c r="G148" s="35"/>
      <c r="H148" s="35"/>
      <c r="I148" s="35"/>
      <c r="J148" s="35"/>
      <c r="K148" s="35"/>
      <c r="L148" s="35"/>
      <c r="M148" s="35"/>
      <c r="N148" s="252">
        <f>BK148</f>
        <v>0</v>
      </c>
      <c r="O148" s="253"/>
      <c r="P148" s="253"/>
      <c r="Q148" s="253"/>
      <c r="R148" s="36"/>
      <c r="T148" s="169"/>
      <c r="U148" s="55"/>
      <c r="V148" s="55"/>
      <c r="W148" s="55"/>
      <c r="X148" s="55"/>
      <c r="Y148" s="55"/>
      <c r="Z148" s="55"/>
      <c r="AA148" s="57"/>
      <c r="AT148" s="17" t="s">
        <v>84</v>
      </c>
      <c r="AU148" s="17" t="s">
        <v>85</v>
      </c>
      <c r="AY148" s="17" t="s">
        <v>214</v>
      </c>
      <c r="BK148" s="113">
        <v>0</v>
      </c>
    </row>
    <row r="149" spans="2:18" s="1" customFormat="1" ht="6.75" customHeight="1">
      <c r="B149" s="58"/>
      <c r="C149" s="59"/>
      <c r="D149" s="59"/>
      <c r="E149" s="59"/>
      <c r="F149" s="59"/>
      <c r="G149" s="59"/>
      <c r="H149" s="59"/>
      <c r="I149" s="59"/>
      <c r="J149" s="59"/>
      <c r="K149" s="59"/>
      <c r="L149" s="59"/>
      <c r="M149" s="59"/>
      <c r="N149" s="59"/>
      <c r="O149" s="59"/>
      <c r="P149" s="59"/>
      <c r="Q149" s="59"/>
      <c r="R149" s="60"/>
    </row>
  </sheetData>
  <sheetProtection password="CC35" sheet="1" objects="1" scenarios="1" formatColumns="0" formatRows="0" sort="0" autoFilter="0"/>
  <mergeCells count="117">
    <mergeCell ref="C2:Q2"/>
    <mergeCell ref="C4:Q4"/>
    <mergeCell ref="F6:P6"/>
    <mergeCell ref="F7:P7"/>
    <mergeCell ref="F8:P8"/>
    <mergeCell ref="O10:P10"/>
    <mergeCell ref="O12:P12"/>
    <mergeCell ref="O13:P13"/>
    <mergeCell ref="O15:P15"/>
    <mergeCell ref="E16:L16"/>
    <mergeCell ref="O16:P16"/>
    <mergeCell ref="O18:P18"/>
    <mergeCell ref="O19:P19"/>
    <mergeCell ref="O21:P21"/>
    <mergeCell ref="O22:P22"/>
    <mergeCell ref="E25:L25"/>
    <mergeCell ref="M28:P28"/>
    <mergeCell ref="M29:P29"/>
    <mergeCell ref="M31:P31"/>
    <mergeCell ref="H33:J33"/>
    <mergeCell ref="M33:P33"/>
    <mergeCell ref="H34:J34"/>
    <mergeCell ref="M34:P34"/>
    <mergeCell ref="H35:J35"/>
    <mergeCell ref="M35:P35"/>
    <mergeCell ref="H36:J36"/>
    <mergeCell ref="M36:P36"/>
    <mergeCell ref="H37:J37"/>
    <mergeCell ref="M37:P37"/>
    <mergeCell ref="L39:P39"/>
    <mergeCell ref="C76:Q76"/>
    <mergeCell ref="F78:P78"/>
    <mergeCell ref="F79:P79"/>
    <mergeCell ref="F80:P80"/>
    <mergeCell ref="M82:P82"/>
    <mergeCell ref="M84:Q84"/>
    <mergeCell ref="M85:Q85"/>
    <mergeCell ref="C87:G87"/>
    <mergeCell ref="N87:Q87"/>
    <mergeCell ref="N89:Q89"/>
    <mergeCell ref="N90:Q90"/>
    <mergeCell ref="N91:Q91"/>
    <mergeCell ref="N92:Q92"/>
    <mergeCell ref="N93:Q93"/>
    <mergeCell ref="N94:Q94"/>
    <mergeCell ref="N96:Q96"/>
    <mergeCell ref="D97:H97"/>
    <mergeCell ref="N97:Q97"/>
    <mergeCell ref="D98:H98"/>
    <mergeCell ref="N98:Q98"/>
    <mergeCell ref="D99:H99"/>
    <mergeCell ref="N99:Q99"/>
    <mergeCell ref="D100:H100"/>
    <mergeCell ref="N100:Q100"/>
    <mergeCell ref="D101:H101"/>
    <mergeCell ref="N101:Q101"/>
    <mergeCell ref="N102:Q102"/>
    <mergeCell ref="L104:Q104"/>
    <mergeCell ref="C110:Q110"/>
    <mergeCell ref="F112:P112"/>
    <mergeCell ref="F113:P113"/>
    <mergeCell ref="F114:P114"/>
    <mergeCell ref="M116:P116"/>
    <mergeCell ref="M118:Q118"/>
    <mergeCell ref="M119:Q119"/>
    <mergeCell ref="F121:I121"/>
    <mergeCell ref="L121:M121"/>
    <mergeCell ref="N121:Q121"/>
    <mergeCell ref="F125:I125"/>
    <mergeCell ref="L125:M125"/>
    <mergeCell ref="N125:Q125"/>
    <mergeCell ref="F126:I126"/>
    <mergeCell ref="F127:I127"/>
    <mergeCell ref="L127:M127"/>
    <mergeCell ref="N127:Q127"/>
    <mergeCell ref="F128:I128"/>
    <mergeCell ref="F129:I129"/>
    <mergeCell ref="F130:I130"/>
    <mergeCell ref="F131:I131"/>
    <mergeCell ref="L131:M131"/>
    <mergeCell ref="N131:Q131"/>
    <mergeCell ref="F132:I132"/>
    <mergeCell ref="F133:I133"/>
    <mergeCell ref="L133:M133"/>
    <mergeCell ref="N133:Q133"/>
    <mergeCell ref="F134:I134"/>
    <mergeCell ref="F135:I135"/>
    <mergeCell ref="L135:M135"/>
    <mergeCell ref="N135:Q135"/>
    <mergeCell ref="L145:M145"/>
    <mergeCell ref="N145:Q145"/>
    <mergeCell ref="F136:I136"/>
    <mergeCell ref="F137:I137"/>
    <mergeCell ref="F138:I138"/>
    <mergeCell ref="F140:I140"/>
    <mergeCell ref="L140:M140"/>
    <mergeCell ref="N140:Q140"/>
    <mergeCell ref="L146:M146"/>
    <mergeCell ref="N146:Q146"/>
    <mergeCell ref="F147:I147"/>
    <mergeCell ref="L147:M147"/>
    <mergeCell ref="N147:Q147"/>
    <mergeCell ref="F141:I141"/>
    <mergeCell ref="F143:I143"/>
    <mergeCell ref="L143:M143"/>
    <mergeCell ref="N143:Q143"/>
    <mergeCell ref="F145:I145"/>
    <mergeCell ref="N148:Q148"/>
    <mergeCell ref="H1:K1"/>
    <mergeCell ref="S2:AC2"/>
    <mergeCell ref="N122:Q122"/>
    <mergeCell ref="N123:Q123"/>
    <mergeCell ref="N124:Q124"/>
    <mergeCell ref="N139:Q139"/>
    <mergeCell ref="N142:Q142"/>
    <mergeCell ref="N144:Q144"/>
    <mergeCell ref="F146:I146"/>
  </mergeCells>
  <hyperlinks>
    <hyperlink ref="F1:G1" location="C2" tooltip="Krycí list rozpočtu" display="1) Krycí list rozpočtu"/>
    <hyperlink ref="H1:K1" location="C87" tooltip="Rekapitulace rozpočtu" display="2) Rekapitulace rozpočtu"/>
    <hyperlink ref="L1" location="C121" tooltip="Rozpočet" display="3) Rozpočet"/>
    <hyperlink ref="S1:T1" location="'Rekapitulace stavby'!C2" tooltip="Rekapitulace stavby" display="Rekapitulace stavby"/>
  </hyperlinks>
  <printOptions/>
  <pageMargins left="0.5833333134651184" right="0.5833333134651184" top="0.5" bottom="0.46666666865348816" header="0" footer="0"/>
  <pageSetup blackAndWhite="1" errors="blank" fitToHeight="100" fitToWidth="1" horizontalDpi="600" verticalDpi="600" orientation="portrait"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N149"/>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4" width="4.28125" style="0" customWidth="1"/>
    <col min="5" max="5" width="17.28125" style="0" customWidth="1"/>
    <col min="6" max="7" width="11.28125" style="0" customWidth="1"/>
    <col min="8" max="8" width="12.421875" style="0" customWidth="1"/>
    <col min="9" max="9" width="7.00390625" style="0" customWidth="1"/>
    <col min="10" max="10" width="5.28125" style="0" customWidth="1"/>
    <col min="11" max="11" width="11.421875" style="0" customWidth="1"/>
    <col min="12" max="12" width="12.00390625" style="0" customWidth="1"/>
    <col min="13" max="14" width="6.00390625" style="0" customWidth="1"/>
    <col min="15" max="15" width="2.00390625" style="0" customWidth="1"/>
    <col min="16" max="16" width="12.421875" style="0" customWidth="1"/>
    <col min="17" max="17" width="4.28125" style="0" customWidth="1"/>
    <col min="18" max="18" width="1.7109375" style="0" customWidth="1"/>
    <col min="19" max="19" width="8.28125" style="0" customWidth="1"/>
    <col min="20" max="20" width="29.7109375" style="0" hidden="1" customWidth="1"/>
    <col min="21" max="21" width="16.28125" style="0" hidden="1" customWidth="1"/>
    <col min="22" max="22" width="12.28125" style="0" hidden="1" customWidth="1"/>
    <col min="23" max="23" width="16.28125" style="0" hidden="1" customWidth="1"/>
    <col min="24" max="24" width="12.28125" style="0" hidden="1" customWidth="1"/>
    <col min="25" max="25" width="15.00390625" style="0" hidden="1" customWidth="1"/>
    <col min="26" max="26" width="11.00390625" style="0" hidden="1" customWidth="1"/>
    <col min="27" max="27" width="15.00390625" style="0" hidden="1" customWidth="1"/>
    <col min="28" max="28" width="16.28125" style="0" hidden="1" customWidth="1"/>
    <col min="29" max="29" width="11.00390625" style="0" customWidth="1"/>
    <col min="30" max="30" width="15.00390625" style="0" customWidth="1"/>
    <col min="31" max="31" width="16.28125" style="0" customWidth="1"/>
    <col min="32" max="43" width="9.28125" style="0" customWidth="1"/>
    <col min="44" max="64" width="0" style="0" hidden="1" customWidth="1"/>
  </cols>
  <sheetData>
    <row r="1" spans="1:66" ht="21.75" customHeight="1">
      <c r="A1" s="206"/>
      <c r="B1" s="203"/>
      <c r="C1" s="203"/>
      <c r="D1" s="204" t="s">
        <v>1</v>
      </c>
      <c r="E1" s="203"/>
      <c r="F1" s="205" t="s">
        <v>575</v>
      </c>
      <c r="G1" s="205"/>
      <c r="H1" s="254" t="s">
        <v>576</v>
      </c>
      <c r="I1" s="254"/>
      <c r="J1" s="254"/>
      <c r="K1" s="254"/>
      <c r="L1" s="205" t="s">
        <v>577</v>
      </c>
      <c r="M1" s="203"/>
      <c r="N1" s="203"/>
      <c r="O1" s="204" t="s">
        <v>121</v>
      </c>
      <c r="P1" s="203"/>
      <c r="Q1" s="203"/>
      <c r="R1" s="203"/>
      <c r="S1" s="205" t="s">
        <v>578</v>
      </c>
      <c r="T1" s="205"/>
      <c r="U1" s="206"/>
      <c r="V1" s="20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row>
    <row r="2" spans="3:46" ht="36.75" customHeight="1">
      <c r="C2" s="240" t="s">
        <v>5</v>
      </c>
      <c r="D2" s="209"/>
      <c r="E2" s="209"/>
      <c r="F2" s="209"/>
      <c r="G2" s="209"/>
      <c r="H2" s="209"/>
      <c r="I2" s="209"/>
      <c r="J2" s="209"/>
      <c r="K2" s="209"/>
      <c r="L2" s="209"/>
      <c r="M2" s="209"/>
      <c r="N2" s="209"/>
      <c r="O2" s="209"/>
      <c r="P2" s="209"/>
      <c r="Q2" s="209"/>
      <c r="S2" s="208" t="s">
        <v>6</v>
      </c>
      <c r="T2" s="209"/>
      <c r="U2" s="209"/>
      <c r="V2" s="209"/>
      <c r="W2" s="209"/>
      <c r="X2" s="209"/>
      <c r="Y2" s="209"/>
      <c r="Z2" s="209"/>
      <c r="AA2" s="209"/>
      <c r="AB2" s="209"/>
      <c r="AC2" s="209"/>
      <c r="AT2" s="17" t="s">
        <v>105</v>
      </c>
    </row>
    <row r="3" spans="2:46" ht="6.75" customHeight="1">
      <c r="B3" s="18"/>
      <c r="C3" s="19"/>
      <c r="D3" s="19"/>
      <c r="E3" s="19"/>
      <c r="F3" s="19"/>
      <c r="G3" s="19"/>
      <c r="H3" s="19"/>
      <c r="I3" s="19"/>
      <c r="J3" s="19"/>
      <c r="K3" s="19"/>
      <c r="L3" s="19"/>
      <c r="M3" s="19"/>
      <c r="N3" s="19"/>
      <c r="O3" s="19"/>
      <c r="P3" s="19"/>
      <c r="Q3" s="19"/>
      <c r="R3" s="20"/>
      <c r="AT3" s="17" t="s">
        <v>97</v>
      </c>
    </row>
    <row r="4" spans="2:46" ht="36.75" customHeight="1">
      <c r="B4" s="21"/>
      <c r="C4" s="239" t="s">
        <v>122</v>
      </c>
      <c r="D4" s="241"/>
      <c r="E4" s="241"/>
      <c r="F4" s="241"/>
      <c r="G4" s="241"/>
      <c r="H4" s="241"/>
      <c r="I4" s="241"/>
      <c r="J4" s="241"/>
      <c r="K4" s="241"/>
      <c r="L4" s="241"/>
      <c r="M4" s="241"/>
      <c r="N4" s="241"/>
      <c r="O4" s="241"/>
      <c r="P4" s="241"/>
      <c r="Q4" s="241"/>
      <c r="R4" s="23"/>
      <c r="T4" s="24" t="s">
        <v>11</v>
      </c>
      <c r="AT4" s="17" t="s">
        <v>4</v>
      </c>
    </row>
    <row r="5" spans="2:18" ht="6.75" customHeight="1">
      <c r="B5" s="21"/>
      <c r="C5" s="22"/>
      <c r="D5" s="22"/>
      <c r="E5" s="22"/>
      <c r="F5" s="22"/>
      <c r="G5" s="22"/>
      <c r="H5" s="22"/>
      <c r="I5" s="22"/>
      <c r="J5" s="22"/>
      <c r="K5" s="22"/>
      <c r="L5" s="22"/>
      <c r="M5" s="22"/>
      <c r="N5" s="22"/>
      <c r="O5" s="22"/>
      <c r="P5" s="22"/>
      <c r="Q5" s="22"/>
      <c r="R5" s="23"/>
    </row>
    <row r="6" spans="2:18" ht="24.75" customHeight="1">
      <c r="B6" s="21"/>
      <c r="C6" s="22"/>
      <c r="D6" s="29" t="s">
        <v>17</v>
      </c>
      <c r="E6" s="22"/>
      <c r="F6" s="273" t="str">
        <f>'Rekapitulace stavby'!K6</f>
        <v>Chodník ul. Bohumínská, úsek DPS Kamenec - čerpací stanice</v>
      </c>
      <c r="G6" s="241"/>
      <c r="H6" s="241"/>
      <c r="I6" s="241"/>
      <c r="J6" s="241"/>
      <c r="K6" s="241"/>
      <c r="L6" s="241"/>
      <c r="M6" s="241"/>
      <c r="N6" s="241"/>
      <c r="O6" s="241"/>
      <c r="P6" s="241"/>
      <c r="Q6" s="22"/>
      <c r="R6" s="23"/>
    </row>
    <row r="7" spans="2:18" ht="24.75" customHeight="1">
      <c r="B7" s="21"/>
      <c r="C7" s="22"/>
      <c r="D7" s="29" t="s">
        <v>123</v>
      </c>
      <c r="E7" s="22"/>
      <c r="F7" s="273" t="s">
        <v>215</v>
      </c>
      <c r="G7" s="241"/>
      <c r="H7" s="241"/>
      <c r="I7" s="241"/>
      <c r="J7" s="241"/>
      <c r="K7" s="241"/>
      <c r="L7" s="241"/>
      <c r="M7" s="241"/>
      <c r="N7" s="241"/>
      <c r="O7" s="241"/>
      <c r="P7" s="241"/>
      <c r="Q7" s="22"/>
      <c r="R7" s="23"/>
    </row>
    <row r="8" spans="2:18" s="1" customFormat="1" ht="32.25" customHeight="1">
      <c r="B8" s="34"/>
      <c r="C8" s="35"/>
      <c r="D8" s="28" t="s">
        <v>216</v>
      </c>
      <c r="E8" s="35"/>
      <c r="F8" s="246" t="s">
        <v>545</v>
      </c>
      <c r="G8" s="211"/>
      <c r="H8" s="211"/>
      <c r="I8" s="211"/>
      <c r="J8" s="211"/>
      <c r="K8" s="211"/>
      <c r="L8" s="211"/>
      <c r="M8" s="211"/>
      <c r="N8" s="211"/>
      <c r="O8" s="211"/>
      <c r="P8" s="211"/>
      <c r="Q8" s="35"/>
      <c r="R8" s="36"/>
    </row>
    <row r="9" spans="2:18" s="1" customFormat="1" ht="14.25" customHeight="1">
      <c r="B9" s="34"/>
      <c r="C9" s="35"/>
      <c r="D9" s="29" t="s">
        <v>20</v>
      </c>
      <c r="E9" s="35"/>
      <c r="F9" s="27" t="s">
        <v>21</v>
      </c>
      <c r="G9" s="35"/>
      <c r="H9" s="35"/>
      <c r="I9" s="35"/>
      <c r="J9" s="35"/>
      <c r="K9" s="35"/>
      <c r="L9" s="35"/>
      <c r="M9" s="29" t="s">
        <v>22</v>
      </c>
      <c r="N9" s="35"/>
      <c r="O9" s="27" t="s">
        <v>21</v>
      </c>
      <c r="P9" s="35"/>
      <c r="Q9" s="35"/>
      <c r="R9" s="36"/>
    </row>
    <row r="10" spans="2:18" s="1" customFormat="1" ht="14.25" customHeight="1">
      <c r="B10" s="34"/>
      <c r="C10" s="35"/>
      <c r="D10" s="29" t="s">
        <v>24</v>
      </c>
      <c r="E10" s="35"/>
      <c r="F10" s="27" t="s">
        <v>25</v>
      </c>
      <c r="G10" s="35"/>
      <c r="H10" s="35"/>
      <c r="I10" s="35"/>
      <c r="J10" s="35"/>
      <c r="K10" s="35"/>
      <c r="L10" s="35"/>
      <c r="M10" s="29" t="s">
        <v>26</v>
      </c>
      <c r="N10" s="35"/>
      <c r="O10" s="282" t="str">
        <f>'Rekapitulace stavby'!AN8</f>
        <v>2. 6. 2016</v>
      </c>
      <c r="P10" s="211"/>
      <c r="Q10" s="35"/>
      <c r="R10" s="36"/>
    </row>
    <row r="11" spans="2:18" s="1" customFormat="1" ht="10.5" customHeight="1">
      <c r="B11" s="34"/>
      <c r="C11" s="35"/>
      <c r="D11" s="35"/>
      <c r="E11" s="35"/>
      <c r="F11" s="35"/>
      <c r="G11" s="35"/>
      <c r="H11" s="35"/>
      <c r="I11" s="35"/>
      <c r="J11" s="35"/>
      <c r="K11" s="35"/>
      <c r="L11" s="35"/>
      <c r="M11" s="35"/>
      <c r="N11" s="35"/>
      <c r="O11" s="35"/>
      <c r="P11" s="35"/>
      <c r="Q11" s="35"/>
      <c r="R11" s="36"/>
    </row>
    <row r="12" spans="2:18" s="1" customFormat="1" ht="14.25" customHeight="1">
      <c r="B12" s="34"/>
      <c r="C12" s="35"/>
      <c r="D12" s="29" t="s">
        <v>30</v>
      </c>
      <c r="E12" s="35"/>
      <c r="F12" s="35"/>
      <c r="G12" s="35"/>
      <c r="H12" s="35"/>
      <c r="I12" s="35"/>
      <c r="J12" s="35"/>
      <c r="K12" s="35"/>
      <c r="L12" s="35"/>
      <c r="M12" s="29" t="s">
        <v>31</v>
      </c>
      <c r="N12" s="35"/>
      <c r="O12" s="245" t="s">
        <v>32</v>
      </c>
      <c r="P12" s="211"/>
      <c r="Q12" s="35"/>
      <c r="R12" s="36"/>
    </row>
    <row r="13" spans="2:18" s="1" customFormat="1" ht="18" customHeight="1">
      <c r="B13" s="34"/>
      <c r="C13" s="35"/>
      <c r="D13" s="35"/>
      <c r="E13" s="27" t="s">
        <v>33</v>
      </c>
      <c r="F13" s="35"/>
      <c r="G13" s="35"/>
      <c r="H13" s="35"/>
      <c r="I13" s="35"/>
      <c r="J13" s="35"/>
      <c r="K13" s="35"/>
      <c r="L13" s="35"/>
      <c r="M13" s="29" t="s">
        <v>34</v>
      </c>
      <c r="N13" s="35"/>
      <c r="O13" s="245" t="s">
        <v>35</v>
      </c>
      <c r="P13" s="211"/>
      <c r="Q13" s="35"/>
      <c r="R13" s="36"/>
    </row>
    <row r="14" spans="2:18" s="1" customFormat="1" ht="6.75" customHeight="1">
      <c r="B14" s="34"/>
      <c r="C14" s="35"/>
      <c r="D14" s="35"/>
      <c r="E14" s="35"/>
      <c r="F14" s="35"/>
      <c r="G14" s="35"/>
      <c r="H14" s="35"/>
      <c r="I14" s="35"/>
      <c r="J14" s="35"/>
      <c r="K14" s="35"/>
      <c r="L14" s="35"/>
      <c r="M14" s="35"/>
      <c r="N14" s="35"/>
      <c r="O14" s="35"/>
      <c r="P14" s="35"/>
      <c r="Q14" s="35"/>
      <c r="R14" s="36"/>
    </row>
    <row r="15" spans="2:18" s="1" customFormat="1" ht="14.25" customHeight="1">
      <c r="B15" s="34"/>
      <c r="C15" s="35"/>
      <c r="D15" s="29" t="s">
        <v>36</v>
      </c>
      <c r="E15" s="35"/>
      <c r="F15" s="35"/>
      <c r="G15" s="35"/>
      <c r="H15" s="35"/>
      <c r="I15" s="35"/>
      <c r="J15" s="35"/>
      <c r="K15" s="35"/>
      <c r="L15" s="35"/>
      <c r="M15" s="29" t="s">
        <v>31</v>
      </c>
      <c r="N15" s="35"/>
      <c r="O15" s="281" t="str">
        <f>IF('Rekapitulace stavby'!AN13="","",'Rekapitulace stavby'!AN13)</f>
        <v>Vyplň údaj</v>
      </c>
      <c r="P15" s="211"/>
      <c r="Q15" s="35"/>
      <c r="R15" s="36"/>
    </row>
    <row r="16" spans="2:18" s="1" customFormat="1" ht="18" customHeight="1">
      <c r="B16" s="34"/>
      <c r="C16" s="35"/>
      <c r="D16" s="35"/>
      <c r="E16" s="281" t="str">
        <f>IF('Rekapitulace stavby'!E14="","",'Rekapitulace stavby'!E14)</f>
        <v>Vyplň údaj</v>
      </c>
      <c r="F16" s="211"/>
      <c r="G16" s="211"/>
      <c r="H16" s="211"/>
      <c r="I16" s="211"/>
      <c r="J16" s="211"/>
      <c r="K16" s="211"/>
      <c r="L16" s="211"/>
      <c r="M16" s="29" t="s">
        <v>34</v>
      </c>
      <c r="N16" s="35"/>
      <c r="O16" s="281" t="str">
        <f>IF('Rekapitulace stavby'!AN14="","",'Rekapitulace stavby'!AN14)</f>
        <v>Vyplň údaj</v>
      </c>
      <c r="P16" s="211"/>
      <c r="Q16" s="35"/>
      <c r="R16" s="36"/>
    </row>
    <row r="17" spans="2:18" s="1" customFormat="1" ht="6.75" customHeight="1">
      <c r="B17" s="34"/>
      <c r="C17" s="35"/>
      <c r="D17" s="35"/>
      <c r="E17" s="35"/>
      <c r="F17" s="35"/>
      <c r="G17" s="35"/>
      <c r="H17" s="35"/>
      <c r="I17" s="35"/>
      <c r="J17" s="35"/>
      <c r="K17" s="35"/>
      <c r="L17" s="35"/>
      <c r="M17" s="35"/>
      <c r="N17" s="35"/>
      <c r="O17" s="35"/>
      <c r="P17" s="35"/>
      <c r="Q17" s="35"/>
      <c r="R17" s="36"/>
    </row>
    <row r="18" spans="2:18" s="1" customFormat="1" ht="14.25" customHeight="1">
      <c r="B18" s="34"/>
      <c r="C18" s="35"/>
      <c r="D18" s="29" t="s">
        <v>38</v>
      </c>
      <c r="E18" s="35"/>
      <c r="F18" s="35"/>
      <c r="G18" s="35"/>
      <c r="H18" s="35"/>
      <c r="I18" s="35"/>
      <c r="J18" s="35"/>
      <c r="K18" s="35"/>
      <c r="L18" s="35"/>
      <c r="M18" s="29" t="s">
        <v>31</v>
      </c>
      <c r="N18" s="35"/>
      <c r="O18" s="245" t="s">
        <v>39</v>
      </c>
      <c r="P18" s="211"/>
      <c r="Q18" s="35"/>
      <c r="R18" s="36"/>
    </row>
    <row r="19" spans="2:18" s="1" customFormat="1" ht="18" customHeight="1">
      <c r="B19" s="34"/>
      <c r="C19" s="35"/>
      <c r="D19" s="35"/>
      <c r="E19" s="27" t="s">
        <v>40</v>
      </c>
      <c r="F19" s="35"/>
      <c r="G19" s="35"/>
      <c r="H19" s="35"/>
      <c r="I19" s="35"/>
      <c r="J19" s="35"/>
      <c r="K19" s="35"/>
      <c r="L19" s="35"/>
      <c r="M19" s="29" t="s">
        <v>34</v>
      </c>
      <c r="N19" s="35"/>
      <c r="O19" s="245" t="s">
        <v>41</v>
      </c>
      <c r="P19" s="211"/>
      <c r="Q19" s="35"/>
      <c r="R19" s="36"/>
    </row>
    <row r="20" spans="2:18" s="1" customFormat="1" ht="6.75" customHeight="1">
      <c r="B20" s="34"/>
      <c r="C20" s="35"/>
      <c r="D20" s="35"/>
      <c r="E20" s="35"/>
      <c r="F20" s="35"/>
      <c r="G20" s="35"/>
      <c r="H20" s="35"/>
      <c r="I20" s="35"/>
      <c r="J20" s="35"/>
      <c r="K20" s="35"/>
      <c r="L20" s="35"/>
      <c r="M20" s="35"/>
      <c r="N20" s="35"/>
      <c r="O20" s="35"/>
      <c r="P20" s="35"/>
      <c r="Q20" s="35"/>
      <c r="R20" s="36"/>
    </row>
    <row r="21" spans="2:18" s="1" customFormat="1" ht="14.25" customHeight="1">
      <c r="B21" s="34"/>
      <c r="C21" s="35"/>
      <c r="D21" s="29" t="s">
        <v>43</v>
      </c>
      <c r="E21" s="35"/>
      <c r="F21" s="35"/>
      <c r="G21" s="35"/>
      <c r="H21" s="35"/>
      <c r="I21" s="35"/>
      <c r="J21" s="35"/>
      <c r="K21" s="35"/>
      <c r="L21" s="35"/>
      <c r="M21" s="29" t="s">
        <v>31</v>
      </c>
      <c r="N21" s="35"/>
      <c r="O21" s="245">
        <f>IF('Rekapitulace stavby'!AN19="","",'Rekapitulace stavby'!AN19)</f>
      </c>
      <c r="P21" s="211"/>
      <c r="Q21" s="35"/>
      <c r="R21" s="36"/>
    </row>
    <row r="22" spans="2:18" s="1" customFormat="1" ht="18" customHeight="1">
      <c r="B22" s="34"/>
      <c r="C22" s="35"/>
      <c r="D22" s="35"/>
      <c r="E22" s="27" t="str">
        <f>IF('Rekapitulace stavby'!E20="","",'Rekapitulace stavby'!E20)</f>
        <v> </v>
      </c>
      <c r="F22" s="35"/>
      <c r="G22" s="35"/>
      <c r="H22" s="35"/>
      <c r="I22" s="35"/>
      <c r="J22" s="35"/>
      <c r="K22" s="35"/>
      <c r="L22" s="35"/>
      <c r="M22" s="29" t="s">
        <v>34</v>
      </c>
      <c r="N22" s="35"/>
      <c r="O22" s="245">
        <f>IF('Rekapitulace stavby'!AN20="","",'Rekapitulace stavby'!AN20)</f>
      </c>
      <c r="P22" s="211"/>
      <c r="Q22" s="35"/>
      <c r="R22" s="36"/>
    </row>
    <row r="23" spans="2:18" s="1" customFormat="1" ht="6.75" customHeight="1">
      <c r="B23" s="34"/>
      <c r="C23" s="35"/>
      <c r="D23" s="35"/>
      <c r="E23" s="35"/>
      <c r="F23" s="35"/>
      <c r="G23" s="35"/>
      <c r="H23" s="35"/>
      <c r="I23" s="35"/>
      <c r="J23" s="35"/>
      <c r="K23" s="35"/>
      <c r="L23" s="35"/>
      <c r="M23" s="35"/>
      <c r="N23" s="35"/>
      <c r="O23" s="35"/>
      <c r="P23" s="35"/>
      <c r="Q23" s="35"/>
      <c r="R23" s="36"/>
    </row>
    <row r="24" spans="2:18" s="1" customFormat="1" ht="14.25" customHeight="1">
      <c r="B24" s="34"/>
      <c r="C24" s="35"/>
      <c r="D24" s="29" t="s">
        <v>45</v>
      </c>
      <c r="E24" s="35"/>
      <c r="F24" s="35"/>
      <c r="G24" s="35"/>
      <c r="H24" s="35"/>
      <c r="I24" s="35"/>
      <c r="J24" s="35"/>
      <c r="K24" s="35"/>
      <c r="L24" s="35"/>
      <c r="M24" s="35"/>
      <c r="N24" s="35"/>
      <c r="O24" s="35"/>
      <c r="P24" s="35"/>
      <c r="Q24" s="35"/>
      <c r="R24" s="36"/>
    </row>
    <row r="25" spans="2:18" s="1" customFormat="1" ht="22.5" customHeight="1">
      <c r="B25" s="34"/>
      <c r="C25" s="35"/>
      <c r="D25" s="35"/>
      <c r="E25" s="248" t="s">
        <v>21</v>
      </c>
      <c r="F25" s="211"/>
      <c r="G25" s="211"/>
      <c r="H25" s="211"/>
      <c r="I25" s="211"/>
      <c r="J25" s="211"/>
      <c r="K25" s="211"/>
      <c r="L25" s="211"/>
      <c r="M25" s="35"/>
      <c r="N25" s="35"/>
      <c r="O25" s="35"/>
      <c r="P25" s="35"/>
      <c r="Q25" s="35"/>
      <c r="R25" s="36"/>
    </row>
    <row r="26" spans="2:18" s="1" customFormat="1" ht="6.75" customHeight="1">
      <c r="B26" s="34"/>
      <c r="C26" s="35"/>
      <c r="D26" s="35"/>
      <c r="E26" s="35"/>
      <c r="F26" s="35"/>
      <c r="G26" s="35"/>
      <c r="H26" s="35"/>
      <c r="I26" s="35"/>
      <c r="J26" s="35"/>
      <c r="K26" s="35"/>
      <c r="L26" s="35"/>
      <c r="M26" s="35"/>
      <c r="N26" s="35"/>
      <c r="O26" s="35"/>
      <c r="P26" s="35"/>
      <c r="Q26" s="35"/>
      <c r="R26" s="36"/>
    </row>
    <row r="27" spans="2:18" s="1" customFormat="1" ht="6.75" customHeight="1">
      <c r="B27" s="34"/>
      <c r="C27" s="35"/>
      <c r="D27" s="50"/>
      <c r="E27" s="50"/>
      <c r="F27" s="50"/>
      <c r="G27" s="50"/>
      <c r="H27" s="50"/>
      <c r="I27" s="50"/>
      <c r="J27" s="50"/>
      <c r="K27" s="50"/>
      <c r="L27" s="50"/>
      <c r="M27" s="50"/>
      <c r="N27" s="50"/>
      <c r="O27" s="50"/>
      <c r="P27" s="50"/>
      <c r="Q27" s="35"/>
      <c r="R27" s="36"/>
    </row>
    <row r="28" spans="2:18" s="1" customFormat="1" ht="14.25" customHeight="1">
      <c r="B28" s="34"/>
      <c r="C28" s="35"/>
      <c r="D28" s="120" t="s">
        <v>125</v>
      </c>
      <c r="E28" s="35"/>
      <c r="F28" s="35"/>
      <c r="G28" s="35"/>
      <c r="H28" s="35"/>
      <c r="I28" s="35"/>
      <c r="J28" s="35"/>
      <c r="K28" s="35"/>
      <c r="L28" s="35"/>
      <c r="M28" s="249">
        <f>N89</f>
        <v>0</v>
      </c>
      <c r="N28" s="211"/>
      <c r="O28" s="211"/>
      <c r="P28" s="211"/>
      <c r="Q28" s="35"/>
      <c r="R28" s="36"/>
    </row>
    <row r="29" spans="2:18" s="1" customFormat="1" ht="14.25" customHeight="1">
      <c r="B29" s="34"/>
      <c r="C29" s="35"/>
      <c r="D29" s="33" t="s">
        <v>115</v>
      </c>
      <c r="E29" s="35"/>
      <c r="F29" s="35"/>
      <c r="G29" s="35"/>
      <c r="H29" s="35"/>
      <c r="I29" s="35"/>
      <c r="J29" s="35"/>
      <c r="K29" s="35"/>
      <c r="L29" s="35"/>
      <c r="M29" s="249">
        <f>N96</f>
        <v>0</v>
      </c>
      <c r="N29" s="211"/>
      <c r="O29" s="211"/>
      <c r="P29" s="211"/>
      <c r="Q29" s="35"/>
      <c r="R29" s="36"/>
    </row>
    <row r="30" spans="2:18" s="1" customFormat="1" ht="6.75" customHeight="1">
      <c r="B30" s="34"/>
      <c r="C30" s="35"/>
      <c r="D30" s="35"/>
      <c r="E30" s="35"/>
      <c r="F30" s="35"/>
      <c r="G30" s="35"/>
      <c r="H30" s="35"/>
      <c r="I30" s="35"/>
      <c r="J30" s="35"/>
      <c r="K30" s="35"/>
      <c r="L30" s="35"/>
      <c r="M30" s="35"/>
      <c r="N30" s="35"/>
      <c r="O30" s="35"/>
      <c r="P30" s="35"/>
      <c r="Q30" s="35"/>
      <c r="R30" s="36"/>
    </row>
    <row r="31" spans="2:18" s="1" customFormat="1" ht="24.75" customHeight="1">
      <c r="B31" s="34"/>
      <c r="C31" s="35"/>
      <c r="D31" s="121" t="s">
        <v>48</v>
      </c>
      <c r="E31" s="35"/>
      <c r="F31" s="35"/>
      <c r="G31" s="35"/>
      <c r="H31" s="35"/>
      <c r="I31" s="35"/>
      <c r="J31" s="35"/>
      <c r="K31" s="35"/>
      <c r="L31" s="35"/>
      <c r="M31" s="280">
        <f>ROUND(M28+M29,2)</f>
        <v>0</v>
      </c>
      <c r="N31" s="211"/>
      <c r="O31" s="211"/>
      <c r="P31" s="211"/>
      <c r="Q31" s="35"/>
      <c r="R31" s="36"/>
    </row>
    <row r="32" spans="2:18" s="1" customFormat="1" ht="6.75" customHeight="1">
      <c r="B32" s="34"/>
      <c r="C32" s="35"/>
      <c r="D32" s="50"/>
      <c r="E32" s="50"/>
      <c r="F32" s="50"/>
      <c r="G32" s="50"/>
      <c r="H32" s="50"/>
      <c r="I32" s="50"/>
      <c r="J32" s="50"/>
      <c r="K32" s="50"/>
      <c r="L32" s="50"/>
      <c r="M32" s="50"/>
      <c r="N32" s="50"/>
      <c r="O32" s="50"/>
      <c r="P32" s="50"/>
      <c r="Q32" s="35"/>
      <c r="R32" s="36"/>
    </row>
    <row r="33" spans="2:18" s="1" customFormat="1" ht="14.25" customHeight="1">
      <c r="B33" s="34"/>
      <c r="C33" s="35"/>
      <c r="D33" s="41" t="s">
        <v>49</v>
      </c>
      <c r="E33" s="41" t="s">
        <v>50</v>
      </c>
      <c r="F33" s="42">
        <v>0.21</v>
      </c>
      <c r="G33" s="122" t="s">
        <v>51</v>
      </c>
      <c r="H33" s="278">
        <f>(SUM(BE96:BE103)+SUM(BE122:BE147))</f>
        <v>0</v>
      </c>
      <c r="I33" s="211"/>
      <c r="J33" s="211"/>
      <c r="K33" s="35"/>
      <c r="L33" s="35"/>
      <c r="M33" s="278">
        <f>ROUND((SUM(BE96:BE103)+SUM(BE122:BE147)),2)*F33</f>
        <v>0</v>
      </c>
      <c r="N33" s="211"/>
      <c r="O33" s="211"/>
      <c r="P33" s="211"/>
      <c r="Q33" s="35"/>
      <c r="R33" s="36"/>
    </row>
    <row r="34" spans="2:18" s="1" customFormat="1" ht="14.25" customHeight="1">
      <c r="B34" s="34"/>
      <c r="C34" s="35"/>
      <c r="D34" s="35"/>
      <c r="E34" s="41" t="s">
        <v>52</v>
      </c>
      <c r="F34" s="42">
        <v>0.15</v>
      </c>
      <c r="G34" s="122" t="s">
        <v>51</v>
      </c>
      <c r="H34" s="278">
        <f>(SUM(BF96:BF103)+SUM(BF122:BF147))</f>
        <v>0</v>
      </c>
      <c r="I34" s="211"/>
      <c r="J34" s="211"/>
      <c r="K34" s="35"/>
      <c r="L34" s="35"/>
      <c r="M34" s="278">
        <f>ROUND((SUM(BF96:BF103)+SUM(BF122:BF147)),2)*F34</f>
        <v>0</v>
      </c>
      <c r="N34" s="211"/>
      <c r="O34" s="211"/>
      <c r="P34" s="211"/>
      <c r="Q34" s="35"/>
      <c r="R34" s="36"/>
    </row>
    <row r="35" spans="2:18" s="1" customFormat="1" ht="14.25" customHeight="1" hidden="1">
      <c r="B35" s="34"/>
      <c r="C35" s="35"/>
      <c r="D35" s="35"/>
      <c r="E35" s="41" t="s">
        <v>53</v>
      </c>
      <c r="F35" s="42">
        <v>0.21</v>
      </c>
      <c r="G35" s="122" t="s">
        <v>51</v>
      </c>
      <c r="H35" s="278">
        <f>(SUM(BG96:BG103)+SUM(BG122:BG147))</f>
        <v>0</v>
      </c>
      <c r="I35" s="211"/>
      <c r="J35" s="211"/>
      <c r="K35" s="35"/>
      <c r="L35" s="35"/>
      <c r="M35" s="278">
        <v>0</v>
      </c>
      <c r="N35" s="211"/>
      <c r="O35" s="211"/>
      <c r="P35" s="211"/>
      <c r="Q35" s="35"/>
      <c r="R35" s="36"/>
    </row>
    <row r="36" spans="2:18" s="1" customFormat="1" ht="14.25" customHeight="1" hidden="1">
      <c r="B36" s="34"/>
      <c r="C36" s="35"/>
      <c r="D36" s="35"/>
      <c r="E36" s="41" t="s">
        <v>54</v>
      </c>
      <c r="F36" s="42">
        <v>0.15</v>
      </c>
      <c r="G36" s="122" t="s">
        <v>51</v>
      </c>
      <c r="H36" s="278">
        <f>(SUM(BH96:BH103)+SUM(BH122:BH147))</f>
        <v>0</v>
      </c>
      <c r="I36" s="211"/>
      <c r="J36" s="211"/>
      <c r="K36" s="35"/>
      <c r="L36" s="35"/>
      <c r="M36" s="278">
        <v>0</v>
      </c>
      <c r="N36" s="211"/>
      <c r="O36" s="211"/>
      <c r="P36" s="211"/>
      <c r="Q36" s="35"/>
      <c r="R36" s="36"/>
    </row>
    <row r="37" spans="2:18" s="1" customFormat="1" ht="14.25" customHeight="1" hidden="1">
      <c r="B37" s="34"/>
      <c r="C37" s="35"/>
      <c r="D37" s="35"/>
      <c r="E37" s="41" t="s">
        <v>55</v>
      </c>
      <c r="F37" s="42">
        <v>0</v>
      </c>
      <c r="G37" s="122" t="s">
        <v>51</v>
      </c>
      <c r="H37" s="278">
        <f>(SUM(BI96:BI103)+SUM(BI122:BI147))</f>
        <v>0</v>
      </c>
      <c r="I37" s="211"/>
      <c r="J37" s="211"/>
      <c r="K37" s="35"/>
      <c r="L37" s="35"/>
      <c r="M37" s="278">
        <v>0</v>
      </c>
      <c r="N37" s="211"/>
      <c r="O37" s="211"/>
      <c r="P37" s="211"/>
      <c r="Q37" s="35"/>
      <c r="R37" s="36"/>
    </row>
    <row r="38" spans="2:18" s="1" customFormat="1" ht="6.75" customHeight="1">
      <c r="B38" s="34"/>
      <c r="C38" s="35"/>
      <c r="D38" s="35"/>
      <c r="E38" s="35"/>
      <c r="F38" s="35"/>
      <c r="G38" s="35"/>
      <c r="H38" s="35"/>
      <c r="I38" s="35"/>
      <c r="J38" s="35"/>
      <c r="K38" s="35"/>
      <c r="L38" s="35"/>
      <c r="M38" s="35"/>
      <c r="N38" s="35"/>
      <c r="O38" s="35"/>
      <c r="P38" s="35"/>
      <c r="Q38" s="35"/>
      <c r="R38" s="36"/>
    </row>
    <row r="39" spans="2:18" s="1" customFormat="1" ht="24.75" customHeight="1">
      <c r="B39" s="34"/>
      <c r="C39" s="119"/>
      <c r="D39" s="123" t="s">
        <v>56</v>
      </c>
      <c r="E39" s="75"/>
      <c r="F39" s="75"/>
      <c r="G39" s="124" t="s">
        <v>57</v>
      </c>
      <c r="H39" s="125" t="s">
        <v>58</v>
      </c>
      <c r="I39" s="75"/>
      <c r="J39" s="75"/>
      <c r="K39" s="75"/>
      <c r="L39" s="279">
        <f>SUM(M31:M37)</f>
        <v>0</v>
      </c>
      <c r="M39" s="229"/>
      <c r="N39" s="229"/>
      <c r="O39" s="229"/>
      <c r="P39" s="231"/>
      <c r="Q39" s="119"/>
      <c r="R39" s="36"/>
    </row>
    <row r="40" spans="2:18" s="1" customFormat="1" ht="14.25" customHeight="1">
      <c r="B40" s="34"/>
      <c r="C40" s="35"/>
      <c r="D40" s="35"/>
      <c r="E40" s="35"/>
      <c r="F40" s="35"/>
      <c r="G40" s="35"/>
      <c r="H40" s="35"/>
      <c r="I40" s="35"/>
      <c r="J40" s="35"/>
      <c r="K40" s="35"/>
      <c r="L40" s="35"/>
      <c r="M40" s="35"/>
      <c r="N40" s="35"/>
      <c r="O40" s="35"/>
      <c r="P40" s="35"/>
      <c r="Q40" s="35"/>
      <c r="R40" s="36"/>
    </row>
    <row r="41" spans="2:18" s="1" customFormat="1" ht="14.25" customHeight="1">
      <c r="B41" s="34"/>
      <c r="C41" s="35"/>
      <c r="D41" s="35"/>
      <c r="E41" s="35"/>
      <c r="F41" s="35"/>
      <c r="G41" s="35"/>
      <c r="H41" s="35"/>
      <c r="I41" s="35"/>
      <c r="J41" s="35"/>
      <c r="K41" s="35"/>
      <c r="L41" s="35"/>
      <c r="M41" s="35"/>
      <c r="N41" s="35"/>
      <c r="O41" s="35"/>
      <c r="P41" s="35"/>
      <c r="Q41" s="35"/>
      <c r="R41" s="36"/>
    </row>
    <row r="42" spans="2:18" ht="13.5">
      <c r="B42" s="21"/>
      <c r="C42" s="22"/>
      <c r="D42" s="22"/>
      <c r="E42" s="22"/>
      <c r="F42" s="22"/>
      <c r="G42" s="22"/>
      <c r="H42" s="22"/>
      <c r="I42" s="22"/>
      <c r="J42" s="22"/>
      <c r="K42" s="22"/>
      <c r="L42" s="22"/>
      <c r="M42" s="22"/>
      <c r="N42" s="22"/>
      <c r="O42" s="22"/>
      <c r="P42" s="22"/>
      <c r="Q42" s="22"/>
      <c r="R42" s="23"/>
    </row>
    <row r="43" spans="2:18" ht="13.5">
      <c r="B43" s="21"/>
      <c r="C43" s="22"/>
      <c r="D43" s="22"/>
      <c r="E43" s="22"/>
      <c r="F43" s="22"/>
      <c r="G43" s="22"/>
      <c r="H43" s="22"/>
      <c r="I43" s="22"/>
      <c r="J43" s="22"/>
      <c r="K43" s="22"/>
      <c r="L43" s="22"/>
      <c r="M43" s="22"/>
      <c r="N43" s="22"/>
      <c r="O43" s="22"/>
      <c r="P43" s="22"/>
      <c r="Q43" s="22"/>
      <c r="R43" s="23"/>
    </row>
    <row r="44" spans="2:18" ht="13.5">
      <c r="B44" s="21"/>
      <c r="C44" s="22"/>
      <c r="D44" s="22"/>
      <c r="E44" s="22"/>
      <c r="F44" s="22"/>
      <c r="G44" s="22"/>
      <c r="H44" s="22"/>
      <c r="I44" s="22"/>
      <c r="J44" s="22"/>
      <c r="K44" s="22"/>
      <c r="L44" s="22"/>
      <c r="M44" s="22"/>
      <c r="N44" s="22"/>
      <c r="O44" s="22"/>
      <c r="P44" s="22"/>
      <c r="Q44" s="22"/>
      <c r="R44" s="23"/>
    </row>
    <row r="45" spans="2:18" ht="13.5">
      <c r="B45" s="21"/>
      <c r="C45" s="22"/>
      <c r="D45" s="22"/>
      <c r="E45" s="22"/>
      <c r="F45" s="22"/>
      <c r="G45" s="22"/>
      <c r="H45" s="22"/>
      <c r="I45" s="22"/>
      <c r="J45" s="22"/>
      <c r="K45" s="22"/>
      <c r="L45" s="22"/>
      <c r="M45" s="22"/>
      <c r="N45" s="22"/>
      <c r="O45" s="22"/>
      <c r="P45" s="22"/>
      <c r="Q45" s="22"/>
      <c r="R45" s="23"/>
    </row>
    <row r="46" spans="2:18" ht="13.5">
      <c r="B46" s="21"/>
      <c r="C46" s="22"/>
      <c r="D46" s="22"/>
      <c r="E46" s="22"/>
      <c r="F46" s="22"/>
      <c r="G46" s="22"/>
      <c r="H46" s="22"/>
      <c r="I46" s="22"/>
      <c r="J46" s="22"/>
      <c r="K46" s="22"/>
      <c r="L46" s="22"/>
      <c r="M46" s="22"/>
      <c r="N46" s="22"/>
      <c r="O46" s="22"/>
      <c r="P46" s="22"/>
      <c r="Q46" s="22"/>
      <c r="R46" s="23"/>
    </row>
    <row r="47" spans="2:18" ht="13.5">
      <c r="B47" s="21"/>
      <c r="C47" s="22"/>
      <c r="D47" s="22"/>
      <c r="E47" s="22"/>
      <c r="F47" s="22"/>
      <c r="G47" s="22"/>
      <c r="H47" s="22"/>
      <c r="I47" s="22"/>
      <c r="J47" s="22"/>
      <c r="K47" s="22"/>
      <c r="L47" s="22"/>
      <c r="M47" s="22"/>
      <c r="N47" s="22"/>
      <c r="O47" s="22"/>
      <c r="P47" s="22"/>
      <c r="Q47" s="22"/>
      <c r="R47" s="23"/>
    </row>
    <row r="48" spans="2:18" ht="13.5">
      <c r="B48" s="21"/>
      <c r="C48" s="22"/>
      <c r="D48" s="22"/>
      <c r="E48" s="22"/>
      <c r="F48" s="22"/>
      <c r="G48" s="22"/>
      <c r="H48" s="22"/>
      <c r="I48" s="22"/>
      <c r="J48" s="22"/>
      <c r="K48" s="22"/>
      <c r="L48" s="22"/>
      <c r="M48" s="22"/>
      <c r="N48" s="22"/>
      <c r="O48" s="22"/>
      <c r="P48" s="22"/>
      <c r="Q48" s="22"/>
      <c r="R48" s="23"/>
    </row>
    <row r="49" spans="2:18" ht="13.5">
      <c r="B49" s="21"/>
      <c r="C49" s="22"/>
      <c r="D49" s="22"/>
      <c r="E49" s="22"/>
      <c r="F49" s="22"/>
      <c r="G49" s="22"/>
      <c r="H49" s="22"/>
      <c r="I49" s="22"/>
      <c r="J49" s="22"/>
      <c r="K49" s="22"/>
      <c r="L49" s="22"/>
      <c r="M49" s="22"/>
      <c r="N49" s="22"/>
      <c r="O49" s="22"/>
      <c r="P49" s="22"/>
      <c r="Q49" s="22"/>
      <c r="R49" s="23"/>
    </row>
    <row r="50" spans="2:18" s="1" customFormat="1" ht="15">
      <c r="B50" s="34"/>
      <c r="C50" s="35"/>
      <c r="D50" s="49" t="s">
        <v>59</v>
      </c>
      <c r="E50" s="50"/>
      <c r="F50" s="50"/>
      <c r="G50" s="50"/>
      <c r="H50" s="51"/>
      <c r="I50" s="35"/>
      <c r="J50" s="49" t="s">
        <v>60</v>
      </c>
      <c r="K50" s="50"/>
      <c r="L50" s="50"/>
      <c r="M50" s="50"/>
      <c r="N50" s="50"/>
      <c r="O50" s="50"/>
      <c r="P50" s="51"/>
      <c r="Q50" s="35"/>
      <c r="R50" s="36"/>
    </row>
    <row r="51" spans="2:18" ht="13.5">
      <c r="B51" s="21"/>
      <c r="C51" s="22"/>
      <c r="D51" s="52"/>
      <c r="E51" s="22"/>
      <c r="F51" s="22"/>
      <c r="G51" s="22"/>
      <c r="H51" s="53"/>
      <c r="I51" s="22"/>
      <c r="J51" s="52"/>
      <c r="K51" s="22"/>
      <c r="L51" s="22"/>
      <c r="M51" s="22"/>
      <c r="N51" s="22"/>
      <c r="O51" s="22"/>
      <c r="P51" s="53"/>
      <c r="Q51" s="22"/>
      <c r="R51" s="23"/>
    </row>
    <row r="52" spans="2:18" ht="13.5">
      <c r="B52" s="21"/>
      <c r="C52" s="22"/>
      <c r="D52" s="52"/>
      <c r="E52" s="22"/>
      <c r="F52" s="22"/>
      <c r="G52" s="22"/>
      <c r="H52" s="53"/>
      <c r="I52" s="22"/>
      <c r="J52" s="52"/>
      <c r="K52" s="22"/>
      <c r="L52" s="22"/>
      <c r="M52" s="22"/>
      <c r="N52" s="22"/>
      <c r="O52" s="22"/>
      <c r="P52" s="53"/>
      <c r="Q52" s="22"/>
      <c r="R52" s="23"/>
    </row>
    <row r="53" spans="2:18" ht="13.5">
      <c r="B53" s="21"/>
      <c r="C53" s="22"/>
      <c r="D53" s="52"/>
      <c r="E53" s="22"/>
      <c r="F53" s="22"/>
      <c r="G53" s="22"/>
      <c r="H53" s="53"/>
      <c r="I53" s="22"/>
      <c r="J53" s="52"/>
      <c r="K53" s="22"/>
      <c r="L53" s="22"/>
      <c r="M53" s="22"/>
      <c r="N53" s="22"/>
      <c r="O53" s="22"/>
      <c r="P53" s="53"/>
      <c r="Q53" s="22"/>
      <c r="R53" s="23"/>
    </row>
    <row r="54" spans="2:18" ht="13.5">
      <c r="B54" s="21"/>
      <c r="C54" s="22"/>
      <c r="D54" s="52"/>
      <c r="E54" s="22"/>
      <c r="F54" s="22"/>
      <c r="G54" s="22"/>
      <c r="H54" s="53"/>
      <c r="I54" s="22"/>
      <c r="J54" s="52"/>
      <c r="K54" s="22"/>
      <c r="L54" s="22"/>
      <c r="M54" s="22"/>
      <c r="N54" s="22"/>
      <c r="O54" s="22"/>
      <c r="P54" s="53"/>
      <c r="Q54" s="22"/>
      <c r="R54" s="23"/>
    </row>
    <row r="55" spans="2:18" ht="13.5">
      <c r="B55" s="21"/>
      <c r="C55" s="22"/>
      <c r="D55" s="52"/>
      <c r="E55" s="22"/>
      <c r="F55" s="22"/>
      <c r="G55" s="22"/>
      <c r="H55" s="53"/>
      <c r="I55" s="22"/>
      <c r="J55" s="52"/>
      <c r="K55" s="22"/>
      <c r="L55" s="22"/>
      <c r="M55" s="22"/>
      <c r="N55" s="22"/>
      <c r="O55" s="22"/>
      <c r="P55" s="53"/>
      <c r="Q55" s="22"/>
      <c r="R55" s="23"/>
    </row>
    <row r="56" spans="2:18" ht="13.5">
      <c r="B56" s="21"/>
      <c r="C56" s="22"/>
      <c r="D56" s="52"/>
      <c r="E56" s="22"/>
      <c r="F56" s="22"/>
      <c r="G56" s="22"/>
      <c r="H56" s="53"/>
      <c r="I56" s="22"/>
      <c r="J56" s="52"/>
      <c r="K56" s="22"/>
      <c r="L56" s="22"/>
      <c r="M56" s="22"/>
      <c r="N56" s="22"/>
      <c r="O56" s="22"/>
      <c r="P56" s="53"/>
      <c r="Q56" s="22"/>
      <c r="R56" s="23"/>
    </row>
    <row r="57" spans="2:18" ht="13.5">
      <c r="B57" s="21"/>
      <c r="C57" s="22"/>
      <c r="D57" s="52"/>
      <c r="E57" s="22"/>
      <c r="F57" s="22"/>
      <c r="G57" s="22"/>
      <c r="H57" s="53"/>
      <c r="I57" s="22"/>
      <c r="J57" s="52"/>
      <c r="K57" s="22"/>
      <c r="L57" s="22"/>
      <c r="M57" s="22"/>
      <c r="N57" s="22"/>
      <c r="O57" s="22"/>
      <c r="P57" s="53"/>
      <c r="Q57" s="22"/>
      <c r="R57" s="23"/>
    </row>
    <row r="58" spans="2:18" ht="13.5">
      <c r="B58" s="21"/>
      <c r="C58" s="22"/>
      <c r="D58" s="52"/>
      <c r="E58" s="22"/>
      <c r="F58" s="22"/>
      <c r="G58" s="22"/>
      <c r="H58" s="53"/>
      <c r="I58" s="22"/>
      <c r="J58" s="52"/>
      <c r="K58" s="22"/>
      <c r="L58" s="22"/>
      <c r="M58" s="22"/>
      <c r="N58" s="22"/>
      <c r="O58" s="22"/>
      <c r="P58" s="53"/>
      <c r="Q58" s="22"/>
      <c r="R58" s="23"/>
    </row>
    <row r="59" spans="2:18" s="1" customFormat="1" ht="15">
      <c r="B59" s="34"/>
      <c r="C59" s="35"/>
      <c r="D59" s="54" t="s">
        <v>61</v>
      </c>
      <c r="E59" s="55"/>
      <c r="F59" s="55"/>
      <c r="G59" s="56" t="s">
        <v>62</v>
      </c>
      <c r="H59" s="57"/>
      <c r="I59" s="35"/>
      <c r="J59" s="54" t="s">
        <v>61</v>
      </c>
      <c r="K59" s="55"/>
      <c r="L59" s="55"/>
      <c r="M59" s="55"/>
      <c r="N59" s="56" t="s">
        <v>62</v>
      </c>
      <c r="O59" s="55"/>
      <c r="P59" s="57"/>
      <c r="Q59" s="35"/>
      <c r="R59" s="36"/>
    </row>
    <row r="60" spans="2:18" ht="13.5">
      <c r="B60" s="21"/>
      <c r="C60" s="22"/>
      <c r="D60" s="22"/>
      <c r="E60" s="22"/>
      <c r="F60" s="22"/>
      <c r="G60" s="22"/>
      <c r="H60" s="22"/>
      <c r="I60" s="22"/>
      <c r="J60" s="22"/>
      <c r="K60" s="22"/>
      <c r="L60" s="22"/>
      <c r="M60" s="22"/>
      <c r="N60" s="22"/>
      <c r="O60" s="22"/>
      <c r="P60" s="22"/>
      <c r="Q60" s="22"/>
      <c r="R60" s="23"/>
    </row>
    <row r="61" spans="2:18" s="1" customFormat="1" ht="15">
      <c r="B61" s="34"/>
      <c r="C61" s="35"/>
      <c r="D61" s="49" t="s">
        <v>63</v>
      </c>
      <c r="E61" s="50"/>
      <c r="F61" s="50"/>
      <c r="G61" s="50"/>
      <c r="H61" s="51"/>
      <c r="I61" s="35"/>
      <c r="J61" s="49" t="s">
        <v>64</v>
      </c>
      <c r="K61" s="50"/>
      <c r="L61" s="50"/>
      <c r="M61" s="50"/>
      <c r="N61" s="50"/>
      <c r="O61" s="50"/>
      <c r="P61" s="51"/>
      <c r="Q61" s="35"/>
      <c r="R61" s="36"/>
    </row>
    <row r="62" spans="2:18" ht="13.5">
      <c r="B62" s="21"/>
      <c r="C62" s="22"/>
      <c r="D62" s="52"/>
      <c r="E62" s="22"/>
      <c r="F62" s="22"/>
      <c r="G62" s="22"/>
      <c r="H62" s="53"/>
      <c r="I62" s="22"/>
      <c r="J62" s="52"/>
      <c r="K62" s="22"/>
      <c r="L62" s="22"/>
      <c r="M62" s="22"/>
      <c r="N62" s="22"/>
      <c r="O62" s="22"/>
      <c r="P62" s="53"/>
      <c r="Q62" s="22"/>
      <c r="R62" s="23"/>
    </row>
    <row r="63" spans="2:18" ht="13.5">
      <c r="B63" s="21"/>
      <c r="C63" s="22"/>
      <c r="D63" s="52"/>
      <c r="E63" s="22"/>
      <c r="F63" s="22"/>
      <c r="G63" s="22"/>
      <c r="H63" s="53"/>
      <c r="I63" s="22"/>
      <c r="J63" s="52"/>
      <c r="K63" s="22"/>
      <c r="L63" s="22"/>
      <c r="M63" s="22"/>
      <c r="N63" s="22"/>
      <c r="O63" s="22"/>
      <c r="P63" s="53"/>
      <c r="Q63" s="22"/>
      <c r="R63" s="23"/>
    </row>
    <row r="64" spans="2:18" ht="13.5">
      <c r="B64" s="21"/>
      <c r="C64" s="22"/>
      <c r="D64" s="52"/>
      <c r="E64" s="22"/>
      <c r="F64" s="22"/>
      <c r="G64" s="22"/>
      <c r="H64" s="53"/>
      <c r="I64" s="22"/>
      <c r="J64" s="52"/>
      <c r="K64" s="22"/>
      <c r="L64" s="22"/>
      <c r="M64" s="22"/>
      <c r="N64" s="22"/>
      <c r="O64" s="22"/>
      <c r="P64" s="53"/>
      <c r="Q64" s="22"/>
      <c r="R64" s="23"/>
    </row>
    <row r="65" spans="2:18" ht="13.5">
      <c r="B65" s="21"/>
      <c r="C65" s="22"/>
      <c r="D65" s="52"/>
      <c r="E65" s="22"/>
      <c r="F65" s="22"/>
      <c r="G65" s="22"/>
      <c r="H65" s="53"/>
      <c r="I65" s="22"/>
      <c r="J65" s="52"/>
      <c r="K65" s="22"/>
      <c r="L65" s="22"/>
      <c r="M65" s="22"/>
      <c r="N65" s="22"/>
      <c r="O65" s="22"/>
      <c r="P65" s="53"/>
      <c r="Q65" s="22"/>
      <c r="R65" s="23"/>
    </row>
    <row r="66" spans="2:18" ht="13.5">
      <c r="B66" s="21"/>
      <c r="C66" s="22"/>
      <c r="D66" s="52"/>
      <c r="E66" s="22"/>
      <c r="F66" s="22"/>
      <c r="G66" s="22"/>
      <c r="H66" s="53"/>
      <c r="I66" s="22"/>
      <c r="J66" s="52"/>
      <c r="K66" s="22"/>
      <c r="L66" s="22"/>
      <c r="M66" s="22"/>
      <c r="N66" s="22"/>
      <c r="O66" s="22"/>
      <c r="P66" s="53"/>
      <c r="Q66" s="22"/>
      <c r="R66" s="23"/>
    </row>
    <row r="67" spans="2:18" ht="13.5">
      <c r="B67" s="21"/>
      <c r="C67" s="22"/>
      <c r="D67" s="52"/>
      <c r="E67" s="22"/>
      <c r="F67" s="22"/>
      <c r="G67" s="22"/>
      <c r="H67" s="53"/>
      <c r="I67" s="22"/>
      <c r="J67" s="52"/>
      <c r="K67" s="22"/>
      <c r="L67" s="22"/>
      <c r="M67" s="22"/>
      <c r="N67" s="22"/>
      <c r="O67" s="22"/>
      <c r="P67" s="53"/>
      <c r="Q67" s="22"/>
      <c r="R67" s="23"/>
    </row>
    <row r="68" spans="2:18" ht="13.5">
      <c r="B68" s="21"/>
      <c r="C68" s="22"/>
      <c r="D68" s="52"/>
      <c r="E68" s="22"/>
      <c r="F68" s="22"/>
      <c r="G68" s="22"/>
      <c r="H68" s="53"/>
      <c r="I68" s="22"/>
      <c r="J68" s="52"/>
      <c r="K68" s="22"/>
      <c r="L68" s="22"/>
      <c r="M68" s="22"/>
      <c r="N68" s="22"/>
      <c r="O68" s="22"/>
      <c r="P68" s="53"/>
      <c r="Q68" s="22"/>
      <c r="R68" s="23"/>
    </row>
    <row r="69" spans="2:18" ht="13.5">
      <c r="B69" s="21"/>
      <c r="C69" s="22"/>
      <c r="D69" s="52"/>
      <c r="E69" s="22"/>
      <c r="F69" s="22"/>
      <c r="G69" s="22"/>
      <c r="H69" s="53"/>
      <c r="I69" s="22"/>
      <c r="J69" s="52"/>
      <c r="K69" s="22"/>
      <c r="L69" s="22"/>
      <c r="M69" s="22"/>
      <c r="N69" s="22"/>
      <c r="O69" s="22"/>
      <c r="P69" s="53"/>
      <c r="Q69" s="22"/>
      <c r="R69" s="23"/>
    </row>
    <row r="70" spans="2:18" s="1" customFormat="1" ht="15">
      <c r="B70" s="34"/>
      <c r="C70" s="35"/>
      <c r="D70" s="54" t="s">
        <v>61</v>
      </c>
      <c r="E70" s="55"/>
      <c r="F70" s="55"/>
      <c r="G70" s="56" t="s">
        <v>62</v>
      </c>
      <c r="H70" s="57"/>
      <c r="I70" s="35"/>
      <c r="J70" s="54" t="s">
        <v>61</v>
      </c>
      <c r="K70" s="55"/>
      <c r="L70" s="55"/>
      <c r="M70" s="55"/>
      <c r="N70" s="56" t="s">
        <v>62</v>
      </c>
      <c r="O70" s="55"/>
      <c r="P70" s="57"/>
      <c r="Q70" s="35"/>
      <c r="R70" s="36"/>
    </row>
    <row r="71" spans="2:18" s="1" customFormat="1" ht="14.25" customHeight="1">
      <c r="B71" s="58"/>
      <c r="C71" s="59"/>
      <c r="D71" s="59"/>
      <c r="E71" s="59"/>
      <c r="F71" s="59"/>
      <c r="G71" s="59"/>
      <c r="H71" s="59"/>
      <c r="I71" s="59"/>
      <c r="J71" s="59"/>
      <c r="K71" s="59"/>
      <c r="L71" s="59"/>
      <c r="M71" s="59"/>
      <c r="N71" s="59"/>
      <c r="O71" s="59"/>
      <c r="P71" s="59"/>
      <c r="Q71" s="59"/>
      <c r="R71" s="60"/>
    </row>
    <row r="75" spans="2:18" s="1" customFormat="1" ht="6.75" customHeight="1">
      <c r="B75" s="61"/>
      <c r="C75" s="62"/>
      <c r="D75" s="62"/>
      <c r="E75" s="62"/>
      <c r="F75" s="62"/>
      <c r="G75" s="62"/>
      <c r="H75" s="62"/>
      <c r="I75" s="62"/>
      <c r="J75" s="62"/>
      <c r="K75" s="62"/>
      <c r="L75" s="62"/>
      <c r="M75" s="62"/>
      <c r="N75" s="62"/>
      <c r="O75" s="62"/>
      <c r="P75" s="62"/>
      <c r="Q75" s="62"/>
      <c r="R75" s="63"/>
    </row>
    <row r="76" spans="2:18" s="1" customFormat="1" ht="36.75" customHeight="1">
      <c r="B76" s="34"/>
      <c r="C76" s="239" t="s">
        <v>126</v>
      </c>
      <c r="D76" s="211"/>
      <c r="E76" s="211"/>
      <c r="F76" s="211"/>
      <c r="G76" s="211"/>
      <c r="H76" s="211"/>
      <c r="I76" s="211"/>
      <c r="J76" s="211"/>
      <c r="K76" s="211"/>
      <c r="L76" s="211"/>
      <c r="M76" s="211"/>
      <c r="N76" s="211"/>
      <c r="O76" s="211"/>
      <c r="P76" s="211"/>
      <c r="Q76" s="211"/>
      <c r="R76" s="36"/>
    </row>
    <row r="77" spans="2:18" s="1" customFormat="1" ht="6.75" customHeight="1">
      <c r="B77" s="34"/>
      <c r="C77" s="35"/>
      <c r="D77" s="35"/>
      <c r="E77" s="35"/>
      <c r="F77" s="35"/>
      <c r="G77" s="35"/>
      <c r="H77" s="35"/>
      <c r="I77" s="35"/>
      <c r="J77" s="35"/>
      <c r="K77" s="35"/>
      <c r="L77" s="35"/>
      <c r="M77" s="35"/>
      <c r="N77" s="35"/>
      <c r="O77" s="35"/>
      <c r="P77" s="35"/>
      <c r="Q77" s="35"/>
      <c r="R77" s="36"/>
    </row>
    <row r="78" spans="2:18" s="1" customFormat="1" ht="30" customHeight="1">
      <c r="B78" s="34"/>
      <c r="C78" s="29" t="s">
        <v>17</v>
      </c>
      <c r="D78" s="35"/>
      <c r="E78" s="35"/>
      <c r="F78" s="273" t="str">
        <f>F6</f>
        <v>Chodník ul. Bohumínská, úsek DPS Kamenec - čerpací stanice</v>
      </c>
      <c r="G78" s="211"/>
      <c r="H78" s="211"/>
      <c r="I78" s="211"/>
      <c r="J78" s="211"/>
      <c r="K78" s="211"/>
      <c r="L78" s="211"/>
      <c r="M78" s="211"/>
      <c r="N78" s="211"/>
      <c r="O78" s="211"/>
      <c r="P78" s="211"/>
      <c r="Q78" s="35"/>
      <c r="R78" s="36"/>
    </row>
    <row r="79" spans="2:18" ht="30" customHeight="1">
      <c r="B79" s="21"/>
      <c r="C79" s="29" t="s">
        <v>123</v>
      </c>
      <c r="D79" s="22"/>
      <c r="E79" s="22"/>
      <c r="F79" s="273" t="s">
        <v>215</v>
      </c>
      <c r="G79" s="241"/>
      <c r="H79" s="241"/>
      <c r="I79" s="241"/>
      <c r="J79" s="241"/>
      <c r="K79" s="241"/>
      <c r="L79" s="241"/>
      <c r="M79" s="241"/>
      <c r="N79" s="241"/>
      <c r="O79" s="241"/>
      <c r="P79" s="241"/>
      <c r="Q79" s="22"/>
      <c r="R79" s="23"/>
    </row>
    <row r="80" spans="2:18" s="1" customFormat="1" ht="36.75" customHeight="1">
      <c r="B80" s="34"/>
      <c r="C80" s="68" t="s">
        <v>216</v>
      </c>
      <c r="D80" s="35"/>
      <c r="E80" s="35"/>
      <c r="F80" s="222" t="str">
        <f>F8</f>
        <v>3 - Stranová přeložka sdělovacího kabelu DIAL Telecom</v>
      </c>
      <c r="G80" s="211"/>
      <c r="H80" s="211"/>
      <c r="I80" s="211"/>
      <c r="J80" s="211"/>
      <c r="K80" s="211"/>
      <c r="L80" s="211"/>
      <c r="M80" s="211"/>
      <c r="N80" s="211"/>
      <c r="O80" s="211"/>
      <c r="P80" s="211"/>
      <c r="Q80" s="35"/>
      <c r="R80" s="36"/>
    </row>
    <row r="81" spans="2:18" s="1" customFormat="1" ht="6.75" customHeight="1">
      <c r="B81" s="34"/>
      <c r="C81" s="35"/>
      <c r="D81" s="35"/>
      <c r="E81" s="35"/>
      <c r="F81" s="35"/>
      <c r="G81" s="35"/>
      <c r="H81" s="35"/>
      <c r="I81" s="35"/>
      <c r="J81" s="35"/>
      <c r="K81" s="35"/>
      <c r="L81" s="35"/>
      <c r="M81" s="35"/>
      <c r="N81" s="35"/>
      <c r="O81" s="35"/>
      <c r="P81" s="35"/>
      <c r="Q81" s="35"/>
      <c r="R81" s="36"/>
    </row>
    <row r="82" spans="2:18" s="1" customFormat="1" ht="18" customHeight="1">
      <c r="B82" s="34"/>
      <c r="C82" s="29" t="s">
        <v>24</v>
      </c>
      <c r="D82" s="35"/>
      <c r="E82" s="35"/>
      <c r="F82" s="27" t="str">
        <f>F10</f>
        <v>Ostrava</v>
      </c>
      <c r="G82" s="35"/>
      <c r="H82" s="35"/>
      <c r="I82" s="35"/>
      <c r="J82" s="35"/>
      <c r="K82" s="29" t="s">
        <v>26</v>
      </c>
      <c r="L82" s="35"/>
      <c r="M82" s="266" t="str">
        <f>IF(O10="","",O10)</f>
        <v>2. 6. 2016</v>
      </c>
      <c r="N82" s="211"/>
      <c r="O82" s="211"/>
      <c r="P82" s="211"/>
      <c r="Q82" s="35"/>
      <c r="R82" s="36"/>
    </row>
    <row r="83" spans="2:18" s="1" customFormat="1" ht="6.75" customHeight="1">
      <c r="B83" s="34"/>
      <c r="C83" s="35"/>
      <c r="D83" s="35"/>
      <c r="E83" s="35"/>
      <c r="F83" s="35"/>
      <c r="G83" s="35"/>
      <c r="H83" s="35"/>
      <c r="I83" s="35"/>
      <c r="J83" s="35"/>
      <c r="K83" s="35"/>
      <c r="L83" s="35"/>
      <c r="M83" s="35"/>
      <c r="N83" s="35"/>
      <c r="O83" s="35"/>
      <c r="P83" s="35"/>
      <c r="Q83" s="35"/>
      <c r="R83" s="36"/>
    </row>
    <row r="84" spans="2:18" s="1" customFormat="1" ht="15">
      <c r="B84" s="34"/>
      <c r="C84" s="29" t="s">
        <v>30</v>
      </c>
      <c r="D84" s="35"/>
      <c r="E84" s="35"/>
      <c r="F84" s="27" t="str">
        <f>E13</f>
        <v>SMO, Městský obvod Slezská Ostrava</v>
      </c>
      <c r="G84" s="35"/>
      <c r="H84" s="35"/>
      <c r="I84" s="35"/>
      <c r="J84" s="35"/>
      <c r="K84" s="29" t="s">
        <v>38</v>
      </c>
      <c r="L84" s="35"/>
      <c r="M84" s="245" t="str">
        <f>E19</f>
        <v>MH Stavební partner s.r.o.</v>
      </c>
      <c r="N84" s="211"/>
      <c r="O84" s="211"/>
      <c r="P84" s="211"/>
      <c r="Q84" s="211"/>
      <c r="R84" s="36"/>
    </row>
    <row r="85" spans="2:18" s="1" customFormat="1" ht="14.25" customHeight="1">
      <c r="B85" s="34"/>
      <c r="C85" s="29" t="s">
        <v>36</v>
      </c>
      <c r="D85" s="35"/>
      <c r="E85" s="35"/>
      <c r="F85" s="27" t="str">
        <f>IF(E16="","",E16)</f>
        <v>Vyplň údaj</v>
      </c>
      <c r="G85" s="35"/>
      <c r="H85" s="35"/>
      <c r="I85" s="35"/>
      <c r="J85" s="35"/>
      <c r="K85" s="29" t="s">
        <v>43</v>
      </c>
      <c r="L85" s="35"/>
      <c r="M85" s="245" t="str">
        <f>E22</f>
        <v> </v>
      </c>
      <c r="N85" s="211"/>
      <c r="O85" s="211"/>
      <c r="P85" s="211"/>
      <c r="Q85" s="211"/>
      <c r="R85" s="36"/>
    </row>
    <row r="86" spans="2:18" s="1" customFormat="1" ht="9.75" customHeight="1">
      <c r="B86" s="34"/>
      <c r="C86" s="35"/>
      <c r="D86" s="35"/>
      <c r="E86" s="35"/>
      <c r="F86" s="35"/>
      <c r="G86" s="35"/>
      <c r="H86" s="35"/>
      <c r="I86" s="35"/>
      <c r="J86" s="35"/>
      <c r="K86" s="35"/>
      <c r="L86" s="35"/>
      <c r="M86" s="35"/>
      <c r="N86" s="35"/>
      <c r="O86" s="35"/>
      <c r="P86" s="35"/>
      <c r="Q86" s="35"/>
      <c r="R86" s="36"/>
    </row>
    <row r="87" spans="2:18" s="1" customFormat="1" ht="29.25" customHeight="1">
      <c r="B87" s="34"/>
      <c r="C87" s="277" t="s">
        <v>127</v>
      </c>
      <c r="D87" s="272"/>
      <c r="E87" s="272"/>
      <c r="F87" s="272"/>
      <c r="G87" s="272"/>
      <c r="H87" s="119"/>
      <c r="I87" s="119"/>
      <c r="J87" s="119"/>
      <c r="K87" s="119"/>
      <c r="L87" s="119"/>
      <c r="M87" s="119"/>
      <c r="N87" s="277" t="s">
        <v>128</v>
      </c>
      <c r="O87" s="211"/>
      <c r="P87" s="211"/>
      <c r="Q87" s="211"/>
      <c r="R87" s="36"/>
    </row>
    <row r="88" spans="2:18" s="1" customFormat="1" ht="9.75" customHeight="1">
      <c r="B88" s="34"/>
      <c r="C88" s="35"/>
      <c r="D88" s="35"/>
      <c r="E88" s="35"/>
      <c r="F88" s="35"/>
      <c r="G88" s="35"/>
      <c r="H88" s="35"/>
      <c r="I88" s="35"/>
      <c r="J88" s="35"/>
      <c r="K88" s="35"/>
      <c r="L88" s="35"/>
      <c r="M88" s="35"/>
      <c r="N88" s="35"/>
      <c r="O88" s="35"/>
      <c r="P88" s="35"/>
      <c r="Q88" s="35"/>
      <c r="R88" s="36"/>
    </row>
    <row r="89" spans="2:47" s="1" customFormat="1" ht="29.25" customHeight="1">
      <c r="B89" s="34"/>
      <c r="C89" s="126" t="s">
        <v>129</v>
      </c>
      <c r="D89" s="35"/>
      <c r="E89" s="35"/>
      <c r="F89" s="35"/>
      <c r="G89" s="35"/>
      <c r="H89" s="35"/>
      <c r="I89" s="35"/>
      <c r="J89" s="35"/>
      <c r="K89" s="35"/>
      <c r="L89" s="35"/>
      <c r="M89" s="35"/>
      <c r="N89" s="215">
        <f>N122</f>
        <v>0</v>
      </c>
      <c r="O89" s="211"/>
      <c r="P89" s="211"/>
      <c r="Q89" s="211"/>
      <c r="R89" s="36"/>
      <c r="AU89" s="17" t="s">
        <v>130</v>
      </c>
    </row>
    <row r="90" spans="2:18" s="7" customFormat="1" ht="24.75" customHeight="1">
      <c r="B90" s="127"/>
      <c r="C90" s="128"/>
      <c r="D90" s="129" t="s">
        <v>218</v>
      </c>
      <c r="E90" s="128"/>
      <c r="F90" s="128"/>
      <c r="G90" s="128"/>
      <c r="H90" s="128"/>
      <c r="I90" s="128"/>
      <c r="J90" s="128"/>
      <c r="K90" s="128"/>
      <c r="L90" s="128"/>
      <c r="M90" s="128"/>
      <c r="N90" s="274">
        <f>N123</f>
        <v>0</v>
      </c>
      <c r="O90" s="275"/>
      <c r="P90" s="275"/>
      <c r="Q90" s="275"/>
      <c r="R90" s="130"/>
    </row>
    <row r="91" spans="2:18" s="10" customFormat="1" ht="19.5" customHeight="1">
      <c r="B91" s="170"/>
      <c r="C91" s="98"/>
      <c r="D91" s="109" t="s">
        <v>219</v>
      </c>
      <c r="E91" s="98"/>
      <c r="F91" s="98"/>
      <c r="G91" s="98"/>
      <c r="H91" s="98"/>
      <c r="I91" s="98"/>
      <c r="J91" s="98"/>
      <c r="K91" s="98"/>
      <c r="L91" s="98"/>
      <c r="M91" s="98"/>
      <c r="N91" s="213">
        <f>N124</f>
        <v>0</v>
      </c>
      <c r="O91" s="216"/>
      <c r="P91" s="216"/>
      <c r="Q91" s="216"/>
      <c r="R91" s="171"/>
    </row>
    <row r="92" spans="2:18" s="10" customFormat="1" ht="19.5" customHeight="1">
      <c r="B92" s="170"/>
      <c r="C92" s="98"/>
      <c r="D92" s="109" t="s">
        <v>509</v>
      </c>
      <c r="E92" s="98"/>
      <c r="F92" s="98"/>
      <c r="G92" s="98"/>
      <c r="H92" s="98"/>
      <c r="I92" s="98"/>
      <c r="J92" s="98"/>
      <c r="K92" s="98"/>
      <c r="L92" s="98"/>
      <c r="M92" s="98"/>
      <c r="N92" s="213">
        <f>N139</f>
        <v>0</v>
      </c>
      <c r="O92" s="216"/>
      <c r="P92" s="216"/>
      <c r="Q92" s="216"/>
      <c r="R92" s="171"/>
    </row>
    <row r="93" spans="2:18" s="10" customFormat="1" ht="19.5" customHeight="1">
      <c r="B93" s="170"/>
      <c r="C93" s="98"/>
      <c r="D93" s="109" t="s">
        <v>510</v>
      </c>
      <c r="E93" s="98"/>
      <c r="F93" s="98"/>
      <c r="G93" s="98"/>
      <c r="H93" s="98"/>
      <c r="I93" s="98"/>
      <c r="J93" s="98"/>
      <c r="K93" s="98"/>
      <c r="L93" s="98"/>
      <c r="M93" s="98"/>
      <c r="N93" s="213">
        <f>N142</f>
        <v>0</v>
      </c>
      <c r="O93" s="216"/>
      <c r="P93" s="216"/>
      <c r="Q93" s="216"/>
      <c r="R93" s="171"/>
    </row>
    <row r="94" spans="2:18" s="10" customFormat="1" ht="19.5" customHeight="1">
      <c r="B94" s="170"/>
      <c r="C94" s="98"/>
      <c r="D94" s="109" t="s">
        <v>220</v>
      </c>
      <c r="E94" s="98"/>
      <c r="F94" s="98"/>
      <c r="G94" s="98"/>
      <c r="H94" s="98"/>
      <c r="I94" s="98"/>
      <c r="J94" s="98"/>
      <c r="K94" s="98"/>
      <c r="L94" s="98"/>
      <c r="M94" s="98"/>
      <c r="N94" s="213">
        <f>N144</f>
        <v>0</v>
      </c>
      <c r="O94" s="216"/>
      <c r="P94" s="216"/>
      <c r="Q94" s="216"/>
      <c r="R94" s="171"/>
    </row>
    <row r="95" spans="2:18" s="1" customFormat="1" ht="21.75" customHeight="1">
      <c r="B95" s="34"/>
      <c r="C95" s="35"/>
      <c r="D95" s="35"/>
      <c r="E95" s="35"/>
      <c r="F95" s="35"/>
      <c r="G95" s="35"/>
      <c r="H95" s="35"/>
      <c r="I95" s="35"/>
      <c r="J95" s="35"/>
      <c r="K95" s="35"/>
      <c r="L95" s="35"/>
      <c r="M95" s="35"/>
      <c r="N95" s="35"/>
      <c r="O95" s="35"/>
      <c r="P95" s="35"/>
      <c r="Q95" s="35"/>
      <c r="R95" s="36"/>
    </row>
    <row r="96" spans="2:21" s="1" customFormat="1" ht="29.25" customHeight="1">
      <c r="B96" s="34"/>
      <c r="C96" s="126" t="s">
        <v>133</v>
      </c>
      <c r="D96" s="35"/>
      <c r="E96" s="35"/>
      <c r="F96" s="35"/>
      <c r="G96" s="35"/>
      <c r="H96" s="35"/>
      <c r="I96" s="35"/>
      <c r="J96" s="35"/>
      <c r="K96" s="35"/>
      <c r="L96" s="35"/>
      <c r="M96" s="35"/>
      <c r="N96" s="276">
        <f>ROUND(N97+N98+N99+N100+N101+N102,2)</f>
        <v>0</v>
      </c>
      <c r="O96" s="211"/>
      <c r="P96" s="211"/>
      <c r="Q96" s="211"/>
      <c r="R96" s="36"/>
      <c r="T96" s="131"/>
      <c r="U96" s="132" t="s">
        <v>49</v>
      </c>
    </row>
    <row r="97" spans="2:65" s="1" customFormat="1" ht="18" customHeight="1">
      <c r="B97" s="133"/>
      <c r="C97" s="134"/>
      <c r="D97" s="210" t="s">
        <v>134</v>
      </c>
      <c r="E97" s="271"/>
      <c r="F97" s="271"/>
      <c r="G97" s="271"/>
      <c r="H97" s="271"/>
      <c r="I97" s="134"/>
      <c r="J97" s="134"/>
      <c r="K97" s="134"/>
      <c r="L97" s="134"/>
      <c r="M97" s="134"/>
      <c r="N97" s="212">
        <f>ROUND(N89*T97,2)</f>
        <v>0</v>
      </c>
      <c r="O97" s="271"/>
      <c r="P97" s="271"/>
      <c r="Q97" s="271"/>
      <c r="R97" s="135"/>
      <c r="S97" s="136"/>
      <c r="T97" s="137"/>
      <c r="U97" s="138" t="s">
        <v>50</v>
      </c>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40" t="s">
        <v>135</v>
      </c>
      <c r="AZ97" s="139"/>
      <c r="BA97" s="139"/>
      <c r="BB97" s="139"/>
      <c r="BC97" s="139"/>
      <c r="BD97" s="139"/>
      <c r="BE97" s="141">
        <f aca="true" t="shared" si="0" ref="BE97:BE102">IF(U97="základní",N97,0)</f>
        <v>0</v>
      </c>
      <c r="BF97" s="141">
        <f aca="true" t="shared" si="1" ref="BF97:BF102">IF(U97="snížená",N97,0)</f>
        <v>0</v>
      </c>
      <c r="BG97" s="141">
        <f aca="true" t="shared" si="2" ref="BG97:BG102">IF(U97="zákl. přenesená",N97,0)</f>
        <v>0</v>
      </c>
      <c r="BH97" s="141">
        <f aca="true" t="shared" si="3" ref="BH97:BH102">IF(U97="sníž. přenesená",N97,0)</f>
        <v>0</v>
      </c>
      <c r="BI97" s="141">
        <f aca="true" t="shared" si="4" ref="BI97:BI102">IF(U97="nulová",N97,0)</f>
        <v>0</v>
      </c>
      <c r="BJ97" s="140" t="s">
        <v>23</v>
      </c>
      <c r="BK97" s="139"/>
      <c r="BL97" s="139"/>
      <c r="BM97" s="139"/>
    </row>
    <row r="98" spans="2:65" s="1" customFormat="1" ht="18" customHeight="1">
      <c r="B98" s="133"/>
      <c r="C98" s="134"/>
      <c r="D98" s="210" t="s">
        <v>136</v>
      </c>
      <c r="E98" s="271"/>
      <c r="F98" s="271"/>
      <c r="G98" s="271"/>
      <c r="H98" s="271"/>
      <c r="I98" s="134"/>
      <c r="J98" s="134"/>
      <c r="K98" s="134"/>
      <c r="L98" s="134"/>
      <c r="M98" s="134"/>
      <c r="N98" s="212">
        <f>ROUND(N89*T98,2)</f>
        <v>0</v>
      </c>
      <c r="O98" s="271"/>
      <c r="P98" s="271"/>
      <c r="Q98" s="271"/>
      <c r="R98" s="135"/>
      <c r="S98" s="136"/>
      <c r="T98" s="137"/>
      <c r="U98" s="138" t="s">
        <v>50</v>
      </c>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40" t="s">
        <v>135</v>
      </c>
      <c r="AZ98" s="139"/>
      <c r="BA98" s="139"/>
      <c r="BB98" s="139"/>
      <c r="BC98" s="139"/>
      <c r="BD98" s="139"/>
      <c r="BE98" s="141">
        <f t="shared" si="0"/>
        <v>0</v>
      </c>
      <c r="BF98" s="141">
        <f t="shared" si="1"/>
        <v>0</v>
      </c>
      <c r="BG98" s="141">
        <f t="shared" si="2"/>
        <v>0</v>
      </c>
      <c r="BH98" s="141">
        <f t="shared" si="3"/>
        <v>0</v>
      </c>
      <c r="BI98" s="141">
        <f t="shared" si="4"/>
        <v>0</v>
      </c>
      <c r="BJ98" s="140" t="s">
        <v>23</v>
      </c>
      <c r="BK98" s="139"/>
      <c r="BL98" s="139"/>
      <c r="BM98" s="139"/>
    </row>
    <row r="99" spans="2:65" s="1" customFormat="1" ht="18" customHeight="1">
      <c r="B99" s="133"/>
      <c r="C99" s="134"/>
      <c r="D99" s="210" t="s">
        <v>137</v>
      </c>
      <c r="E99" s="271"/>
      <c r="F99" s="271"/>
      <c r="G99" s="271"/>
      <c r="H99" s="271"/>
      <c r="I99" s="134"/>
      <c r="J99" s="134"/>
      <c r="K99" s="134"/>
      <c r="L99" s="134"/>
      <c r="M99" s="134"/>
      <c r="N99" s="212">
        <f>ROUND(N89*T99,2)</f>
        <v>0</v>
      </c>
      <c r="O99" s="271"/>
      <c r="P99" s="271"/>
      <c r="Q99" s="271"/>
      <c r="R99" s="135"/>
      <c r="S99" s="136"/>
      <c r="T99" s="137"/>
      <c r="U99" s="138" t="s">
        <v>50</v>
      </c>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40" t="s">
        <v>135</v>
      </c>
      <c r="AZ99" s="139"/>
      <c r="BA99" s="139"/>
      <c r="BB99" s="139"/>
      <c r="BC99" s="139"/>
      <c r="BD99" s="139"/>
      <c r="BE99" s="141">
        <f t="shared" si="0"/>
        <v>0</v>
      </c>
      <c r="BF99" s="141">
        <f t="shared" si="1"/>
        <v>0</v>
      </c>
      <c r="BG99" s="141">
        <f t="shared" si="2"/>
        <v>0</v>
      </c>
      <c r="BH99" s="141">
        <f t="shared" si="3"/>
        <v>0</v>
      </c>
      <c r="BI99" s="141">
        <f t="shared" si="4"/>
        <v>0</v>
      </c>
      <c r="BJ99" s="140" t="s">
        <v>23</v>
      </c>
      <c r="BK99" s="139"/>
      <c r="BL99" s="139"/>
      <c r="BM99" s="139"/>
    </row>
    <row r="100" spans="2:65" s="1" customFormat="1" ht="18" customHeight="1">
      <c r="B100" s="133"/>
      <c r="C100" s="134"/>
      <c r="D100" s="210" t="s">
        <v>138</v>
      </c>
      <c r="E100" s="271"/>
      <c r="F100" s="271"/>
      <c r="G100" s="271"/>
      <c r="H100" s="271"/>
      <c r="I100" s="134"/>
      <c r="J100" s="134"/>
      <c r="K100" s="134"/>
      <c r="L100" s="134"/>
      <c r="M100" s="134"/>
      <c r="N100" s="212">
        <f>ROUND(N89*T100,2)</f>
        <v>0</v>
      </c>
      <c r="O100" s="271"/>
      <c r="P100" s="271"/>
      <c r="Q100" s="271"/>
      <c r="R100" s="135"/>
      <c r="S100" s="136"/>
      <c r="T100" s="137"/>
      <c r="U100" s="138" t="s">
        <v>50</v>
      </c>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40" t="s">
        <v>135</v>
      </c>
      <c r="AZ100" s="139"/>
      <c r="BA100" s="139"/>
      <c r="BB100" s="139"/>
      <c r="BC100" s="139"/>
      <c r="BD100" s="139"/>
      <c r="BE100" s="141">
        <f t="shared" si="0"/>
        <v>0</v>
      </c>
      <c r="BF100" s="141">
        <f t="shared" si="1"/>
        <v>0</v>
      </c>
      <c r="BG100" s="141">
        <f t="shared" si="2"/>
        <v>0</v>
      </c>
      <c r="BH100" s="141">
        <f t="shared" si="3"/>
        <v>0</v>
      </c>
      <c r="BI100" s="141">
        <f t="shared" si="4"/>
        <v>0</v>
      </c>
      <c r="BJ100" s="140" t="s">
        <v>23</v>
      </c>
      <c r="BK100" s="139"/>
      <c r="BL100" s="139"/>
      <c r="BM100" s="139"/>
    </row>
    <row r="101" spans="2:65" s="1" customFormat="1" ht="18" customHeight="1">
      <c r="B101" s="133"/>
      <c r="C101" s="134"/>
      <c r="D101" s="210" t="s">
        <v>139</v>
      </c>
      <c r="E101" s="271"/>
      <c r="F101" s="271"/>
      <c r="G101" s="271"/>
      <c r="H101" s="271"/>
      <c r="I101" s="134"/>
      <c r="J101" s="134"/>
      <c r="K101" s="134"/>
      <c r="L101" s="134"/>
      <c r="M101" s="134"/>
      <c r="N101" s="212">
        <f>ROUND(N89*T101,2)</f>
        <v>0</v>
      </c>
      <c r="O101" s="271"/>
      <c r="P101" s="271"/>
      <c r="Q101" s="271"/>
      <c r="R101" s="135"/>
      <c r="S101" s="136"/>
      <c r="T101" s="137"/>
      <c r="U101" s="138" t="s">
        <v>50</v>
      </c>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40" t="s">
        <v>135</v>
      </c>
      <c r="AZ101" s="139"/>
      <c r="BA101" s="139"/>
      <c r="BB101" s="139"/>
      <c r="BC101" s="139"/>
      <c r="BD101" s="139"/>
      <c r="BE101" s="141">
        <f t="shared" si="0"/>
        <v>0</v>
      </c>
      <c r="BF101" s="141">
        <f t="shared" si="1"/>
        <v>0</v>
      </c>
      <c r="BG101" s="141">
        <f t="shared" si="2"/>
        <v>0</v>
      </c>
      <c r="BH101" s="141">
        <f t="shared" si="3"/>
        <v>0</v>
      </c>
      <c r="BI101" s="141">
        <f t="shared" si="4"/>
        <v>0</v>
      </c>
      <c r="BJ101" s="140" t="s">
        <v>23</v>
      </c>
      <c r="BK101" s="139"/>
      <c r="BL101" s="139"/>
      <c r="BM101" s="139"/>
    </row>
    <row r="102" spans="2:65" s="1" customFormat="1" ht="18" customHeight="1">
      <c r="B102" s="133"/>
      <c r="C102" s="134"/>
      <c r="D102" s="142" t="s">
        <v>140</v>
      </c>
      <c r="E102" s="134"/>
      <c r="F102" s="134"/>
      <c r="G102" s="134"/>
      <c r="H102" s="134"/>
      <c r="I102" s="134"/>
      <c r="J102" s="134"/>
      <c r="K102" s="134"/>
      <c r="L102" s="134"/>
      <c r="M102" s="134"/>
      <c r="N102" s="212">
        <f>ROUND(N89*T102,2)</f>
        <v>0</v>
      </c>
      <c r="O102" s="271"/>
      <c r="P102" s="271"/>
      <c r="Q102" s="271"/>
      <c r="R102" s="135"/>
      <c r="S102" s="136"/>
      <c r="T102" s="143"/>
      <c r="U102" s="144" t="s">
        <v>50</v>
      </c>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40" t="s">
        <v>141</v>
      </c>
      <c r="AZ102" s="139"/>
      <c r="BA102" s="139"/>
      <c r="BB102" s="139"/>
      <c r="BC102" s="139"/>
      <c r="BD102" s="139"/>
      <c r="BE102" s="141">
        <f t="shared" si="0"/>
        <v>0</v>
      </c>
      <c r="BF102" s="141">
        <f t="shared" si="1"/>
        <v>0</v>
      </c>
      <c r="BG102" s="141">
        <f t="shared" si="2"/>
        <v>0</v>
      </c>
      <c r="BH102" s="141">
        <f t="shared" si="3"/>
        <v>0</v>
      </c>
      <c r="BI102" s="141">
        <f t="shared" si="4"/>
        <v>0</v>
      </c>
      <c r="BJ102" s="140" t="s">
        <v>23</v>
      </c>
      <c r="BK102" s="139"/>
      <c r="BL102" s="139"/>
      <c r="BM102" s="139"/>
    </row>
    <row r="103" spans="2:18" s="1" customFormat="1" ht="13.5">
      <c r="B103" s="34"/>
      <c r="C103" s="35"/>
      <c r="D103" s="35"/>
      <c r="E103" s="35"/>
      <c r="F103" s="35"/>
      <c r="G103" s="35"/>
      <c r="H103" s="35"/>
      <c r="I103" s="35"/>
      <c r="J103" s="35"/>
      <c r="K103" s="35"/>
      <c r="L103" s="35"/>
      <c r="M103" s="35"/>
      <c r="N103" s="35"/>
      <c r="O103" s="35"/>
      <c r="P103" s="35"/>
      <c r="Q103" s="35"/>
      <c r="R103" s="36"/>
    </row>
    <row r="104" spans="2:18" s="1" customFormat="1" ht="29.25" customHeight="1">
      <c r="B104" s="34"/>
      <c r="C104" s="118" t="s">
        <v>120</v>
      </c>
      <c r="D104" s="119"/>
      <c r="E104" s="119"/>
      <c r="F104" s="119"/>
      <c r="G104" s="119"/>
      <c r="H104" s="119"/>
      <c r="I104" s="119"/>
      <c r="J104" s="119"/>
      <c r="K104" s="119"/>
      <c r="L104" s="207">
        <f>ROUND(SUM(N89+N96),2)</f>
        <v>0</v>
      </c>
      <c r="M104" s="272"/>
      <c r="N104" s="272"/>
      <c r="O104" s="272"/>
      <c r="P104" s="272"/>
      <c r="Q104" s="272"/>
      <c r="R104" s="36"/>
    </row>
    <row r="105" spans="2:18" s="1" customFormat="1" ht="6.75" customHeight="1">
      <c r="B105" s="58"/>
      <c r="C105" s="59"/>
      <c r="D105" s="59"/>
      <c r="E105" s="59"/>
      <c r="F105" s="59"/>
      <c r="G105" s="59"/>
      <c r="H105" s="59"/>
      <c r="I105" s="59"/>
      <c r="J105" s="59"/>
      <c r="K105" s="59"/>
      <c r="L105" s="59"/>
      <c r="M105" s="59"/>
      <c r="N105" s="59"/>
      <c r="O105" s="59"/>
      <c r="P105" s="59"/>
      <c r="Q105" s="59"/>
      <c r="R105" s="60"/>
    </row>
    <row r="109" spans="2:18" s="1" customFormat="1" ht="6.75" customHeight="1">
      <c r="B109" s="61"/>
      <c r="C109" s="62"/>
      <c r="D109" s="62"/>
      <c r="E109" s="62"/>
      <c r="F109" s="62"/>
      <c r="G109" s="62"/>
      <c r="H109" s="62"/>
      <c r="I109" s="62"/>
      <c r="J109" s="62"/>
      <c r="K109" s="62"/>
      <c r="L109" s="62"/>
      <c r="M109" s="62"/>
      <c r="N109" s="62"/>
      <c r="O109" s="62"/>
      <c r="P109" s="62"/>
      <c r="Q109" s="62"/>
      <c r="R109" s="63"/>
    </row>
    <row r="110" spans="2:18" s="1" customFormat="1" ht="36.75" customHeight="1">
      <c r="B110" s="34"/>
      <c r="C110" s="239" t="s">
        <v>142</v>
      </c>
      <c r="D110" s="211"/>
      <c r="E110" s="211"/>
      <c r="F110" s="211"/>
      <c r="G110" s="211"/>
      <c r="H110" s="211"/>
      <c r="I110" s="211"/>
      <c r="J110" s="211"/>
      <c r="K110" s="211"/>
      <c r="L110" s="211"/>
      <c r="M110" s="211"/>
      <c r="N110" s="211"/>
      <c r="O110" s="211"/>
      <c r="P110" s="211"/>
      <c r="Q110" s="211"/>
      <c r="R110" s="36"/>
    </row>
    <row r="111" spans="2:18" s="1" customFormat="1" ht="6.75" customHeight="1">
      <c r="B111" s="34"/>
      <c r="C111" s="35"/>
      <c r="D111" s="35"/>
      <c r="E111" s="35"/>
      <c r="F111" s="35"/>
      <c r="G111" s="35"/>
      <c r="H111" s="35"/>
      <c r="I111" s="35"/>
      <c r="J111" s="35"/>
      <c r="K111" s="35"/>
      <c r="L111" s="35"/>
      <c r="M111" s="35"/>
      <c r="N111" s="35"/>
      <c r="O111" s="35"/>
      <c r="P111" s="35"/>
      <c r="Q111" s="35"/>
      <c r="R111" s="36"/>
    </row>
    <row r="112" spans="2:18" s="1" customFormat="1" ht="30" customHeight="1">
      <c r="B112" s="34"/>
      <c r="C112" s="29" t="s">
        <v>17</v>
      </c>
      <c r="D112" s="35"/>
      <c r="E112" s="35"/>
      <c r="F112" s="273" t="str">
        <f>F6</f>
        <v>Chodník ul. Bohumínská, úsek DPS Kamenec - čerpací stanice</v>
      </c>
      <c r="G112" s="211"/>
      <c r="H112" s="211"/>
      <c r="I112" s="211"/>
      <c r="J112" s="211"/>
      <c r="K112" s="211"/>
      <c r="L112" s="211"/>
      <c r="M112" s="211"/>
      <c r="N112" s="211"/>
      <c r="O112" s="211"/>
      <c r="P112" s="211"/>
      <c r="Q112" s="35"/>
      <c r="R112" s="36"/>
    </row>
    <row r="113" spans="2:18" ht="30" customHeight="1">
      <c r="B113" s="21"/>
      <c r="C113" s="29" t="s">
        <v>123</v>
      </c>
      <c r="D113" s="22"/>
      <c r="E113" s="22"/>
      <c r="F113" s="273" t="s">
        <v>215</v>
      </c>
      <c r="G113" s="241"/>
      <c r="H113" s="241"/>
      <c r="I113" s="241"/>
      <c r="J113" s="241"/>
      <c r="K113" s="241"/>
      <c r="L113" s="241"/>
      <c r="M113" s="241"/>
      <c r="N113" s="241"/>
      <c r="O113" s="241"/>
      <c r="P113" s="241"/>
      <c r="Q113" s="22"/>
      <c r="R113" s="23"/>
    </row>
    <row r="114" spans="2:18" s="1" customFormat="1" ht="36.75" customHeight="1">
      <c r="B114" s="34"/>
      <c r="C114" s="68" t="s">
        <v>216</v>
      </c>
      <c r="D114" s="35"/>
      <c r="E114" s="35"/>
      <c r="F114" s="222" t="str">
        <f>F8</f>
        <v>3 - Stranová přeložka sdělovacího kabelu DIAL Telecom</v>
      </c>
      <c r="G114" s="211"/>
      <c r="H114" s="211"/>
      <c r="I114" s="211"/>
      <c r="J114" s="211"/>
      <c r="K114" s="211"/>
      <c r="L114" s="211"/>
      <c r="M114" s="211"/>
      <c r="N114" s="211"/>
      <c r="O114" s="211"/>
      <c r="P114" s="211"/>
      <c r="Q114" s="35"/>
      <c r="R114" s="36"/>
    </row>
    <row r="115" spans="2:18" s="1" customFormat="1" ht="6.75" customHeight="1">
      <c r="B115" s="34"/>
      <c r="C115" s="35"/>
      <c r="D115" s="35"/>
      <c r="E115" s="35"/>
      <c r="F115" s="35"/>
      <c r="G115" s="35"/>
      <c r="H115" s="35"/>
      <c r="I115" s="35"/>
      <c r="J115" s="35"/>
      <c r="K115" s="35"/>
      <c r="L115" s="35"/>
      <c r="M115" s="35"/>
      <c r="N115" s="35"/>
      <c r="O115" s="35"/>
      <c r="P115" s="35"/>
      <c r="Q115" s="35"/>
      <c r="R115" s="36"/>
    </row>
    <row r="116" spans="2:18" s="1" customFormat="1" ht="18" customHeight="1">
      <c r="B116" s="34"/>
      <c r="C116" s="29" t="s">
        <v>24</v>
      </c>
      <c r="D116" s="35"/>
      <c r="E116" s="35"/>
      <c r="F116" s="27" t="str">
        <f>F10</f>
        <v>Ostrava</v>
      </c>
      <c r="G116" s="35"/>
      <c r="H116" s="35"/>
      <c r="I116" s="35"/>
      <c r="J116" s="35"/>
      <c r="K116" s="29" t="s">
        <v>26</v>
      </c>
      <c r="L116" s="35"/>
      <c r="M116" s="266" t="str">
        <f>IF(O10="","",O10)</f>
        <v>2. 6. 2016</v>
      </c>
      <c r="N116" s="211"/>
      <c r="O116" s="211"/>
      <c r="P116" s="211"/>
      <c r="Q116" s="35"/>
      <c r="R116" s="36"/>
    </row>
    <row r="117" spans="2:18" s="1" customFormat="1" ht="6.75" customHeight="1">
      <c r="B117" s="34"/>
      <c r="C117" s="35"/>
      <c r="D117" s="35"/>
      <c r="E117" s="35"/>
      <c r="F117" s="35"/>
      <c r="G117" s="35"/>
      <c r="H117" s="35"/>
      <c r="I117" s="35"/>
      <c r="J117" s="35"/>
      <c r="K117" s="35"/>
      <c r="L117" s="35"/>
      <c r="M117" s="35"/>
      <c r="N117" s="35"/>
      <c r="O117" s="35"/>
      <c r="P117" s="35"/>
      <c r="Q117" s="35"/>
      <c r="R117" s="36"/>
    </row>
    <row r="118" spans="2:18" s="1" customFormat="1" ht="15">
      <c r="B118" s="34"/>
      <c r="C118" s="29" t="s">
        <v>30</v>
      </c>
      <c r="D118" s="35"/>
      <c r="E118" s="35"/>
      <c r="F118" s="27" t="str">
        <f>E13</f>
        <v>SMO, Městský obvod Slezská Ostrava</v>
      </c>
      <c r="G118" s="35"/>
      <c r="H118" s="35"/>
      <c r="I118" s="35"/>
      <c r="J118" s="35"/>
      <c r="K118" s="29" t="s">
        <v>38</v>
      </c>
      <c r="L118" s="35"/>
      <c r="M118" s="245" t="str">
        <f>E19</f>
        <v>MH Stavební partner s.r.o.</v>
      </c>
      <c r="N118" s="211"/>
      <c r="O118" s="211"/>
      <c r="P118" s="211"/>
      <c r="Q118" s="211"/>
      <c r="R118" s="36"/>
    </row>
    <row r="119" spans="2:18" s="1" customFormat="1" ht="14.25" customHeight="1">
      <c r="B119" s="34"/>
      <c r="C119" s="29" t="s">
        <v>36</v>
      </c>
      <c r="D119" s="35"/>
      <c r="E119" s="35"/>
      <c r="F119" s="27" t="str">
        <f>IF(E16="","",E16)</f>
        <v>Vyplň údaj</v>
      </c>
      <c r="G119" s="35"/>
      <c r="H119" s="35"/>
      <c r="I119" s="35"/>
      <c r="J119" s="35"/>
      <c r="K119" s="29" t="s">
        <v>43</v>
      </c>
      <c r="L119" s="35"/>
      <c r="M119" s="245" t="str">
        <f>E22</f>
        <v> </v>
      </c>
      <c r="N119" s="211"/>
      <c r="O119" s="211"/>
      <c r="P119" s="211"/>
      <c r="Q119" s="211"/>
      <c r="R119" s="36"/>
    </row>
    <row r="120" spans="2:18" s="1" customFormat="1" ht="9.75" customHeight="1">
      <c r="B120" s="34"/>
      <c r="C120" s="35"/>
      <c r="D120" s="35"/>
      <c r="E120" s="35"/>
      <c r="F120" s="35"/>
      <c r="G120" s="35"/>
      <c r="H120" s="35"/>
      <c r="I120" s="35"/>
      <c r="J120" s="35"/>
      <c r="K120" s="35"/>
      <c r="L120" s="35"/>
      <c r="M120" s="35"/>
      <c r="N120" s="35"/>
      <c r="O120" s="35"/>
      <c r="P120" s="35"/>
      <c r="Q120" s="35"/>
      <c r="R120" s="36"/>
    </row>
    <row r="121" spans="2:27" s="8" customFormat="1" ht="29.25" customHeight="1">
      <c r="B121" s="145"/>
      <c r="C121" s="146" t="s">
        <v>143</v>
      </c>
      <c r="D121" s="147" t="s">
        <v>144</v>
      </c>
      <c r="E121" s="147" t="s">
        <v>67</v>
      </c>
      <c r="F121" s="267" t="s">
        <v>145</v>
      </c>
      <c r="G121" s="268"/>
      <c r="H121" s="268"/>
      <c r="I121" s="268"/>
      <c r="J121" s="147" t="s">
        <v>146</v>
      </c>
      <c r="K121" s="147" t="s">
        <v>147</v>
      </c>
      <c r="L121" s="269" t="s">
        <v>148</v>
      </c>
      <c r="M121" s="268"/>
      <c r="N121" s="267" t="s">
        <v>128</v>
      </c>
      <c r="O121" s="268"/>
      <c r="P121" s="268"/>
      <c r="Q121" s="270"/>
      <c r="R121" s="148"/>
      <c r="T121" s="76" t="s">
        <v>149</v>
      </c>
      <c r="U121" s="77" t="s">
        <v>49</v>
      </c>
      <c r="V121" s="77" t="s">
        <v>150</v>
      </c>
      <c r="W121" s="77" t="s">
        <v>151</v>
      </c>
      <c r="X121" s="77" t="s">
        <v>152</v>
      </c>
      <c r="Y121" s="77" t="s">
        <v>153</v>
      </c>
      <c r="Z121" s="77" t="s">
        <v>154</v>
      </c>
      <c r="AA121" s="78" t="s">
        <v>155</v>
      </c>
    </row>
    <row r="122" spans="2:63" s="1" customFormat="1" ht="29.25" customHeight="1">
      <c r="B122" s="34"/>
      <c r="C122" s="80" t="s">
        <v>125</v>
      </c>
      <c r="D122" s="35"/>
      <c r="E122" s="35"/>
      <c r="F122" s="35"/>
      <c r="G122" s="35"/>
      <c r="H122" s="35"/>
      <c r="I122" s="35"/>
      <c r="J122" s="35"/>
      <c r="K122" s="35"/>
      <c r="L122" s="35"/>
      <c r="M122" s="35"/>
      <c r="N122" s="259">
        <f>BK122</f>
        <v>0</v>
      </c>
      <c r="O122" s="260"/>
      <c r="P122" s="260"/>
      <c r="Q122" s="260"/>
      <c r="R122" s="36"/>
      <c r="T122" s="79"/>
      <c r="U122" s="50"/>
      <c r="V122" s="50"/>
      <c r="W122" s="149">
        <f>W123+W148</f>
        <v>0</v>
      </c>
      <c r="X122" s="50"/>
      <c r="Y122" s="149">
        <f>Y123+Y148</f>
        <v>0.00234</v>
      </c>
      <c r="Z122" s="50"/>
      <c r="AA122" s="150">
        <f>AA123+AA148</f>
        <v>0</v>
      </c>
      <c r="AT122" s="17" t="s">
        <v>84</v>
      </c>
      <c r="AU122" s="17" t="s">
        <v>130</v>
      </c>
      <c r="BK122" s="151">
        <f>BK123+BK148</f>
        <v>0</v>
      </c>
    </row>
    <row r="123" spans="2:63" s="9" customFormat="1" ht="36.75" customHeight="1">
      <c r="B123" s="152"/>
      <c r="C123" s="153"/>
      <c r="D123" s="154" t="s">
        <v>218</v>
      </c>
      <c r="E123" s="154"/>
      <c r="F123" s="154"/>
      <c r="G123" s="154"/>
      <c r="H123" s="154"/>
      <c r="I123" s="154"/>
      <c r="J123" s="154"/>
      <c r="K123" s="154"/>
      <c r="L123" s="154"/>
      <c r="M123" s="154"/>
      <c r="N123" s="283">
        <f>BK123</f>
        <v>0</v>
      </c>
      <c r="O123" s="274"/>
      <c r="P123" s="274"/>
      <c r="Q123" s="274"/>
      <c r="R123" s="155"/>
      <c r="T123" s="156"/>
      <c r="U123" s="153"/>
      <c r="V123" s="153"/>
      <c r="W123" s="157">
        <f>W124+W139+W142+W144</f>
        <v>0</v>
      </c>
      <c r="X123" s="153"/>
      <c r="Y123" s="157">
        <f>Y124+Y139+Y142+Y144</f>
        <v>0.00234</v>
      </c>
      <c r="Z123" s="153"/>
      <c r="AA123" s="158">
        <f>AA124+AA139+AA142+AA144</f>
        <v>0</v>
      </c>
      <c r="AR123" s="159" t="s">
        <v>23</v>
      </c>
      <c r="AT123" s="160" t="s">
        <v>84</v>
      </c>
      <c r="AU123" s="160" t="s">
        <v>85</v>
      </c>
      <c r="AY123" s="159" t="s">
        <v>156</v>
      </c>
      <c r="BK123" s="161">
        <f>BK124+BK139+BK142+BK144</f>
        <v>0</v>
      </c>
    </row>
    <row r="124" spans="2:63" s="9" customFormat="1" ht="19.5" customHeight="1">
      <c r="B124" s="152"/>
      <c r="C124" s="153"/>
      <c r="D124" s="172" t="s">
        <v>219</v>
      </c>
      <c r="E124" s="172"/>
      <c r="F124" s="172"/>
      <c r="G124" s="172"/>
      <c r="H124" s="172"/>
      <c r="I124" s="172"/>
      <c r="J124" s="172"/>
      <c r="K124" s="172"/>
      <c r="L124" s="172"/>
      <c r="M124" s="172"/>
      <c r="N124" s="288">
        <f>BK124</f>
        <v>0</v>
      </c>
      <c r="O124" s="289"/>
      <c r="P124" s="289"/>
      <c r="Q124" s="289"/>
      <c r="R124" s="155"/>
      <c r="T124" s="156"/>
      <c r="U124" s="153"/>
      <c r="V124" s="153"/>
      <c r="W124" s="157">
        <f>SUM(W125:W138)</f>
        <v>0</v>
      </c>
      <c r="X124" s="153"/>
      <c r="Y124" s="157">
        <f>SUM(Y125:Y138)</f>
        <v>0</v>
      </c>
      <c r="Z124" s="153"/>
      <c r="AA124" s="158">
        <f>SUM(AA125:AA138)</f>
        <v>0</v>
      </c>
      <c r="AR124" s="159" t="s">
        <v>23</v>
      </c>
      <c r="AT124" s="160" t="s">
        <v>84</v>
      </c>
      <c r="AU124" s="160" t="s">
        <v>23</v>
      </c>
      <c r="AY124" s="159" t="s">
        <v>156</v>
      </c>
      <c r="BK124" s="161">
        <f>SUM(BK125:BK138)</f>
        <v>0</v>
      </c>
    </row>
    <row r="125" spans="2:65" s="1" customFormat="1" ht="31.5" customHeight="1">
      <c r="B125" s="133"/>
      <c r="C125" s="162" t="s">
        <v>23</v>
      </c>
      <c r="D125" s="162" t="s">
        <v>157</v>
      </c>
      <c r="E125" s="163" t="s">
        <v>511</v>
      </c>
      <c r="F125" s="255" t="s">
        <v>512</v>
      </c>
      <c r="G125" s="256"/>
      <c r="H125" s="256"/>
      <c r="I125" s="256"/>
      <c r="J125" s="164" t="s">
        <v>268</v>
      </c>
      <c r="K125" s="165">
        <v>7.8</v>
      </c>
      <c r="L125" s="257">
        <v>0</v>
      </c>
      <c r="M125" s="256"/>
      <c r="N125" s="258">
        <f>ROUND(L125*K125,2)</f>
        <v>0</v>
      </c>
      <c r="O125" s="256"/>
      <c r="P125" s="256"/>
      <c r="Q125" s="256"/>
      <c r="R125" s="135"/>
      <c r="T125" s="166" t="s">
        <v>21</v>
      </c>
      <c r="U125" s="43" t="s">
        <v>50</v>
      </c>
      <c r="V125" s="35"/>
      <c r="W125" s="167">
        <f>V125*K125</f>
        <v>0</v>
      </c>
      <c r="X125" s="167">
        <v>0</v>
      </c>
      <c r="Y125" s="167">
        <f>X125*K125</f>
        <v>0</v>
      </c>
      <c r="Z125" s="167">
        <v>0</v>
      </c>
      <c r="AA125" s="168">
        <f>Z125*K125</f>
        <v>0</v>
      </c>
      <c r="AR125" s="17" t="s">
        <v>106</v>
      </c>
      <c r="AT125" s="17" t="s">
        <v>157</v>
      </c>
      <c r="AU125" s="17" t="s">
        <v>97</v>
      </c>
      <c r="AY125" s="17" t="s">
        <v>156</v>
      </c>
      <c r="BE125" s="113">
        <f>IF(U125="základní",N125,0)</f>
        <v>0</v>
      </c>
      <c r="BF125" s="113">
        <f>IF(U125="snížená",N125,0)</f>
        <v>0</v>
      </c>
      <c r="BG125" s="113">
        <f>IF(U125="zákl. přenesená",N125,0)</f>
        <v>0</v>
      </c>
      <c r="BH125" s="113">
        <f>IF(U125="sníž. přenesená",N125,0)</f>
        <v>0</v>
      </c>
      <c r="BI125" s="113">
        <f>IF(U125="nulová",N125,0)</f>
        <v>0</v>
      </c>
      <c r="BJ125" s="17" t="s">
        <v>23</v>
      </c>
      <c r="BK125" s="113">
        <f>ROUND(L125*K125,2)</f>
        <v>0</v>
      </c>
      <c r="BL125" s="17" t="s">
        <v>106</v>
      </c>
      <c r="BM125" s="17" t="s">
        <v>513</v>
      </c>
    </row>
    <row r="126" spans="2:51" s="11" customFormat="1" ht="22.5" customHeight="1">
      <c r="B126" s="173"/>
      <c r="C126" s="174"/>
      <c r="D126" s="174"/>
      <c r="E126" s="175" t="s">
        <v>21</v>
      </c>
      <c r="F126" s="292" t="s">
        <v>546</v>
      </c>
      <c r="G126" s="285"/>
      <c r="H126" s="285"/>
      <c r="I126" s="285"/>
      <c r="J126" s="174"/>
      <c r="K126" s="176">
        <v>7.8</v>
      </c>
      <c r="L126" s="174"/>
      <c r="M126" s="174"/>
      <c r="N126" s="174"/>
      <c r="O126" s="174"/>
      <c r="P126" s="174"/>
      <c r="Q126" s="174"/>
      <c r="R126" s="177"/>
      <c r="T126" s="178"/>
      <c r="U126" s="174"/>
      <c r="V126" s="174"/>
      <c r="W126" s="174"/>
      <c r="X126" s="174"/>
      <c r="Y126" s="174"/>
      <c r="Z126" s="174"/>
      <c r="AA126" s="179"/>
      <c r="AT126" s="180" t="s">
        <v>227</v>
      </c>
      <c r="AU126" s="180" t="s">
        <v>97</v>
      </c>
      <c r="AV126" s="11" t="s">
        <v>97</v>
      </c>
      <c r="AW126" s="11" t="s">
        <v>42</v>
      </c>
      <c r="AX126" s="11" t="s">
        <v>23</v>
      </c>
      <c r="AY126" s="180" t="s">
        <v>156</v>
      </c>
    </row>
    <row r="127" spans="2:65" s="1" customFormat="1" ht="31.5" customHeight="1">
      <c r="B127" s="133"/>
      <c r="C127" s="162" t="s">
        <v>97</v>
      </c>
      <c r="D127" s="162" t="s">
        <v>157</v>
      </c>
      <c r="E127" s="163" t="s">
        <v>515</v>
      </c>
      <c r="F127" s="255" t="s">
        <v>516</v>
      </c>
      <c r="G127" s="256"/>
      <c r="H127" s="256"/>
      <c r="I127" s="256"/>
      <c r="J127" s="164" t="s">
        <v>268</v>
      </c>
      <c r="K127" s="165">
        <v>15.6</v>
      </c>
      <c r="L127" s="257">
        <v>0</v>
      </c>
      <c r="M127" s="256"/>
      <c r="N127" s="258">
        <f>ROUND(L127*K127,2)</f>
        <v>0</v>
      </c>
      <c r="O127" s="256"/>
      <c r="P127" s="256"/>
      <c r="Q127" s="256"/>
      <c r="R127" s="135"/>
      <c r="T127" s="166" t="s">
        <v>21</v>
      </c>
      <c r="U127" s="43" t="s">
        <v>50</v>
      </c>
      <c r="V127" s="35"/>
      <c r="W127" s="167">
        <f>V127*K127</f>
        <v>0</v>
      </c>
      <c r="X127" s="167">
        <v>0</v>
      </c>
      <c r="Y127" s="167">
        <f>X127*K127</f>
        <v>0</v>
      </c>
      <c r="Z127" s="167">
        <v>0</v>
      </c>
      <c r="AA127" s="168">
        <f>Z127*K127</f>
        <v>0</v>
      </c>
      <c r="AR127" s="17" t="s">
        <v>106</v>
      </c>
      <c r="AT127" s="17" t="s">
        <v>157</v>
      </c>
      <c r="AU127" s="17" t="s">
        <v>97</v>
      </c>
      <c r="AY127" s="17" t="s">
        <v>156</v>
      </c>
      <c r="BE127" s="113">
        <f>IF(U127="základní",N127,0)</f>
        <v>0</v>
      </c>
      <c r="BF127" s="113">
        <f>IF(U127="snížená",N127,0)</f>
        <v>0</v>
      </c>
      <c r="BG127" s="113">
        <f>IF(U127="zákl. přenesená",N127,0)</f>
        <v>0</v>
      </c>
      <c r="BH127" s="113">
        <f>IF(U127="sníž. přenesená",N127,0)</f>
        <v>0</v>
      </c>
      <c r="BI127" s="113">
        <f>IF(U127="nulová",N127,0)</f>
        <v>0</v>
      </c>
      <c r="BJ127" s="17" t="s">
        <v>23</v>
      </c>
      <c r="BK127" s="113">
        <f>ROUND(L127*K127,2)</f>
        <v>0</v>
      </c>
      <c r="BL127" s="17" t="s">
        <v>106</v>
      </c>
      <c r="BM127" s="17" t="s">
        <v>517</v>
      </c>
    </row>
    <row r="128" spans="2:51" s="11" customFormat="1" ht="22.5" customHeight="1">
      <c r="B128" s="173"/>
      <c r="C128" s="174"/>
      <c r="D128" s="174"/>
      <c r="E128" s="175" t="s">
        <v>21</v>
      </c>
      <c r="F128" s="292" t="s">
        <v>547</v>
      </c>
      <c r="G128" s="285"/>
      <c r="H128" s="285"/>
      <c r="I128" s="285"/>
      <c r="J128" s="174"/>
      <c r="K128" s="176">
        <v>7.8</v>
      </c>
      <c r="L128" s="174"/>
      <c r="M128" s="174"/>
      <c r="N128" s="174"/>
      <c r="O128" s="174"/>
      <c r="P128" s="174"/>
      <c r="Q128" s="174"/>
      <c r="R128" s="177"/>
      <c r="T128" s="178"/>
      <c r="U128" s="174"/>
      <c r="V128" s="174"/>
      <c r="W128" s="174"/>
      <c r="X128" s="174"/>
      <c r="Y128" s="174"/>
      <c r="Z128" s="174"/>
      <c r="AA128" s="179"/>
      <c r="AT128" s="180" t="s">
        <v>227</v>
      </c>
      <c r="AU128" s="180" t="s">
        <v>97</v>
      </c>
      <c r="AV128" s="11" t="s">
        <v>97</v>
      </c>
      <c r="AW128" s="11" t="s">
        <v>42</v>
      </c>
      <c r="AX128" s="11" t="s">
        <v>85</v>
      </c>
      <c r="AY128" s="180" t="s">
        <v>156</v>
      </c>
    </row>
    <row r="129" spans="2:51" s="11" customFormat="1" ht="22.5" customHeight="1">
      <c r="B129" s="173"/>
      <c r="C129" s="174"/>
      <c r="D129" s="174"/>
      <c r="E129" s="175" t="s">
        <v>21</v>
      </c>
      <c r="F129" s="284" t="s">
        <v>548</v>
      </c>
      <c r="G129" s="285"/>
      <c r="H129" s="285"/>
      <c r="I129" s="285"/>
      <c r="J129" s="174"/>
      <c r="K129" s="176">
        <v>7.8</v>
      </c>
      <c r="L129" s="174"/>
      <c r="M129" s="174"/>
      <c r="N129" s="174"/>
      <c r="O129" s="174"/>
      <c r="P129" s="174"/>
      <c r="Q129" s="174"/>
      <c r="R129" s="177"/>
      <c r="T129" s="178"/>
      <c r="U129" s="174"/>
      <c r="V129" s="174"/>
      <c r="W129" s="174"/>
      <c r="X129" s="174"/>
      <c r="Y129" s="174"/>
      <c r="Z129" s="174"/>
      <c r="AA129" s="179"/>
      <c r="AT129" s="180" t="s">
        <v>227</v>
      </c>
      <c r="AU129" s="180" t="s">
        <v>97</v>
      </c>
      <c r="AV129" s="11" t="s">
        <v>97</v>
      </c>
      <c r="AW129" s="11" t="s">
        <v>42</v>
      </c>
      <c r="AX129" s="11" t="s">
        <v>85</v>
      </c>
      <c r="AY129" s="180" t="s">
        <v>156</v>
      </c>
    </row>
    <row r="130" spans="2:51" s="12" customFormat="1" ht="22.5" customHeight="1">
      <c r="B130" s="181"/>
      <c r="C130" s="182"/>
      <c r="D130" s="182"/>
      <c r="E130" s="183" t="s">
        <v>21</v>
      </c>
      <c r="F130" s="286" t="s">
        <v>261</v>
      </c>
      <c r="G130" s="287"/>
      <c r="H130" s="287"/>
      <c r="I130" s="287"/>
      <c r="J130" s="182"/>
      <c r="K130" s="184">
        <v>15.6</v>
      </c>
      <c r="L130" s="182"/>
      <c r="M130" s="182"/>
      <c r="N130" s="182"/>
      <c r="O130" s="182"/>
      <c r="P130" s="182"/>
      <c r="Q130" s="182"/>
      <c r="R130" s="185"/>
      <c r="T130" s="186"/>
      <c r="U130" s="182"/>
      <c r="V130" s="182"/>
      <c r="W130" s="182"/>
      <c r="X130" s="182"/>
      <c r="Y130" s="182"/>
      <c r="Z130" s="182"/>
      <c r="AA130" s="187"/>
      <c r="AT130" s="188" t="s">
        <v>227</v>
      </c>
      <c r="AU130" s="188" t="s">
        <v>97</v>
      </c>
      <c r="AV130" s="12" t="s">
        <v>106</v>
      </c>
      <c r="AW130" s="12" t="s">
        <v>42</v>
      </c>
      <c r="AX130" s="12" t="s">
        <v>23</v>
      </c>
      <c r="AY130" s="188" t="s">
        <v>156</v>
      </c>
    </row>
    <row r="131" spans="2:65" s="1" customFormat="1" ht="31.5" customHeight="1">
      <c r="B131" s="133"/>
      <c r="C131" s="162" t="s">
        <v>103</v>
      </c>
      <c r="D131" s="162" t="s">
        <v>157</v>
      </c>
      <c r="E131" s="163" t="s">
        <v>358</v>
      </c>
      <c r="F131" s="255" t="s">
        <v>359</v>
      </c>
      <c r="G131" s="256"/>
      <c r="H131" s="256"/>
      <c r="I131" s="256"/>
      <c r="J131" s="164" t="s">
        <v>268</v>
      </c>
      <c r="K131" s="165">
        <v>2.6</v>
      </c>
      <c r="L131" s="257">
        <v>0</v>
      </c>
      <c r="M131" s="256"/>
      <c r="N131" s="258">
        <f>ROUND(L131*K131,2)</f>
        <v>0</v>
      </c>
      <c r="O131" s="256"/>
      <c r="P131" s="256"/>
      <c r="Q131" s="256"/>
      <c r="R131" s="135"/>
      <c r="T131" s="166" t="s">
        <v>21</v>
      </c>
      <c r="U131" s="43" t="s">
        <v>50</v>
      </c>
      <c r="V131" s="35"/>
      <c r="W131" s="167">
        <f>V131*K131</f>
        <v>0</v>
      </c>
      <c r="X131" s="167">
        <v>0</v>
      </c>
      <c r="Y131" s="167">
        <f>X131*K131</f>
        <v>0</v>
      </c>
      <c r="Z131" s="167">
        <v>0</v>
      </c>
      <c r="AA131" s="168">
        <f>Z131*K131</f>
        <v>0</v>
      </c>
      <c r="AR131" s="17" t="s">
        <v>106</v>
      </c>
      <c r="AT131" s="17" t="s">
        <v>157</v>
      </c>
      <c r="AU131" s="17" t="s">
        <v>97</v>
      </c>
      <c r="AY131" s="17" t="s">
        <v>156</v>
      </c>
      <c r="BE131" s="113">
        <f>IF(U131="základní",N131,0)</f>
        <v>0</v>
      </c>
      <c r="BF131" s="113">
        <f>IF(U131="snížená",N131,0)</f>
        <v>0</v>
      </c>
      <c r="BG131" s="113">
        <f>IF(U131="zákl. přenesená",N131,0)</f>
        <v>0</v>
      </c>
      <c r="BH131" s="113">
        <f>IF(U131="sníž. přenesená",N131,0)</f>
        <v>0</v>
      </c>
      <c r="BI131" s="113">
        <f>IF(U131="nulová",N131,0)</f>
        <v>0</v>
      </c>
      <c r="BJ131" s="17" t="s">
        <v>23</v>
      </c>
      <c r="BK131" s="113">
        <f>ROUND(L131*K131,2)</f>
        <v>0</v>
      </c>
      <c r="BL131" s="17" t="s">
        <v>106</v>
      </c>
      <c r="BM131" s="17" t="s">
        <v>520</v>
      </c>
    </row>
    <row r="132" spans="2:51" s="11" customFormat="1" ht="22.5" customHeight="1">
      <c r="B132" s="173"/>
      <c r="C132" s="174"/>
      <c r="D132" s="174"/>
      <c r="E132" s="175" t="s">
        <v>21</v>
      </c>
      <c r="F132" s="292" t="s">
        <v>549</v>
      </c>
      <c r="G132" s="285"/>
      <c r="H132" s="285"/>
      <c r="I132" s="285"/>
      <c r="J132" s="174"/>
      <c r="K132" s="176">
        <v>2.6</v>
      </c>
      <c r="L132" s="174"/>
      <c r="M132" s="174"/>
      <c r="N132" s="174"/>
      <c r="O132" s="174"/>
      <c r="P132" s="174"/>
      <c r="Q132" s="174"/>
      <c r="R132" s="177"/>
      <c r="T132" s="178"/>
      <c r="U132" s="174"/>
      <c r="V132" s="174"/>
      <c r="W132" s="174"/>
      <c r="X132" s="174"/>
      <c r="Y132" s="174"/>
      <c r="Z132" s="174"/>
      <c r="AA132" s="179"/>
      <c r="AT132" s="180" t="s">
        <v>227</v>
      </c>
      <c r="AU132" s="180" t="s">
        <v>97</v>
      </c>
      <c r="AV132" s="11" t="s">
        <v>97</v>
      </c>
      <c r="AW132" s="11" t="s">
        <v>42</v>
      </c>
      <c r="AX132" s="11" t="s">
        <v>23</v>
      </c>
      <c r="AY132" s="180" t="s">
        <v>156</v>
      </c>
    </row>
    <row r="133" spans="2:65" s="1" customFormat="1" ht="31.5" customHeight="1">
      <c r="B133" s="133"/>
      <c r="C133" s="162" t="s">
        <v>106</v>
      </c>
      <c r="D133" s="162" t="s">
        <v>157</v>
      </c>
      <c r="E133" s="163" t="s">
        <v>369</v>
      </c>
      <c r="F133" s="255" t="s">
        <v>370</v>
      </c>
      <c r="G133" s="256"/>
      <c r="H133" s="256"/>
      <c r="I133" s="256"/>
      <c r="J133" s="164" t="s">
        <v>286</v>
      </c>
      <c r="K133" s="165">
        <v>4.29</v>
      </c>
      <c r="L133" s="257">
        <v>0</v>
      </c>
      <c r="M133" s="256"/>
      <c r="N133" s="258">
        <f>ROUND(L133*K133,2)</f>
        <v>0</v>
      </c>
      <c r="O133" s="256"/>
      <c r="P133" s="256"/>
      <c r="Q133" s="256"/>
      <c r="R133" s="135"/>
      <c r="T133" s="166" t="s">
        <v>21</v>
      </c>
      <c r="U133" s="43" t="s">
        <v>50</v>
      </c>
      <c r="V133" s="35"/>
      <c r="W133" s="167">
        <f>V133*K133</f>
        <v>0</v>
      </c>
      <c r="X133" s="167">
        <v>0</v>
      </c>
      <c r="Y133" s="167">
        <f>X133*K133</f>
        <v>0</v>
      </c>
      <c r="Z133" s="167">
        <v>0</v>
      </c>
      <c r="AA133" s="168">
        <f>Z133*K133</f>
        <v>0</v>
      </c>
      <c r="AR133" s="17" t="s">
        <v>106</v>
      </c>
      <c r="AT133" s="17" t="s">
        <v>157</v>
      </c>
      <c r="AU133" s="17" t="s">
        <v>97</v>
      </c>
      <c r="AY133" s="17" t="s">
        <v>156</v>
      </c>
      <c r="BE133" s="113">
        <f>IF(U133="základní",N133,0)</f>
        <v>0</v>
      </c>
      <c r="BF133" s="113">
        <f>IF(U133="snížená",N133,0)</f>
        <v>0</v>
      </c>
      <c r="BG133" s="113">
        <f>IF(U133="zákl. přenesená",N133,0)</f>
        <v>0</v>
      </c>
      <c r="BH133" s="113">
        <f>IF(U133="sníž. přenesená",N133,0)</f>
        <v>0</v>
      </c>
      <c r="BI133" s="113">
        <f>IF(U133="nulová",N133,0)</f>
        <v>0</v>
      </c>
      <c r="BJ133" s="17" t="s">
        <v>23</v>
      </c>
      <c r="BK133" s="113">
        <f>ROUND(L133*K133,2)</f>
        <v>0</v>
      </c>
      <c r="BL133" s="17" t="s">
        <v>106</v>
      </c>
      <c r="BM133" s="17" t="s">
        <v>522</v>
      </c>
    </row>
    <row r="134" spans="2:51" s="11" customFormat="1" ht="22.5" customHeight="1">
      <c r="B134" s="173"/>
      <c r="C134" s="174"/>
      <c r="D134" s="174"/>
      <c r="E134" s="175" t="s">
        <v>21</v>
      </c>
      <c r="F134" s="292" t="s">
        <v>550</v>
      </c>
      <c r="G134" s="285"/>
      <c r="H134" s="285"/>
      <c r="I134" s="285"/>
      <c r="J134" s="174"/>
      <c r="K134" s="176">
        <v>4.29</v>
      </c>
      <c r="L134" s="174"/>
      <c r="M134" s="174"/>
      <c r="N134" s="174"/>
      <c r="O134" s="174"/>
      <c r="P134" s="174"/>
      <c r="Q134" s="174"/>
      <c r="R134" s="177"/>
      <c r="T134" s="178"/>
      <c r="U134" s="174"/>
      <c r="V134" s="174"/>
      <c r="W134" s="174"/>
      <c r="X134" s="174"/>
      <c r="Y134" s="174"/>
      <c r="Z134" s="174"/>
      <c r="AA134" s="179"/>
      <c r="AT134" s="180" t="s">
        <v>227</v>
      </c>
      <c r="AU134" s="180" t="s">
        <v>97</v>
      </c>
      <c r="AV134" s="11" t="s">
        <v>97</v>
      </c>
      <c r="AW134" s="11" t="s">
        <v>42</v>
      </c>
      <c r="AX134" s="11" t="s">
        <v>23</v>
      </c>
      <c r="AY134" s="180" t="s">
        <v>156</v>
      </c>
    </row>
    <row r="135" spans="2:65" s="1" customFormat="1" ht="31.5" customHeight="1">
      <c r="B135" s="133"/>
      <c r="C135" s="162" t="s">
        <v>109</v>
      </c>
      <c r="D135" s="162" t="s">
        <v>157</v>
      </c>
      <c r="E135" s="163" t="s">
        <v>524</v>
      </c>
      <c r="F135" s="255" t="s">
        <v>525</v>
      </c>
      <c r="G135" s="256"/>
      <c r="H135" s="256"/>
      <c r="I135" s="256"/>
      <c r="J135" s="164" t="s">
        <v>268</v>
      </c>
      <c r="K135" s="165">
        <v>13</v>
      </c>
      <c r="L135" s="257">
        <v>0</v>
      </c>
      <c r="M135" s="256"/>
      <c r="N135" s="258">
        <f>ROUND(L135*K135,2)</f>
        <v>0</v>
      </c>
      <c r="O135" s="256"/>
      <c r="P135" s="256"/>
      <c r="Q135" s="256"/>
      <c r="R135" s="135"/>
      <c r="T135" s="166" t="s">
        <v>21</v>
      </c>
      <c r="U135" s="43" t="s">
        <v>50</v>
      </c>
      <c r="V135" s="35"/>
      <c r="W135" s="167">
        <f>V135*K135</f>
        <v>0</v>
      </c>
      <c r="X135" s="167">
        <v>0</v>
      </c>
      <c r="Y135" s="167">
        <f>X135*K135</f>
        <v>0</v>
      </c>
      <c r="Z135" s="167">
        <v>0</v>
      </c>
      <c r="AA135" s="168">
        <f>Z135*K135</f>
        <v>0</v>
      </c>
      <c r="AR135" s="17" t="s">
        <v>106</v>
      </c>
      <c r="AT135" s="17" t="s">
        <v>157</v>
      </c>
      <c r="AU135" s="17" t="s">
        <v>97</v>
      </c>
      <c r="AY135" s="17" t="s">
        <v>156</v>
      </c>
      <c r="BE135" s="113">
        <f>IF(U135="základní",N135,0)</f>
        <v>0</v>
      </c>
      <c r="BF135" s="113">
        <f>IF(U135="snížená",N135,0)</f>
        <v>0</v>
      </c>
      <c r="BG135" s="113">
        <f>IF(U135="zákl. přenesená",N135,0)</f>
        <v>0</v>
      </c>
      <c r="BH135" s="113">
        <f>IF(U135="sníž. přenesená",N135,0)</f>
        <v>0</v>
      </c>
      <c r="BI135" s="113">
        <f>IF(U135="nulová",N135,0)</f>
        <v>0</v>
      </c>
      <c r="BJ135" s="17" t="s">
        <v>23</v>
      </c>
      <c r="BK135" s="113">
        <f>ROUND(L135*K135,2)</f>
        <v>0</v>
      </c>
      <c r="BL135" s="17" t="s">
        <v>106</v>
      </c>
      <c r="BM135" s="17" t="s">
        <v>526</v>
      </c>
    </row>
    <row r="136" spans="2:51" s="11" customFormat="1" ht="22.5" customHeight="1">
      <c r="B136" s="173"/>
      <c r="C136" s="174"/>
      <c r="D136" s="174"/>
      <c r="E136" s="175" t="s">
        <v>21</v>
      </c>
      <c r="F136" s="292" t="s">
        <v>551</v>
      </c>
      <c r="G136" s="285"/>
      <c r="H136" s="285"/>
      <c r="I136" s="285"/>
      <c r="J136" s="174"/>
      <c r="K136" s="176">
        <v>7.8</v>
      </c>
      <c r="L136" s="174"/>
      <c r="M136" s="174"/>
      <c r="N136" s="174"/>
      <c r="O136" s="174"/>
      <c r="P136" s="174"/>
      <c r="Q136" s="174"/>
      <c r="R136" s="177"/>
      <c r="T136" s="178"/>
      <c r="U136" s="174"/>
      <c r="V136" s="174"/>
      <c r="W136" s="174"/>
      <c r="X136" s="174"/>
      <c r="Y136" s="174"/>
      <c r="Z136" s="174"/>
      <c r="AA136" s="179"/>
      <c r="AT136" s="180" t="s">
        <v>227</v>
      </c>
      <c r="AU136" s="180" t="s">
        <v>97</v>
      </c>
      <c r="AV136" s="11" t="s">
        <v>97</v>
      </c>
      <c r="AW136" s="11" t="s">
        <v>42</v>
      </c>
      <c r="AX136" s="11" t="s">
        <v>85</v>
      </c>
      <c r="AY136" s="180" t="s">
        <v>156</v>
      </c>
    </row>
    <row r="137" spans="2:51" s="11" customFormat="1" ht="22.5" customHeight="1">
      <c r="B137" s="173"/>
      <c r="C137" s="174"/>
      <c r="D137" s="174"/>
      <c r="E137" s="175" t="s">
        <v>21</v>
      </c>
      <c r="F137" s="284" t="s">
        <v>552</v>
      </c>
      <c r="G137" s="285"/>
      <c r="H137" s="285"/>
      <c r="I137" s="285"/>
      <c r="J137" s="174"/>
      <c r="K137" s="176">
        <v>5.2</v>
      </c>
      <c r="L137" s="174"/>
      <c r="M137" s="174"/>
      <c r="N137" s="174"/>
      <c r="O137" s="174"/>
      <c r="P137" s="174"/>
      <c r="Q137" s="174"/>
      <c r="R137" s="177"/>
      <c r="T137" s="178"/>
      <c r="U137" s="174"/>
      <c r="V137" s="174"/>
      <c r="W137" s="174"/>
      <c r="X137" s="174"/>
      <c r="Y137" s="174"/>
      <c r="Z137" s="174"/>
      <c r="AA137" s="179"/>
      <c r="AT137" s="180" t="s">
        <v>227</v>
      </c>
      <c r="AU137" s="180" t="s">
        <v>97</v>
      </c>
      <c r="AV137" s="11" t="s">
        <v>97</v>
      </c>
      <c r="AW137" s="11" t="s">
        <v>42</v>
      </c>
      <c r="AX137" s="11" t="s">
        <v>85</v>
      </c>
      <c r="AY137" s="180" t="s">
        <v>156</v>
      </c>
    </row>
    <row r="138" spans="2:51" s="12" customFormat="1" ht="22.5" customHeight="1">
      <c r="B138" s="181"/>
      <c r="C138" s="182"/>
      <c r="D138" s="182"/>
      <c r="E138" s="183" t="s">
        <v>21</v>
      </c>
      <c r="F138" s="286" t="s">
        <v>261</v>
      </c>
      <c r="G138" s="287"/>
      <c r="H138" s="287"/>
      <c r="I138" s="287"/>
      <c r="J138" s="182"/>
      <c r="K138" s="184">
        <v>13</v>
      </c>
      <c r="L138" s="182"/>
      <c r="M138" s="182"/>
      <c r="N138" s="182"/>
      <c r="O138" s="182"/>
      <c r="P138" s="182"/>
      <c r="Q138" s="182"/>
      <c r="R138" s="185"/>
      <c r="T138" s="186"/>
      <c r="U138" s="182"/>
      <c r="V138" s="182"/>
      <c r="W138" s="182"/>
      <c r="X138" s="182"/>
      <c r="Y138" s="182"/>
      <c r="Z138" s="182"/>
      <c r="AA138" s="187"/>
      <c r="AT138" s="188" t="s">
        <v>227</v>
      </c>
      <c r="AU138" s="188" t="s">
        <v>97</v>
      </c>
      <c r="AV138" s="12" t="s">
        <v>106</v>
      </c>
      <c r="AW138" s="12" t="s">
        <v>42</v>
      </c>
      <c r="AX138" s="12" t="s">
        <v>23</v>
      </c>
      <c r="AY138" s="188" t="s">
        <v>156</v>
      </c>
    </row>
    <row r="139" spans="2:63" s="9" customFormat="1" ht="29.25" customHeight="1">
      <c r="B139" s="152"/>
      <c r="C139" s="153"/>
      <c r="D139" s="172" t="s">
        <v>509</v>
      </c>
      <c r="E139" s="172"/>
      <c r="F139" s="172"/>
      <c r="G139" s="172"/>
      <c r="H139" s="172"/>
      <c r="I139" s="172"/>
      <c r="J139" s="172"/>
      <c r="K139" s="172"/>
      <c r="L139" s="172"/>
      <c r="M139" s="172"/>
      <c r="N139" s="288">
        <f>BK139</f>
        <v>0</v>
      </c>
      <c r="O139" s="289"/>
      <c r="P139" s="289"/>
      <c r="Q139" s="289"/>
      <c r="R139" s="155"/>
      <c r="T139" s="156"/>
      <c r="U139" s="153"/>
      <c r="V139" s="153"/>
      <c r="W139" s="157">
        <f>SUM(W140:W141)</f>
        <v>0</v>
      </c>
      <c r="X139" s="153"/>
      <c r="Y139" s="157">
        <f>SUM(Y140:Y141)</f>
        <v>0</v>
      </c>
      <c r="Z139" s="153"/>
      <c r="AA139" s="158">
        <f>SUM(AA140:AA141)</f>
        <v>0</v>
      </c>
      <c r="AR139" s="159" t="s">
        <v>23</v>
      </c>
      <c r="AT139" s="160" t="s">
        <v>84</v>
      </c>
      <c r="AU139" s="160" t="s">
        <v>23</v>
      </c>
      <c r="AY139" s="159" t="s">
        <v>156</v>
      </c>
      <c r="BK139" s="161">
        <f>SUM(BK140:BK141)</f>
        <v>0</v>
      </c>
    </row>
    <row r="140" spans="2:65" s="1" customFormat="1" ht="31.5" customHeight="1">
      <c r="B140" s="133"/>
      <c r="C140" s="162" t="s">
        <v>181</v>
      </c>
      <c r="D140" s="162" t="s">
        <v>157</v>
      </c>
      <c r="E140" s="163" t="s">
        <v>529</v>
      </c>
      <c r="F140" s="255" t="s">
        <v>530</v>
      </c>
      <c r="G140" s="256"/>
      <c r="H140" s="256"/>
      <c r="I140" s="256"/>
      <c r="J140" s="164" t="s">
        <v>268</v>
      </c>
      <c r="K140" s="165">
        <v>2.6</v>
      </c>
      <c r="L140" s="257">
        <v>0</v>
      </c>
      <c r="M140" s="256"/>
      <c r="N140" s="258">
        <f>ROUND(L140*K140,2)</f>
        <v>0</v>
      </c>
      <c r="O140" s="256"/>
      <c r="P140" s="256"/>
      <c r="Q140" s="256"/>
      <c r="R140" s="135"/>
      <c r="T140" s="166" t="s">
        <v>21</v>
      </c>
      <c r="U140" s="43" t="s">
        <v>50</v>
      </c>
      <c r="V140" s="35"/>
      <c r="W140" s="167">
        <f>V140*K140</f>
        <v>0</v>
      </c>
      <c r="X140" s="167">
        <v>0</v>
      </c>
      <c r="Y140" s="167">
        <f>X140*K140</f>
        <v>0</v>
      </c>
      <c r="Z140" s="167">
        <v>0</v>
      </c>
      <c r="AA140" s="168">
        <f>Z140*K140</f>
        <v>0</v>
      </c>
      <c r="AR140" s="17" t="s">
        <v>106</v>
      </c>
      <c r="AT140" s="17" t="s">
        <v>157</v>
      </c>
      <c r="AU140" s="17" t="s">
        <v>97</v>
      </c>
      <c r="AY140" s="17" t="s">
        <v>156</v>
      </c>
      <c r="BE140" s="113">
        <f>IF(U140="základní",N140,0)</f>
        <v>0</v>
      </c>
      <c r="BF140" s="113">
        <f>IF(U140="snížená",N140,0)</f>
        <v>0</v>
      </c>
      <c r="BG140" s="113">
        <f>IF(U140="zákl. přenesená",N140,0)</f>
        <v>0</v>
      </c>
      <c r="BH140" s="113">
        <f>IF(U140="sníž. přenesená",N140,0)</f>
        <v>0</v>
      </c>
      <c r="BI140" s="113">
        <f>IF(U140="nulová",N140,0)</f>
        <v>0</v>
      </c>
      <c r="BJ140" s="17" t="s">
        <v>23</v>
      </c>
      <c r="BK140" s="113">
        <f>ROUND(L140*K140,2)</f>
        <v>0</v>
      </c>
      <c r="BL140" s="17" t="s">
        <v>106</v>
      </c>
      <c r="BM140" s="17" t="s">
        <v>531</v>
      </c>
    </row>
    <row r="141" spans="2:51" s="11" customFormat="1" ht="22.5" customHeight="1">
      <c r="B141" s="173"/>
      <c r="C141" s="174"/>
      <c r="D141" s="174"/>
      <c r="E141" s="175" t="s">
        <v>21</v>
      </c>
      <c r="F141" s="292" t="s">
        <v>553</v>
      </c>
      <c r="G141" s="285"/>
      <c r="H141" s="285"/>
      <c r="I141" s="285"/>
      <c r="J141" s="174"/>
      <c r="K141" s="176">
        <v>2.6</v>
      </c>
      <c r="L141" s="174"/>
      <c r="M141" s="174"/>
      <c r="N141" s="174"/>
      <c r="O141" s="174"/>
      <c r="P141" s="174"/>
      <c r="Q141" s="174"/>
      <c r="R141" s="177"/>
      <c r="T141" s="178"/>
      <c r="U141" s="174"/>
      <c r="V141" s="174"/>
      <c r="W141" s="174"/>
      <c r="X141" s="174"/>
      <c r="Y141" s="174"/>
      <c r="Z141" s="174"/>
      <c r="AA141" s="179"/>
      <c r="AT141" s="180" t="s">
        <v>227</v>
      </c>
      <c r="AU141" s="180" t="s">
        <v>97</v>
      </c>
      <c r="AV141" s="11" t="s">
        <v>97</v>
      </c>
      <c r="AW141" s="11" t="s">
        <v>42</v>
      </c>
      <c r="AX141" s="11" t="s">
        <v>23</v>
      </c>
      <c r="AY141" s="180" t="s">
        <v>156</v>
      </c>
    </row>
    <row r="142" spans="2:63" s="9" customFormat="1" ht="29.25" customHeight="1">
      <c r="B142" s="152"/>
      <c r="C142" s="153"/>
      <c r="D142" s="172" t="s">
        <v>510</v>
      </c>
      <c r="E142" s="172"/>
      <c r="F142" s="172"/>
      <c r="G142" s="172"/>
      <c r="H142" s="172"/>
      <c r="I142" s="172"/>
      <c r="J142" s="172"/>
      <c r="K142" s="172"/>
      <c r="L142" s="172"/>
      <c r="M142" s="172"/>
      <c r="N142" s="288">
        <f>BK142</f>
        <v>0</v>
      </c>
      <c r="O142" s="289"/>
      <c r="P142" s="289"/>
      <c r="Q142" s="289"/>
      <c r="R142" s="155"/>
      <c r="T142" s="156"/>
      <c r="U142" s="153"/>
      <c r="V142" s="153"/>
      <c r="W142" s="157">
        <f>W143</f>
        <v>0</v>
      </c>
      <c r="X142" s="153"/>
      <c r="Y142" s="157">
        <f>Y143</f>
        <v>0.00234</v>
      </c>
      <c r="Z142" s="153"/>
      <c r="AA142" s="158">
        <f>AA143</f>
        <v>0</v>
      </c>
      <c r="AR142" s="159" t="s">
        <v>23</v>
      </c>
      <c r="AT142" s="160" t="s">
        <v>84</v>
      </c>
      <c r="AU142" s="160" t="s">
        <v>23</v>
      </c>
      <c r="AY142" s="159" t="s">
        <v>156</v>
      </c>
      <c r="BK142" s="161">
        <f>BK143</f>
        <v>0</v>
      </c>
    </row>
    <row r="143" spans="2:65" s="1" customFormat="1" ht="22.5" customHeight="1">
      <c r="B143" s="133"/>
      <c r="C143" s="162" t="s">
        <v>186</v>
      </c>
      <c r="D143" s="162" t="s">
        <v>157</v>
      </c>
      <c r="E143" s="163" t="s">
        <v>533</v>
      </c>
      <c r="F143" s="255" t="s">
        <v>534</v>
      </c>
      <c r="G143" s="256"/>
      <c r="H143" s="256"/>
      <c r="I143" s="256"/>
      <c r="J143" s="164" t="s">
        <v>257</v>
      </c>
      <c r="K143" s="165">
        <v>26</v>
      </c>
      <c r="L143" s="257">
        <v>0</v>
      </c>
      <c r="M143" s="256"/>
      <c r="N143" s="258">
        <f>ROUND(L143*K143,2)</f>
        <v>0</v>
      </c>
      <c r="O143" s="256"/>
      <c r="P143" s="256"/>
      <c r="Q143" s="256"/>
      <c r="R143" s="135"/>
      <c r="T143" s="166" t="s">
        <v>21</v>
      </c>
      <c r="U143" s="43" t="s">
        <v>50</v>
      </c>
      <c r="V143" s="35"/>
      <c r="W143" s="167">
        <f>V143*K143</f>
        <v>0</v>
      </c>
      <c r="X143" s="167">
        <v>9E-05</v>
      </c>
      <c r="Y143" s="167">
        <f>X143*K143</f>
        <v>0.00234</v>
      </c>
      <c r="Z143" s="167">
        <v>0</v>
      </c>
      <c r="AA143" s="168">
        <f>Z143*K143</f>
        <v>0</v>
      </c>
      <c r="AR143" s="17" t="s">
        <v>106</v>
      </c>
      <c r="AT143" s="17" t="s">
        <v>157</v>
      </c>
      <c r="AU143" s="17" t="s">
        <v>97</v>
      </c>
      <c r="AY143" s="17" t="s">
        <v>156</v>
      </c>
      <c r="BE143" s="113">
        <f>IF(U143="základní",N143,0)</f>
        <v>0</v>
      </c>
      <c r="BF143" s="113">
        <f>IF(U143="snížená",N143,0)</f>
        <v>0</v>
      </c>
      <c r="BG143" s="113">
        <f>IF(U143="zákl. přenesená",N143,0)</f>
        <v>0</v>
      </c>
      <c r="BH143" s="113">
        <f>IF(U143="sníž. přenesená",N143,0)</f>
        <v>0</v>
      </c>
      <c r="BI143" s="113">
        <f>IF(U143="nulová",N143,0)</f>
        <v>0</v>
      </c>
      <c r="BJ143" s="17" t="s">
        <v>23</v>
      </c>
      <c r="BK143" s="113">
        <f>ROUND(L143*K143,2)</f>
        <v>0</v>
      </c>
      <c r="BL143" s="17" t="s">
        <v>106</v>
      </c>
      <c r="BM143" s="17" t="s">
        <v>535</v>
      </c>
    </row>
    <row r="144" spans="2:63" s="9" customFormat="1" ht="29.25" customHeight="1">
      <c r="B144" s="152"/>
      <c r="C144" s="153"/>
      <c r="D144" s="172" t="s">
        <v>220</v>
      </c>
      <c r="E144" s="172"/>
      <c r="F144" s="172"/>
      <c r="G144" s="172"/>
      <c r="H144" s="172"/>
      <c r="I144" s="172"/>
      <c r="J144" s="172"/>
      <c r="K144" s="172"/>
      <c r="L144" s="172"/>
      <c r="M144" s="172"/>
      <c r="N144" s="290">
        <f>BK144</f>
        <v>0</v>
      </c>
      <c r="O144" s="291"/>
      <c r="P144" s="291"/>
      <c r="Q144" s="291"/>
      <c r="R144" s="155"/>
      <c r="T144" s="156"/>
      <c r="U144" s="153"/>
      <c r="V144" s="153"/>
      <c r="W144" s="157">
        <f>SUM(W145:W147)</f>
        <v>0</v>
      </c>
      <c r="X144" s="153"/>
      <c r="Y144" s="157">
        <f>SUM(Y145:Y147)</f>
        <v>0</v>
      </c>
      <c r="Z144" s="153"/>
      <c r="AA144" s="158">
        <f>SUM(AA145:AA147)</f>
        <v>0</v>
      </c>
      <c r="AR144" s="159" t="s">
        <v>23</v>
      </c>
      <c r="AT144" s="160" t="s">
        <v>84</v>
      </c>
      <c r="AU144" s="160" t="s">
        <v>23</v>
      </c>
      <c r="AY144" s="159" t="s">
        <v>156</v>
      </c>
      <c r="BK144" s="161">
        <f>SUM(BK145:BK147)</f>
        <v>0</v>
      </c>
    </row>
    <row r="145" spans="2:65" s="1" customFormat="1" ht="22.5" customHeight="1">
      <c r="B145" s="133"/>
      <c r="C145" s="162" t="s">
        <v>190</v>
      </c>
      <c r="D145" s="162" t="s">
        <v>157</v>
      </c>
      <c r="E145" s="163" t="s">
        <v>536</v>
      </c>
      <c r="F145" s="255" t="s">
        <v>537</v>
      </c>
      <c r="G145" s="256"/>
      <c r="H145" s="256"/>
      <c r="I145" s="256"/>
      <c r="J145" s="164" t="s">
        <v>257</v>
      </c>
      <c r="K145" s="165">
        <v>26</v>
      </c>
      <c r="L145" s="257">
        <v>0</v>
      </c>
      <c r="M145" s="256"/>
      <c r="N145" s="258">
        <f>ROUND(L145*K145,2)</f>
        <v>0</v>
      </c>
      <c r="O145" s="256"/>
      <c r="P145" s="256"/>
      <c r="Q145" s="256"/>
      <c r="R145" s="135"/>
      <c r="T145" s="166" t="s">
        <v>21</v>
      </c>
      <c r="U145" s="43" t="s">
        <v>50</v>
      </c>
      <c r="V145" s="35"/>
      <c r="W145" s="167">
        <f>V145*K145</f>
        <v>0</v>
      </c>
      <c r="X145" s="167">
        <v>0</v>
      </c>
      <c r="Y145" s="167">
        <f>X145*K145</f>
        <v>0</v>
      </c>
      <c r="Z145" s="167">
        <v>0</v>
      </c>
      <c r="AA145" s="168">
        <f>Z145*K145</f>
        <v>0</v>
      </c>
      <c r="AR145" s="17" t="s">
        <v>106</v>
      </c>
      <c r="AT145" s="17" t="s">
        <v>157</v>
      </c>
      <c r="AU145" s="17" t="s">
        <v>97</v>
      </c>
      <c r="AY145" s="17" t="s">
        <v>156</v>
      </c>
      <c r="BE145" s="113">
        <f>IF(U145="základní",N145,0)</f>
        <v>0</v>
      </c>
      <c r="BF145" s="113">
        <f>IF(U145="snížená",N145,0)</f>
        <v>0</v>
      </c>
      <c r="BG145" s="113">
        <f>IF(U145="zákl. přenesená",N145,0)</f>
        <v>0</v>
      </c>
      <c r="BH145" s="113">
        <f>IF(U145="sníž. přenesená",N145,0)</f>
        <v>0</v>
      </c>
      <c r="BI145" s="113">
        <f>IF(U145="nulová",N145,0)</f>
        <v>0</v>
      </c>
      <c r="BJ145" s="17" t="s">
        <v>23</v>
      </c>
      <c r="BK145" s="113">
        <f>ROUND(L145*K145,2)</f>
        <v>0</v>
      </c>
      <c r="BL145" s="17" t="s">
        <v>106</v>
      </c>
      <c r="BM145" s="17" t="s">
        <v>554</v>
      </c>
    </row>
    <row r="146" spans="2:65" s="1" customFormat="1" ht="22.5" customHeight="1">
      <c r="B146" s="133"/>
      <c r="C146" s="162" t="s">
        <v>194</v>
      </c>
      <c r="D146" s="162" t="s">
        <v>157</v>
      </c>
      <c r="E146" s="163" t="s">
        <v>539</v>
      </c>
      <c r="F146" s="255" t="s">
        <v>540</v>
      </c>
      <c r="G146" s="256"/>
      <c r="H146" s="256"/>
      <c r="I146" s="256"/>
      <c r="J146" s="164" t="s">
        <v>257</v>
      </c>
      <c r="K146" s="165">
        <v>26</v>
      </c>
      <c r="L146" s="257">
        <v>0</v>
      </c>
      <c r="M146" s="256"/>
      <c r="N146" s="258">
        <f>ROUND(L146*K146,2)</f>
        <v>0</v>
      </c>
      <c r="O146" s="256"/>
      <c r="P146" s="256"/>
      <c r="Q146" s="256"/>
      <c r="R146" s="135"/>
      <c r="T146" s="166" t="s">
        <v>21</v>
      </c>
      <c r="U146" s="43" t="s">
        <v>50</v>
      </c>
      <c r="V146" s="35"/>
      <c r="W146" s="167">
        <f>V146*K146</f>
        <v>0</v>
      </c>
      <c r="X146" s="167">
        <v>0</v>
      </c>
      <c r="Y146" s="167">
        <f>X146*K146</f>
        <v>0</v>
      </c>
      <c r="Z146" s="167">
        <v>0</v>
      </c>
      <c r="AA146" s="168">
        <f>Z146*K146</f>
        <v>0</v>
      </c>
      <c r="AR146" s="17" t="s">
        <v>106</v>
      </c>
      <c r="AT146" s="17" t="s">
        <v>157</v>
      </c>
      <c r="AU146" s="17" t="s">
        <v>97</v>
      </c>
      <c r="AY146" s="17" t="s">
        <v>156</v>
      </c>
      <c r="BE146" s="113">
        <f>IF(U146="základní",N146,0)</f>
        <v>0</v>
      </c>
      <c r="BF146" s="113">
        <f>IF(U146="snížená",N146,0)</f>
        <v>0</v>
      </c>
      <c r="BG146" s="113">
        <f>IF(U146="zákl. přenesená",N146,0)</f>
        <v>0</v>
      </c>
      <c r="BH146" s="113">
        <f>IF(U146="sníž. přenesená",N146,0)</f>
        <v>0</v>
      </c>
      <c r="BI146" s="113">
        <f>IF(U146="nulová",N146,0)</f>
        <v>0</v>
      </c>
      <c r="BJ146" s="17" t="s">
        <v>23</v>
      </c>
      <c r="BK146" s="113">
        <f>ROUND(L146*K146,2)</f>
        <v>0</v>
      </c>
      <c r="BL146" s="17" t="s">
        <v>106</v>
      </c>
      <c r="BM146" s="17" t="s">
        <v>541</v>
      </c>
    </row>
    <row r="147" spans="2:65" s="1" customFormat="1" ht="22.5" customHeight="1">
      <c r="B147" s="133"/>
      <c r="C147" s="162" t="s">
        <v>28</v>
      </c>
      <c r="D147" s="162" t="s">
        <v>157</v>
      </c>
      <c r="E147" s="163" t="s">
        <v>542</v>
      </c>
      <c r="F147" s="255" t="s">
        <v>543</v>
      </c>
      <c r="G147" s="256"/>
      <c r="H147" s="256"/>
      <c r="I147" s="256"/>
      <c r="J147" s="164" t="s">
        <v>257</v>
      </c>
      <c r="K147" s="165">
        <v>2</v>
      </c>
      <c r="L147" s="257">
        <v>0</v>
      </c>
      <c r="M147" s="256"/>
      <c r="N147" s="258">
        <f>ROUND(L147*K147,2)</f>
        <v>0</v>
      </c>
      <c r="O147" s="256"/>
      <c r="P147" s="256"/>
      <c r="Q147" s="256"/>
      <c r="R147" s="135"/>
      <c r="T147" s="166" t="s">
        <v>21</v>
      </c>
      <c r="U147" s="43" t="s">
        <v>50</v>
      </c>
      <c r="V147" s="35"/>
      <c r="W147" s="167">
        <f>V147*K147</f>
        <v>0</v>
      </c>
      <c r="X147" s="167">
        <v>0</v>
      </c>
      <c r="Y147" s="167">
        <f>X147*K147</f>
        <v>0</v>
      </c>
      <c r="Z147" s="167">
        <v>0</v>
      </c>
      <c r="AA147" s="168">
        <f>Z147*K147</f>
        <v>0</v>
      </c>
      <c r="AR147" s="17" t="s">
        <v>106</v>
      </c>
      <c r="AT147" s="17" t="s">
        <v>157</v>
      </c>
      <c r="AU147" s="17" t="s">
        <v>97</v>
      </c>
      <c r="AY147" s="17" t="s">
        <v>156</v>
      </c>
      <c r="BE147" s="113">
        <f>IF(U147="základní",N147,0)</f>
        <v>0</v>
      </c>
      <c r="BF147" s="113">
        <f>IF(U147="snížená",N147,0)</f>
        <v>0</v>
      </c>
      <c r="BG147" s="113">
        <f>IF(U147="zákl. přenesená",N147,0)</f>
        <v>0</v>
      </c>
      <c r="BH147" s="113">
        <f>IF(U147="sníž. přenesená",N147,0)</f>
        <v>0</v>
      </c>
      <c r="BI147" s="113">
        <f>IF(U147="nulová",N147,0)</f>
        <v>0</v>
      </c>
      <c r="BJ147" s="17" t="s">
        <v>23</v>
      </c>
      <c r="BK147" s="113">
        <f>ROUND(L147*K147,2)</f>
        <v>0</v>
      </c>
      <c r="BL147" s="17" t="s">
        <v>106</v>
      </c>
      <c r="BM147" s="17" t="s">
        <v>544</v>
      </c>
    </row>
    <row r="148" spans="2:63" s="1" customFormat="1" ht="49.5" customHeight="1">
      <c r="B148" s="34"/>
      <c r="C148" s="35"/>
      <c r="D148" s="154" t="s">
        <v>213</v>
      </c>
      <c r="E148" s="35"/>
      <c r="F148" s="35"/>
      <c r="G148" s="35"/>
      <c r="H148" s="35"/>
      <c r="I148" s="35"/>
      <c r="J148" s="35"/>
      <c r="K148" s="35"/>
      <c r="L148" s="35"/>
      <c r="M148" s="35"/>
      <c r="N148" s="252">
        <f>BK148</f>
        <v>0</v>
      </c>
      <c r="O148" s="253"/>
      <c r="P148" s="253"/>
      <c r="Q148" s="253"/>
      <c r="R148" s="36"/>
      <c r="T148" s="169"/>
      <c r="U148" s="55"/>
      <c r="V148" s="55"/>
      <c r="W148" s="55"/>
      <c r="X148" s="55"/>
      <c r="Y148" s="55"/>
      <c r="Z148" s="55"/>
      <c r="AA148" s="57"/>
      <c r="AT148" s="17" t="s">
        <v>84</v>
      </c>
      <c r="AU148" s="17" t="s">
        <v>85</v>
      </c>
      <c r="AY148" s="17" t="s">
        <v>214</v>
      </c>
      <c r="BK148" s="113">
        <v>0</v>
      </c>
    </row>
    <row r="149" spans="2:18" s="1" customFormat="1" ht="6.75" customHeight="1">
      <c r="B149" s="58"/>
      <c r="C149" s="59"/>
      <c r="D149" s="59"/>
      <c r="E149" s="59"/>
      <c r="F149" s="59"/>
      <c r="G149" s="59"/>
      <c r="H149" s="59"/>
      <c r="I149" s="59"/>
      <c r="J149" s="59"/>
      <c r="K149" s="59"/>
      <c r="L149" s="59"/>
      <c r="M149" s="59"/>
      <c r="N149" s="59"/>
      <c r="O149" s="59"/>
      <c r="P149" s="59"/>
      <c r="Q149" s="59"/>
      <c r="R149" s="60"/>
    </row>
  </sheetData>
  <sheetProtection password="CC35" sheet="1" objects="1" scenarios="1" formatColumns="0" formatRows="0" sort="0" autoFilter="0"/>
  <mergeCells count="117">
    <mergeCell ref="C2:Q2"/>
    <mergeCell ref="C4:Q4"/>
    <mergeCell ref="F6:P6"/>
    <mergeCell ref="F7:P7"/>
    <mergeCell ref="F8:P8"/>
    <mergeCell ref="O10:P10"/>
    <mergeCell ref="O12:P12"/>
    <mergeCell ref="O13:P13"/>
    <mergeCell ref="O15:P15"/>
    <mergeCell ref="E16:L16"/>
    <mergeCell ref="O16:P16"/>
    <mergeCell ref="O18:P18"/>
    <mergeCell ref="O19:P19"/>
    <mergeCell ref="O21:P21"/>
    <mergeCell ref="O22:P22"/>
    <mergeCell ref="E25:L25"/>
    <mergeCell ref="M28:P28"/>
    <mergeCell ref="M29:P29"/>
    <mergeCell ref="M31:P31"/>
    <mergeCell ref="H33:J33"/>
    <mergeCell ref="M33:P33"/>
    <mergeCell ref="H34:J34"/>
    <mergeCell ref="M34:P34"/>
    <mergeCell ref="H35:J35"/>
    <mergeCell ref="M35:P35"/>
    <mergeCell ref="H36:J36"/>
    <mergeCell ref="M36:P36"/>
    <mergeCell ref="H37:J37"/>
    <mergeCell ref="M37:P37"/>
    <mergeCell ref="L39:P39"/>
    <mergeCell ref="C76:Q76"/>
    <mergeCell ref="F78:P78"/>
    <mergeCell ref="F79:P79"/>
    <mergeCell ref="F80:P80"/>
    <mergeCell ref="M82:P82"/>
    <mergeCell ref="M84:Q84"/>
    <mergeCell ref="M85:Q85"/>
    <mergeCell ref="C87:G87"/>
    <mergeCell ref="N87:Q87"/>
    <mergeCell ref="N89:Q89"/>
    <mergeCell ref="N90:Q90"/>
    <mergeCell ref="N91:Q91"/>
    <mergeCell ref="N92:Q92"/>
    <mergeCell ref="N93:Q93"/>
    <mergeCell ref="N94:Q94"/>
    <mergeCell ref="N96:Q96"/>
    <mergeCell ref="D97:H97"/>
    <mergeCell ref="N97:Q97"/>
    <mergeCell ref="D98:H98"/>
    <mergeCell ref="N98:Q98"/>
    <mergeCell ref="D99:H99"/>
    <mergeCell ref="N99:Q99"/>
    <mergeCell ref="D100:H100"/>
    <mergeCell ref="N100:Q100"/>
    <mergeCell ref="D101:H101"/>
    <mergeCell ref="N101:Q101"/>
    <mergeCell ref="N102:Q102"/>
    <mergeCell ref="L104:Q104"/>
    <mergeCell ref="C110:Q110"/>
    <mergeCell ref="F112:P112"/>
    <mergeCell ref="F113:P113"/>
    <mergeCell ref="F114:P114"/>
    <mergeCell ref="M116:P116"/>
    <mergeCell ref="M118:Q118"/>
    <mergeCell ref="M119:Q119"/>
    <mergeCell ref="F121:I121"/>
    <mergeCell ref="L121:M121"/>
    <mergeCell ref="N121:Q121"/>
    <mergeCell ref="F125:I125"/>
    <mergeCell ref="L125:M125"/>
    <mergeCell ref="N125:Q125"/>
    <mergeCell ref="F126:I126"/>
    <mergeCell ref="F127:I127"/>
    <mergeCell ref="L127:M127"/>
    <mergeCell ref="N127:Q127"/>
    <mergeCell ref="F128:I128"/>
    <mergeCell ref="F129:I129"/>
    <mergeCell ref="F130:I130"/>
    <mergeCell ref="F131:I131"/>
    <mergeCell ref="L131:M131"/>
    <mergeCell ref="N131:Q131"/>
    <mergeCell ref="F132:I132"/>
    <mergeCell ref="F133:I133"/>
    <mergeCell ref="L133:M133"/>
    <mergeCell ref="N133:Q133"/>
    <mergeCell ref="F134:I134"/>
    <mergeCell ref="F135:I135"/>
    <mergeCell ref="L135:M135"/>
    <mergeCell ref="N135:Q135"/>
    <mergeCell ref="L145:M145"/>
    <mergeCell ref="N145:Q145"/>
    <mergeCell ref="F136:I136"/>
    <mergeCell ref="F137:I137"/>
    <mergeCell ref="F138:I138"/>
    <mergeCell ref="F140:I140"/>
    <mergeCell ref="L140:M140"/>
    <mergeCell ref="N140:Q140"/>
    <mergeCell ref="L146:M146"/>
    <mergeCell ref="N146:Q146"/>
    <mergeCell ref="F147:I147"/>
    <mergeCell ref="L147:M147"/>
    <mergeCell ref="N147:Q147"/>
    <mergeCell ref="F141:I141"/>
    <mergeCell ref="F143:I143"/>
    <mergeCell ref="L143:M143"/>
    <mergeCell ref="N143:Q143"/>
    <mergeCell ref="F145:I145"/>
    <mergeCell ref="N148:Q148"/>
    <mergeCell ref="H1:K1"/>
    <mergeCell ref="S2:AC2"/>
    <mergeCell ref="N122:Q122"/>
    <mergeCell ref="N123:Q123"/>
    <mergeCell ref="N124:Q124"/>
    <mergeCell ref="N139:Q139"/>
    <mergeCell ref="N142:Q142"/>
    <mergeCell ref="N144:Q144"/>
    <mergeCell ref="F146:I146"/>
  </mergeCells>
  <hyperlinks>
    <hyperlink ref="F1:G1" location="C2" tooltip="Krycí list rozpočtu" display="1) Krycí list rozpočtu"/>
    <hyperlink ref="H1:K1" location="C87" tooltip="Rekapitulace rozpočtu" display="2) Rekapitulace rozpočtu"/>
    <hyperlink ref="L1" location="C121" tooltip="Rozpočet" display="3) Rozpočet"/>
    <hyperlink ref="S1:T1" location="'Rekapitulace stavby'!C2" tooltip="Rekapitulace stavby" display="Rekapitulace stavby"/>
  </hyperlinks>
  <printOptions/>
  <pageMargins left="0.5833333134651184" right="0.5833333134651184" top="0.5" bottom="0.46666666865348816" header="0" footer="0"/>
  <pageSetup blackAndWhite="1" errors="blank" fitToHeight="100" fitToWidth="1" horizontalDpi="600" verticalDpi="600" orientation="portrait"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BN140"/>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4" width="4.28125" style="0" customWidth="1"/>
    <col min="5" max="5" width="17.28125" style="0" customWidth="1"/>
    <col min="6" max="7" width="11.28125" style="0" customWidth="1"/>
    <col min="8" max="8" width="12.421875" style="0" customWidth="1"/>
    <col min="9" max="9" width="7.00390625" style="0" customWidth="1"/>
    <col min="10" max="10" width="5.28125" style="0" customWidth="1"/>
    <col min="11" max="11" width="11.421875" style="0" customWidth="1"/>
    <col min="12" max="12" width="12.00390625" style="0" customWidth="1"/>
    <col min="13" max="14" width="6.00390625" style="0" customWidth="1"/>
    <col min="15" max="15" width="2.00390625" style="0" customWidth="1"/>
    <col min="16" max="16" width="12.421875" style="0" customWidth="1"/>
    <col min="17" max="17" width="4.28125" style="0" customWidth="1"/>
    <col min="18" max="18" width="1.7109375" style="0" customWidth="1"/>
    <col min="19" max="19" width="8.28125" style="0" customWidth="1"/>
    <col min="20" max="20" width="29.7109375" style="0" hidden="1" customWidth="1"/>
    <col min="21" max="21" width="16.28125" style="0" hidden="1" customWidth="1"/>
    <col min="22" max="22" width="12.28125" style="0" hidden="1" customWidth="1"/>
    <col min="23" max="23" width="16.28125" style="0" hidden="1" customWidth="1"/>
    <col min="24" max="24" width="12.28125" style="0" hidden="1" customWidth="1"/>
    <col min="25" max="25" width="15.00390625" style="0" hidden="1" customWidth="1"/>
    <col min="26" max="26" width="11.00390625" style="0" hidden="1" customWidth="1"/>
    <col min="27" max="27" width="15.00390625" style="0" hidden="1" customWidth="1"/>
    <col min="28" max="28" width="16.28125" style="0" hidden="1" customWidth="1"/>
    <col min="29" max="29" width="11.00390625" style="0" customWidth="1"/>
    <col min="30" max="30" width="15.00390625" style="0" customWidth="1"/>
    <col min="31" max="31" width="16.28125" style="0" customWidth="1"/>
    <col min="32" max="43" width="9.28125" style="0" customWidth="1"/>
    <col min="44" max="64" width="0" style="0" hidden="1" customWidth="1"/>
  </cols>
  <sheetData>
    <row r="1" spans="1:66" ht="21.75" customHeight="1">
      <c r="A1" s="206"/>
      <c r="B1" s="203"/>
      <c r="C1" s="203"/>
      <c r="D1" s="204" t="s">
        <v>1</v>
      </c>
      <c r="E1" s="203"/>
      <c r="F1" s="205" t="s">
        <v>575</v>
      </c>
      <c r="G1" s="205"/>
      <c r="H1" s="254" t="s">
        <v>576</v>
      </c>
      <c r="I1" s="254"/>
      <c r="J1" s="254"/>
      <c r="K1" s="254"/>
      <c r="L1" s="205" t="s">
        <v>577</v>
      </c>
      <c r="M1" s="203"/>
      <c r="N1" s="203"/>
      <c r="O1" s="204" t="s">
        <v>121</v>
      </c>
      <c r="P1" s="203"/>
      <c r="Q1" s="203"/>
      <c r="R1" s="203"/>
      <c r="S1" s="205" t="s">
        <v>578</v>
      </c>
      <c r="T1" s="205"/>
      <c r="U1" s="206"/>
      <c r="V1" s="20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row>
    <row r="2" spans="3:46" ht="36.75" customHeight="1">
      <c r="C2" s="240" t="s">
        <v>5</v>
      </c>
      <c r="D2" s="209"/>
      <c r="E2" s="209"/>
      <c r="F2" s="209"/>
      <c r="G2" s="209"/>
      <c r="H2" s="209"/>
      <c r="I2" s="209"/>
      <c r="J2" s="209"/>
      <c r="K2" s="209"/>
      <c r="L2" s="209"/>
      <c r="M2" s="209"/>
      <c r="N2" s="209"/>
      <c r="O2" s="209"/>
      <c r="P2" s="209"/>
      <c r="Q2" s="209"/>
      <c r="S2" s="208" t="s">
        <v>6</v>
      </c>
      <c r="T2" s="209"/>
      <c r="U2" s="209"/>
      <c r="V2" s="209"/>
      <c r="W2" s="209"/>
      <c r="X2" s="209"/>
      <c r="Y2" s="209"/>
      <c r="Z2" s="209"/>
      <c r="AA2" s="209"/>
      <c r="AB2" s="209"/>
      <c r="AC2" s="209"/>
      <c r="AT2" s="17" t="s">
        <v>108</v>
      </c>
    </row>
    <row r="3" spans="2:46" ht="6.75" customHeight="1">
      <c r="B3" s="18"/>
      <c r="C3" s="19"/>
      <c r="D3" s="19"/>
      <c r="E3" s="19"/>
      <c r="F3" s="19"/>
      <c r="G3" s="19"/>
      <c r="H3" s="19"/>
      <c r="I3" s="19"/>
      <c r="J3" s="19"/>
      <c r="K3" s="19"/>
      <c r="L3" s="19"/>
      <c r="M3" s="19"/>
      <c r="N3" s="19"/>
      <c r="O3" s="19"/>
      <c r="P3" s="19"/>
      <c r="Q3" s="19"/>
      <c r="R3" s="20"/>
      <c r="AT3" s="17" t="s">
        <v>97</v>
      </c>
    </row>
    <row r="4" spans="2:46" ht="36.75" customHeight="1">
      <c r="B4" s="21"/>
      <c r="C4" s="239" t="s">
        <v>122</v>
      </c>
      <c r="D4" s="241"/>
      <c r="E4" s="241"/>
      <c r="F4" s="241"/>
      <c r="G4" s="241"/>
      <c r="H4" s="241"/>
      <c r="I4" s="241"/>
      <c r="J4" s="241"/>
      <c r="K4" s="241"/>
      <c r="L4" s="241"/>
      <c r="M4" s="241"/>
      <c r="N4" s="241"/>
      <c r="O4" s="241"/>
      <c r="P4" s="241"/>
      <c r="Q4" s="241"/>
      <c r="R4" s="23"/>
      <c r="T4" s="24" t="s">
        <v>11</v>
      </c>
      <c r="AT4" s="17" t="s">
        <v>4</v>
      </c>
    </row>
    <row r="5" spans="2:18" ht="6.75" customHeight="1">
      <c r="B5" s="21"/>
      <c r="C5" s="22"/>
      <c r="D5" s="22"/>
      <c r="E5" s="22"/>
      <c r="F5" s="22"/>
      <c r="G5" s="22"/>
      <c r="H5" s="22"/>
      <c r="I5" s="22"/>
      <c r="J5" s="22"/>
      <c r="K5" s="22"/>
      <c r="L5" s="22"/>
      <c r="M5" s="22"/>
      <c r="N5" s="22"/>
      <c r="O5" s="22"/>
      <c r="P5" s="22"/>
      <c r="Q5" s="22"/>
      <c r="R5" s="23"/>
    </row>
    <row r="6" spans="2:18" ht="24.75" customHeight="1">
      <c r="B6" s="21"/>
      <c r="C6" s="22"/>
      <c r="D6" s="29" t="s">
        <v>17</v>
      </c>
      <c r="E6" s="22"/>
      <c r="F6" s="273" t="str">
        <f>'Rekapitulace stavby'!K6</f>
        <v>Chodník ul. Bohumínská, úsek DPS Kamenec - čerpací stanice</v>
      </c>
      <c r="G6" s="241"/>
      <c r="H6" s="241"/>
      <c r="I6" s="241"/>
      <c r="J6" s="241"/>
      <c r="K6" s="241"/>
      <c r="L6" s="241"/>
      <c r="M6" s="241"/>
      <c r="N6" s="241"/>
      <c r="O6" s="241"/>
      <c r="P6" s="241"/>
      <c r="Q6" s="22"/>
      <c r="R6" s="23"/>
    </row>
    <row r="7" spans="2:18" ht="24.75" customHeight="1">
      <c r="B7" s="21"/>
      <c r="C7" s="22"/>
      <c r="D7" s="29" t="s">
        <v>123</v>
      </c>
      <c r="E7" s="22"/>
      <c r="F7" s="273" t="s">
        <v>215</v>
      </c>
      <c r="G7" s="241"/>
      <c r="H7" s="241"/>
      <c r="I7" s="241"/>
      <c r="J7" s="241"/>
      <c r="K7" s="241"/>
      <c r="L7" s="241"/>
      <c r="M7" s="241"/>
      <c r="N7" s="241"/>
      <c r="O7" s="241"/>
      <c r="P7" s="241"/>
      <c r="Q7" s="22"/>
      <c r="R7" s="23"/>
    </row>
    <row r="8" spans="2:18" s="1" customFormat="1" ht="32.25" customHeight="1">
      <c r="B8" s="34"/>
      <c r="C8" s="35"/>
      <c r="D8" s="28" t="s">
        <v>216</v>
      </c>
      <c r="E8" s="35"/>
      <c r="F8" s="246" t="s">
        <v>555</v>
      </c>
      <c r="G8" s="211"/>
      <c r="H8" s="211"/>
      <c r="I8" s="211"/>
      <c r="J8" s="211"/>
      <c r="K8" s="211"/>
      <c r="L8" s="211"/>
      <c r="M8" s="211"/>
      <c r="N8" s="211"/>
      <c r="O8" s="211"/>
      <c r="P8" s="211"/>
      <c r="Q8" s="35"/>
      <c r="R8" s="36"/>
    </row>
    <row r="9" spans="2:18" s="1" customFormat="1" ht="14.25" customHeight="1">
      <c r="B9" s="34"/>
      <c r="C9" s="35"/>
      <c r="D9" s="29" t="s">
        <v>20</v>
      </c>
      <c r="E9" s="35"/>
      <c r="F9" s="27" t="s">
        <v>21</v>
      </c>
      <c r="G9" s="35"/>
      <c r="H9" s="35"/>
      <c r="I9" s="35"/>
      <c r="J9" s="35"/>
      <c r="K9" s="35"/>
      <c r="L9" s="35"/>
      <c r="M9" s="29" t="s">
        <v>22</v>
      </c>
      <c r="N9" s="35"/>
      <c r="O9" s="27" t="s">
        <v>21</v>
      </c>
      <c r="P9" s="35"/>
      <c r="Q9" s="35"/>
      <c r="R9" s="36"/>
    </row>
    <row r="10" spans="2:18" s="1" customFormat="1" ht="14.25" customHeight="1">
      <c r="B10" s="34"/>
      <c r="C10" s="35"/>
      <c r="D10" s="29" t="s">
        <v>24</v>
      </c>
      <c r="E10" s="35"/>
      <c r="F10" s="27" t="s">
        <v>25</v>
      </c>
      <c r="G10" s="35"/>
      <c r="H10" s="35"/>
      <c r="I10" s="35"/>
      <c r="J10" s="35"/>
      <c r="K10" s="35"/>
      <c r="L10" s="35"/>
      <c r="M10" s="29" t="s">
        <v>26</v>
      </c>
      <c r="N10" s="35"/>
      <c r="O10" s="282" t="str">
        <f>'Rekapitulace stavby'!AN8</f>
        <v>2. 6. 2016</v>
      </c>
      <c r="P10" s="211"/>
      <c r="Q10" s="35"/>
      <c r="R10" s="36"/>
    </row>
    <row r="11" spans="2:18" s="1" customFormat="1" ht="10.5" customHeight="1">
      <c r="B11" s="34"/>
      <c r="C11" s="35"/>
      <c r="D11" s="35"/>
      <c r="E11" s="35"/>
      <c r="F11" s="35"/>
      <c r="G11" s="35"/>
      <c r="H11" s="35"/>
      <c r="I11" s="35"/>
      <c r="J11" s="35"/>
      <c r="K11" s="35"/>
      <c r="L11" s="35"/>
      <c r="M11" s="35"/>
      <c r="N11" s="35"/>
      <c r="O11" s="35"/>
      <c r="P11" s="35"/>
      <c r="Q11" s="35"/>
      <c r="R11" s="36"/>
    </row>
    <row r="12" spans="2:18" s="1" customFormat="1" ht="14.25" customHeight="1">
      <c r="B12" s="34"/>
      <c r="C12" s="35"/>
      <c r="D12" s="29" t="s">
        <v>30</v>
      </c>
      <c r="E12" s="35"/>
      <c r="F12" s="35"/>
      <c r="G12" s="35"/>
      <c r="H12" s="35"/>
      <c r="I12" s="35"/>
      <c r="J12" s="35"/>
      <c r="K12" s="35"/>
      <c r="L12" s="35"/>
      <c r="M12" s="29" t="s">
        <v>31</v>
      </c>
      <c r="N12" s="35"/>
      <c r="O12" s="245" t="s">
        <v>32</v>
      </c>
      <c r="P12" s="211"/>
      <c r="Q12" s="35"/>
      <c r="R12" s="36"/>
    </row>
    <row r="13" spans="2:18" s="1" customFormat="1" ht="18" customHeight="1">
      <c r="B13" s="34"/>
      <c r="C13" s="35"/>
      <c r="D13" s="35"/>
      <c r="E13" s="27" t="s">
        <v>33</v>
      </c>
      <c r="F13" s="35"/>
      <c r="G13" s="35"/>
      <c r="H13" s="35"/>
      <c r="I13" s="35"/>
      <c r="J13" s="35"/>
      <c r="K13" s="35"/>
      <c r="L13" s="35"/>
      <c r="M13" s="29" t="s">
        <v>34</v>
      </c>
      <c r="N13" s="35"/>
      <c r="O13" s="245" t="s">
        <v>35</v>
      </c>
      <c r="P13" s="211"/>
      <c r="Q13" s="35"/>
      <c r="R13" s="36"/>
    </row>
    <row r="14" spans="2:18" s="1" customFormat="1" ht="6.75" customHeight="1">
      <c r="B14" s="34"/>
      <c r="C14" s="35"/>
      <c r="D14" s="35"/>
      <c r="E14" s="35"/>
      <c r="F14" s="35"/>
      <c r="G14" s="35"/>
      <c r="H14" s="35"/>
      <c r="I14" s="35"/>
      <c r="J14" s="35"/>
      <c r="K14" s="35"/>
      <c r="L14" s="35"/>
      <c r="M14" s="35"/>
      <c r="N14" s="35"/>
      <c r="O14" s="35"/>
      <c r="P14" s="35"/>
      <c r="Q14" s="35"/>
      <c r="R14" s="36"/>
    </row>
    <row r="15" spans="2:18" s="1" customFormat="1" ht="14.25" customHeight="1">
      <c r="B15" s="34"/>
      <c r="C15" s="35"/>
      <c r="D15" s="29" t="s">
        <v>36</v>
      </c>
      <c r="E15" s="35"/>
      <c r="F15" s="35"/>
      <c r="G15" s="35"/>
      <c r="H15" s="35"/>
      <c r="I15" s="35"/>
      <c r="J15" s="35"/>
      <c r="K15" s="35"/>
      <c r="L15" s="35"/>
      <c r="M15" s="29" t="s">
        <v>31</v>
      </c>
      <c r="N15" s="35"/>
      <c r="O15" s="281" t="str">
        <f>IF('Rekapitulace stavby'!AN13="","",'Rekapitulace stavby'!AN13)</f>
        <v>Vyplň údaj</v>
      </c>
      <c r="P15" s="211"/>
      <c r="Q15" s="35"/>
      <c r="R15" s="36"/>
    </row>
    <row r="16" spans="2:18" s="1" customFormat="1" ht="18" customHeight="1">
      <c r="B16" s="34"/>
      <c r="C16" s="35"/>
      <c r="D16" s="35"/>
      <c r="E16" s="281" t="str">
        <f>IF('Rekapitulace stavby'!E14="","",'Rekapitulace stavby'!E14)</f>
        <v>Vyplň údaj</v>
      </c>
      <c r="F16" s="211"/>
      <c r="G16" s="211"/>
      <c r="H16" s="211"/>
      <c r="I16" s="211"/>
      <c r="J16" s="211"/>
      <c r="K16" s="211"/>
      <c r="L16" s="211"/>
      <c r="M16" s="29" t="s">
        <v>34</v>
      </c>
      <c r="N16" s="35"/>
      <c r="O16" s="281" t="str">
        <f>IF('Rekapitulace stavby'!AN14="","",'Rekapitulace stavby'!AN14)</f>
        <v>Vyplň údaj</v>
      </c>
      <c r="P16" s="211"/>
      <c r="Q16" s="35"/>
      <c r="R16" s="36"/>
    </row>
    <row r="17" spans="2:18" s="1" customFormat="1" ht="6.75" customHeight="1">
      <c r="B17" s="34"/>
      <c r="C17" s="35"/>
      <c r="D17" s="35"/>
      <c r="E17" s="35"/>
      <c r="F17" s="35"/>
      <c r="G17" s="35"/>
      <c r="H17" s="35"/>
      <c r="I17" s="35"/>
      <c r="J17" s="35"/>
      <c r="K17" s="35"/>
      <c r="L17" s="35"/>
      <c r="M17" s="35"/>
      <c r="N17" s="35"/>
      <c r="O17" s="35"/>
      <c r="P17" s="35"/>
      <c r="Q17" s="35"/>
      <c r="R17" s="36"/>
    </row>
    <row r="18" spans="2:18" s="1" customFormat="1" ht="14.25" customHeight="1">
      <c r="B18" s="34"/>
      <c r="C18" s="35"/>
      <c r="D18" s="29" t="s">
        <v>38</v>
      </c>
      <c r="E18" s="35"/>
      <c r="F18" s="35"/>
      <c r="G18" s="35"/>
      <c r="H18" s="35"/>
      <c r="I18" s="35"/>
      <c r="J18" s="35"/>
      <c r="K18" s="35"/>
      <c r="L18" s="35"/>
      <c r="M18" s="29" t="s">
        <v>31</v>
      </c>
      <c r="N18" s="35"/>
      <c r="O18" s="245" t="s">
        <v>39</v>
      </c>
      <c r="P18" s="211"/>
      <c r="Q18" s="35"/>
      <c r="R18" s="36"/>
    </row>
    <row r="19" spans="2:18" s="1" customFormat="1" ht="18" customHeight="1">
      <c r="B19" s="34"/>
      <c r="C19" s="35"/>
      <c r="D19" s="35"/>
      <c r="E19" s="27" t="s">
        <v>40</v>
      </c>
      <c r="F19" s="35"/>
      <c r="G19" s="35"/>
      <c r="H19" s="35"/>
      <c r="I19" s="35"/>
      <c r="J19" s="35"/>
      <c r="K19" s="35"/>
      <c r="L19" s="35"/>
      <c r="M19" s="29" t="s">
        <v>34</v>
      </c>
      <c r="N19" s="35"/>
      <c r="O19" s="245" t="s">
        <v>41</v>
      </c>
      <c r="P19" s="211"/>
      <c r="Q19" s="35"/>
      <c r="R19" s="36"/>
    </row>
    <row r="20" spans="2:18" s="1" customFormat="1" ht="6.75" customHeight="1">
      <c r="B20" s="34"/>
      <c r="C20" s="35"/>
      <c r="D20" s="35"/>
      <c r="E20" s="35"/>
      <c r="F20" s="35"/>
      <c r="G20" s="35"/>
      <c r="H20" s="35"/>
      <c r="I20" s="35"/>
      <c r="J20" s="35"/>
      <c r="K20" s="35"/>
      <c r="L20" s="35"/>
      <c r="M20" s="35"/>
      <c r="N20" s="35"/>
      <c r="O20" s="35"/>
      <c r="P20" s="35"/>
      <c r="Q20" s="35"/>
      <c r="R20" s="36"/>
    </row>
    <row r="21" spans="2:18" s="1" customFormat="1" ht="14.25" customHeight="1">
      <c r="B21" s="34"/>
      <c r="C21" s="35"/>
      <c r="D21" s="29" t="s">
        <v>43</v>
      </c>
      <c r="E21" s="35"/>
      <c r="F21" s="35"/>
      <c r="G21" s="35"/>
      <c r="H21" s="35"/>
      <c r="I21" s="35"/>
      <c r="J21" s="35"/>
      <c r="K21" s="35"/>
      <c r="L21" s="35"/>
      <c r="M21" s="29" t="s">
        <v>31</v>
      </c>
      <c r="N21" s="35"/>
      <c r="O21" s="245">
        <f>IF('Rekapitulace stavby'!AN19="","",'Rekapitulace stavby'!AN19)</f>
      </c>
      <c r="P21" s="211"/>
      <c r="Q21" s="35"/>
      <c r="R21" s="36"/>
    </row>
    <row r="22" spans="2:18" s="1" customFormat="1" ht="18" customHeight="1">
      <c r="B22" s="34"/>
      <c r="C22" s="35"/>
      <c r="D22" s="35"/>
      <c r="E22" s="27" t="str">
        <f>IF('Rekapitulace stavby'!E20="","",'Rekapitulace stavby'!E20)</f>
        <v> </v>
      </c>
      <c r="F22" s="35"/>
      <c r="G22" s="35"/>
      <c r="H22" s="35"/>
      <c r="I22" s="35"/>
      <c r="J22" s="35"/>
      <c r="K22" s="35"/>
      <c r="L22" s="35"/>
      <c r="M22" s="29" t="s">
        <v>34</v>
      </c>
      <c r="N22" s="35"/>
      <c r="O22" s="245">
        <f>IF('Rekapitulace stavby'!AN20="","",'Rekapitulace stavby'!AN20)</f>
      </c>
      <c r="P22" s="211"/>
      <c r="Q22" s="35"/>
      <c r="R22" s="36"/>
    </row>
    <row r="23" spans="2:18" s="1" customFormat="1" ht="6.75" customHeight="1">
      <c r="B23" s="34"/>
      <c r="C23" s="35"/>
      <c r="D23" s="35"/>
      <c r="E23" s="35"/>
      <c r="F23" s="35"/>
      <c r="G23" s="35"/>
      <c r="H23" s="35"/>
      <c r="I23" s="35"/>
      <c r="J23" s="35"/>
      <c r="K23" s="35"/>
      <c r="L23" s="35"/>
      <c r="M23" s="35"/>
      <c r="N23" s="35"/>
      <c r="O23" s="35"/>
      <c r="P23" s="35"/>
      <c r="Q23" s="35"/>
      <c r="R23" s="36"/>
    </row>
    <row r="24" spans="2:18" s="1" customFormat="1" ht="14.25" customHeight="1">
      <c r="B24" s="34"/>
      <c r="C24" s="35"/>
      <c r="D24" s="29" t="s">
        <v>45</v>
      </c>
      <c r="E24" s="35"/>
      <c r="F24" s="35"/>
      <c r="G24" s="35"/>
      <c r="H24" s="35"/>
      <c r="I24" s="35"/>
      <c r="J24" s="35"/>
      <c r="K24" s="35"/>
      <c r="L24" s="35"/>
      <c r="M24" s="35"/>
      <c r="N24" s="35"/>
      <c r="O24" s="35"/>
      <c r="P24" s="35"/>
      <c r="Q24" s="35"/>
      <c r="R24" s="36"/>
    </row>
    <row r="25" spans="2:18" s="1" customFormat="1" ht="22.5" customHeight="1">
      <c r="B25" s="34"/>
      <c r="C25" s="35"/>
      <c r="D25" s="35"/>
      <c r="E25" s="248" t="s">
        <v>21</v>
      </c>
      <c r="F25" s="211"/>
      <c r="G25" s="211"/>
      <c r="H25" s="211"/>
      <c r="I25" s="211"/>
      <c r="J25" s="211"/>
      <c r="K25" s="211"/>
      <c r="L25" s="211"/>
      <c r="M25" s="35"/>
      <c r="N25" s="35"/>
      <c r="O25" s="35"/>
      <c r="P25" s="35"/>
      <c r="Q25" s="35"/>
      <c r="R25" s="36"/>
    </row>
    <row r="26" spans="2:18" s="1" customFormat="1" ht="6.75" customHeight="1">
      <c r="B26" s="34"/>
      <c r="C26" s="35"/>
      <c r="D26" s="35"/>
      <c r="E26" s="35"/>
      <c r="F26" s="35"/>
      <c r="G26" s="35"/>
      <c r="H26" s="35"/>
      <c r="I26" s="35"/>
      <c r="J26" s="35"/>
      <c r="K26" s="35"/>
      <c r="L26" s="35"/>
      <c r="M26" s="35"/>
      <c r="N26" s="35"/>
      <c r="O26" s="35"/>
      <c r="P26" s="35"/>
      <c r="Q26" s="35"/>
      <c r="R26" s="36"/>
    </row>
    <row r="27" spans="2:18" s="1" customFormat="1" ht="6.75" customHeight="1">
      <c r="B27" s="34"/>
      <c r="C27" s="35"/>
      <c r="D27" s="50"/>
      <c r="E27" s="50"/>
      <c r="F27" s="50"/>
      <c r="G27" s="50"/>
      <c r="H27" s="50"/>
      <c r="I27" s="50"/>
      <c r="J27" s="50"/>
      <c r="K27" s="50"/>
      <c r="L27" s="50"/>
      <c r="M27" s="50"/>
      <c r="N27" s="50"/>
      <c r="O27" s="50"/>
      <c r="P27" s="50"/>
      <c r="Q27" s="35"/>
      <c r="R27" s="36"/>
    </row>
    <row r="28" spans="2:18" s="1" customFormat="1" ht="14.25" customHeight="1">
      <c r="B28" s="34"/>
      <c r="C28" s="35"/>
      <c r="D28" s="120" t="s">
        <v>125</v>
      </c>
      <c r="E28" s="35"/>
      <c r="F28" s="35"/>
      <c r="G28" s="35"/>
      <c r="H28" s="35"/>
      <c r="I28" s="35"/>
      <c r="J28" s="35"/>
      <c r="K28" s="35"/>
      <c r="L28" s="35"/>
      <c r="M28" s="249">
        <f>N89</f>
        <v>0</v>
      </c>
      <c r="N28" s="211"/>
      <c r="O28" s="211"/>
      <c r="P28" s="211"/>
      <c r="Q28" s="35"/>
      <c r="R28" s="36"/>
    </row>
    <row r="29" spans="2:18" s="1" customFormat="1" ht="14.25" customHeight="1">
      <c r="B29" s="34"/>
      <c r="C29" s="35"/>
      <c r="D29" s="33" t="s">
        <v>115</v>
      </c>
      <c r="E29" s="35"/>
      <c r="F29" s="35"/>
      <c r="G29" s="35"/>
      <c r="H29" s="35"/>
      <c r="I29" s="35"/>
      <c r="J29" s="35"/>
      <c r="K29" s="35"/>
      <c r="L29" s="35"/>
      <c r="M29" s="249">
        <f>N95</f>
        <v>0</v>
      </c>
      <c r="N29" s="211"/>
      <c r="O29" s="211"/>
      <c r="P29" s="211"/>
      <c r="Q29" s="35"/>
      <c r="R29" s="36"/>
    </row>
    <row r="30" spans="2:18" s="1" customFormat="1" ht="6.75" customHeight="1">
      <c r="B30" s="34"/>
      <c r="C30" s="35"/>
      <c r="D30" s="35"/>
      <c r="E30" s="35"/>
      <c r="F30" s="35"/>
      <c r="G30" s="35"/>
      <c r="H30" s="35"/>
      <c r="I30" s="35"/>
      <c r="J30" s="35"/>
      <c r="K30" s="35"/>
      <c r="L30" s="35"/>
      <c r="M30" s="35"/>
      <c r="N30" s="35"/>
      <c r="O30" s="35"/>
      <c r="P30" s="35"/>
      <c r="Q30" s="35"/>
      <c r="R30" s="36"/>
    </row>
    <row r="31" spans="2:18" s="1" customFormat="1" ht="24.75" customHeight="1">
      <c r="B31" s="34"/>
      <c r="C31" s="35"/>
      <c r="D31" s="121" t="s">
        <v>48</v>
      </c>
      <c r="E31" s="35"/>
      <c r="F31" s="35"/>
      <c r="G31" s="35"/>
      <c r="H31" s="35"/>
      <c r="I31" s="35"/>
      <c r="J31" s="35"/>
      <c r="K31" s="35"/>
      <c r="L31" s="35"/>
      <c r="M31" s="280">
        <f>ROUND(M28+M29,2)</f>
        <v>0</v>
      </c>
      <c r="N31" s="211"/>
      <c r="O31" s="211"/>
      <c r="P31" s="211"/>
      <c r="Q31" s="35"/>
      <c r="R31" s="36"/>
    </row>
    <row r="32" spans="2:18" s="1" customFormat="1" ht="6.75" customHeight="1">
      <c r="B32" s="34"/>
      <c r="C32" s="35"/>
      <c r="D32" s="50"/>
      <c r="E32" s="50"/>
      <c r="F32" s="50"/>
      <c r="G32" s="50"/>
      <c r="H32" s="50"/>
      <c r="I32" s="50"/>
      <c r="J32" s="50"/>
      <c r="K32" s="50"/>
      <c r="L32" s="50"/>
      <c r="M32" s="50"/>
      <c r="N32" s="50"/>
      <c r="O32" s="50"/>
      <c r="P32" s="50"/>
      <c r="Q32" s="35"/>
      <c r="R32" s="36"/>
    </row>
    <row r="33" spans="2:18" s="1" customFormat="1" ht="14.25" customHeight="1">
      <c r="B33" s="34"/>
      <c r="C33" s="35"/>
      <c r="D33" s="41" t="s">
        <v>49</v>
      </c>
      <c r="E33" s="41" t="s">
        <v>50</v>
      </c>
      <c r="F33" s="42">
        <v>0.21</v>
      </c>
      <c r="G33" s="122" t="s">
        <v>51</v>
      </c>
      <c r="H33" s="278">
        <f>(SUM(BE95:BE102)+SUM(BE121:BE138))</f>
        <v>0</v>
      </c>
      <c r="I33" s="211"/>
      <c r="J33" s="211"/>
      <c r="K33" s="35"/>
      <c r="L33" s="35"/>
      <c r="M33" s="278">
        <f>ROUND((SUM(BE95:BE102)+SUM(BE121:BE138)),2)*F33</f>
        <v>0</v>
      </c>
      <c r="N33" s="211"/>
      <c r="O33" s="211"/>
      <c r="P33" s="211"/>
      <c r="Q33" s="35"/>
      <c r="R33" s="36"/>
    </row>
    <row r="34" spans="2:18" s="1" customFormat="1" ht="14.25" customHeight="1">
      <c r="B34" s="34"/>
      <c r="C34" s="35"/>
      <c r="D34" s="35"/>
      <c r="E34" s="41" t="s">
        <v>52</v>
      </c>
      <c r="F34" s="42">
        <v>0.15</v>
      </c>
      <c r="G34" s="122" t="s">
        <v>51</v>
      </c>
      <c r="H34" s="278">
        <f>(SUM(BF95:BF102)+SUM(BF121:BF138))</f>
        <v>0</v>
      </c>
      <c r="I34" s="211"/>
      <c r="J34" s="211"/>
      <c r="K34" s="35"/>
      <c r="L34" s="35"/>
      <c r="M34" s="278">
        <f>ROUND((SUM(BF95:BF102)+SUM(BF121:BF138)),2)*F34</f>
        <v>0</v>
      </c>
      <c r="N34" s="211"/>
      <c r="O34" s="211"/>
      <c r="P34" s="211"/>
      <c r="Q34" s="35"/>
      <c r="R34" s="36"/>
    </row>
    <row r="35" spans="2:18" s="1" customFormat="1" ht="14.25" customHeight="1" hidden="1">
      <c r="B35" s="34"/>
      <c r="C35" s="35"/>
      <c r="D35" s="35"/>
      <c r="E35" s="41" t="s">
        <v>53</v>
      </c>
      <c r="F35" s="42">
        <v>0.21</v>
      </c>
      <c r="G35" s="122" t="s">
        <v>51</v>
      </c>
      <c r="H35" s="278">
        <f>(SUM(BG95:BG102)+SUM(BG121:BG138))</f>
        <v>0</v>
      </c>
      <c r="I35" s="211"/>
      <c r="J35" s="211"/>
      <c r="K35" s="35"/>
      <c r="L35" s="35"/>
      <c r="M35" s="278">
        <v>0</v>
      </c>
      <c r="N35" s="211"/>
      <c r="O35" s="211"/>
      <c r="P35" s="211"/>
      <c r="Q35" s="35"/>
      <c r="R35" s="36"/>
    </row>
    <row r="36" spans="2:18" s="1" customFormat="1" ht="14.25" customHeight="1" hidden="1">
      <c r="B36" s="34"/>
      <c r="C36" s="35"/>
      <c r="D36" s="35"/>
      <c r="E36" s="41" t="s">
        <v>54</v>
      </c>
      <c r="F36" s="42">
        <v>0.15</v>
      </c>
      <c r="G36" s="122" t="s">
        <v>51</v>
      </c>
      <c r="H36" s="278">
        <f>(SUM(BH95:BH102)+SUM(BH121:BH138))</f>
        <v>0</v>
      </c>
      <c r="I36" s="211"/>
      <c r="J36" s="211"/>
      <c r="K36" s="35"/>
      <c r="L36" s="35"/>
      <c r="M36" s="278">
        <v>0</v>
      </c>
      <c r="N36" s="211"/>
      <c r="O36" s="211"/>
      <c r="P36" s="211"/>
      <c r="Q36" s="35"/>
      <c r="R36" s="36"/>
    </row>
    <row r="37" spans="2:18" s="1" customFormat="1" ht="14.25" customHeight="1" hidden="1">
      <c r="B37" s="34"/>
      <c r="C37" s="35"/>
      <c r="D37" s="35"/>
      <c r="E37" s="41" t="s">
        <v>55</v>
      </c>
      <c r="F37" s="42">
        <v>0</v>
      </c>
      <c r="G37" s="122" t="s">
        <v>51</v>
      </c>
      <c r="H37" s="278">
        <f>(SUM(BI95:BI102)+SUM(BI121:BI138))</f>
        <v>0</v>
      </c>
      <c r="I37" s="211"/>
      <c r="J37" s="211"/>
      <c r="K37" s="35"/>
      <c r="L37" s="35"/>
      <c r="M37" s="278">
        <v>0</v>
      </c>
      <c r="N37" s="211"/>
      <c r="O37" s="211"/>
      <c r="P37" s="211"/>
      <c r="Q37" s="35"/>
      <c r="R37" s="36"/>
    </row>
    <row r="38" spans="2:18" s="1" customFormat="1" ht="6.75" customHeight="1">
      <c r="B38" s="34"/>
      <c r="C38" s="35"/>
      <c r="D38" s="35"/>
      <c r="E38" s="35"/>
      <c r="F38" s="35"/>
      <c r="G38" s="35"/>
      <c r="H38" s="35"/>
      <c r="I38" s="35"/>
      <c r="J38" s="35"/>
      <c r="K38" s="35"/>
      <c r="L38" s="35"/>
      <c r="M38" s="35"/>
      <c r="N38" s="35"/>
      <c r="O38" s="35"/>
      <c r="P38" s="35"/>
      <c r="Q38" s="35"/>
      <c r="R38" s="36"/>
    </row>
    <row r="39" spans="2:18" s="1" customFormat="1" ht="24.75" customHeight="1">
      <c r="B39" s="34"/>
      <c r="C39" s="119"/>
      <c r="D39" s="123" t="s">
        <v>56</v>
      </c>
      <c r="E39" s="75"/>
      <c r="F39" s="75"/>
      <c r="G39" s="124" t="s">
        <v>57</v>
      </c>
      <c r="H39" s="125" t="s">
        <v>58</v>
      </c>
      <c r="I39" s="75"/>
      <c r="J39" s="75"/>
      <c r="K39" s="75"/>
      <c r="L39" s="279">
        <f>SUM(M31:M37)</f>
        <v>0</v>
      </c>
      <c r="M39" s="229"/>
      <c r="N39" s="229"/>
      <c r="O39" s="229"/>
      <c r="P39" s="231"/>
      <c r="Q39" s="119"/>
      <c r="R39" s="36"/>
    </row>
    <row r="40" spans="2:18" s="1" customFormat="1" ht="14.25" customHeight="1">
      <c r="B40" s="34"/>
      <c r="C40" s="35"/>
      <c r="D40" s="35"/>
      <c r="E40" s="35"/>
      <c r="F40" s="35"/>
      <c r="G40" s="35"/>
      <c r="H40" s="35"/>
      <c r="I40" s="35"/>
      <c r="J40" s="35"/>
      <c r="K40" s="35"/>
      <c r="L40" s="35"/>
      <c r="M40" s="35"/>
      <c r="N40" s="35"/>
      <c r="O40" s="35"/>
      <c r="P40" s="35"/>
      <c r="Q40" s="35"/>
      <c r="R40" s="36"/>
    </row>
    <row r="41" spans="2:18" s="1" customFormat="1" ht="14.25" customHeight="1">
      <c r="B41" s="34"/>
      <c r="C41" s="35"/>
      <c r="D41" s="35"/>
      <c r="E41" s="35"/>
      <c r="F41" s="35"/>
      <c r="G41" s="35"/>
      <c r="H41" s="35"/>
      <c r="I41" s="35"/>
      <c r="J41" s="35"/>
      <c r="K41" s="35"/>
      <c r="L41" s="35"/>
      <c r="M41" s="35"/>
      <c r="N41" s="35"/>
      <c r="O41" s="35"/>
      <c r="P41" s="35"/>
      <c r="Q41" s="35"/>
      <c r="R41" s="36"/>
    </row>
    <row r="42" spans="2:18" ht="13.5">
      <c r="B42" s="21"/>
      <c r="C42" s="22"/>
      <c r="D42" s="22"/>
      <c r="E42" s="22"/>
      <c r="F42" s="22"/>
      <c r="G42" s="22"/>
      <c r="H42" s="22"/>
      <c r="I42" s="22"/>
      <c r="J42" s="22"/>
      <c r="K42" s="22"/>
      <c r="L42" s="22"/>
      <c r="M42" s="22"/>
      <c r="N42" s="22"/>
      <c r="O42" s="22"/>
      <c r="P42" s="22"/>
      <c r="Q42" s="22"/>
      <c r="R42" s="23"/>
    </row>
    <row r="43" spans="2:18" ht="13.5">
      <c r="B43" s="21"/>
      <c r="C43" s="22"/>
      <c r="D43" s="22"/>
      <c r="E43" s="22"/>
      <c r="F43" s="22"/>
      <c r="G43" s="22"/>
      <c r="H43" s="22"/>
      <c r="I43" s="22"/>
      <c r="J43" s="22"/>
      <c r="K43" s="22"/>
      <c r="L43" s="22"/>
      <c r="M43" s="22"/>
      <c r="N43" s="22"/>
      <c r="O43" s="22"/>
      <c r="P43" s="22"/>
      <c r="Q43" s="22"/>
      <c r="R43" s="23"/>
    </row>
    <row r="44" spans="2:18" ht="13.5">
      <c r="B44" s="21"/>
      <c r="C44" s="22"/>
      <c r="D44" s="22"/>
      <c r="E44" s="22"/>
      <c r="F44" s="22"/>
      <c r="G44" s="22"/>
      <c r="H44" s="22"/>
      <c r="I44" s="22"/>
      <c r="J44" s="22"/>
      <c r="K44" s="22"/>
      <c r="L44" s="22"/>
      <c r="M44" s="22"/>
      <c r="N44" s="22"/>
      <c r="O44" s="22"/>
      <c r="P44" s="22"/>
      <c r="Q44" s="22"/>
      <c r="R44" s="23"/>
    </row>
    <row r="45" spans="2:18" ht="13.5">
      <c r="B45" s="21"/>
      <c r="C45" s="22"/>
      <c r="D45" s="22"/>
      <c r="E45" s="22"/>
      <c r="F45" s="22"/>
      <c r="G45" s="22"/>
      <c r="H45" s="22"/>
      <c r="I45" s="22"/>
      <c r="J45" s="22"/>
      <c r="K45" s="22"/>
      <c r="L45" s="22"/>
      <c r="M45" s="22"/>
      <c r="N45" s="22"/>
      <c r="O45" s="22"/>
      <c r="P45" s="22"/>
      <c r="Q45" s="22"/>
      <c r="R45" s="23"/>
    </row>
    <row r="46" spans="2:18" ht="13.5">
      <c r="B46" s="21"/>
      <c r="C46" s="22"/>
      <c r="D46" s="22"/>
      <c r="E46" s="22"/>
      <c r="F46" s="22"/>
      <c r="G46" s="22"/>
      <c r="H46" s="22"/>
      <c r="I46" s="22"/>
      <c r="J46" s="22"/>
      <c r="K46" s="22"/>
      <c r="L46" s="22"/>
      <c r="M46" s="22"/>
      <c r="N46" s="22"/>
      <c r="O46" s="22"/>
      <c r="P46" s="22"/>
      <c r="Q46" s="22"/>
      <c r="R46" s="23"/>
    </row>
    <row r="47" spans="2:18" ht="13.5">
      <c r="B47" s="21"/>
      <c r="C47" s="22"/>
      <c r="D47" s="22"/>
      <c r="E47" s="22"/>
      <c r="F47" s="22"/>
      <c r="G47" s="22"/>
      <c r="H47" s="22"/>
      <c r="I47" s="22"/>
      <c r="J47" s="22"/>
      <c r="K47" s="22"/>
      <c r="L47" s="22"/>
      <c r="M47" s="22"/>
      <c r="N47" s="22"/>
      <c r="O47" s="22"/>
      <c r="P47" s="22"/>
      <c r="Q47" s="22"/>
      <c r="R47" s="23"/>
    </row>
    <row r="48" spans="2:18" ht="13.5">
      <c r="B48" s="21"/>
      <c r="C48" s="22"/>
      <c r="D48" s="22"/>
      <c r="E48" s="22"/>
      <c r="F48" s="22"/>
      <c r="G48" s="22"/>
      <c r="H48" s="22"/>
      <c r="I48" s="22"/>
      <c r="J48" s="22"/>
      <c r="K48" s="22"/>
      <c r="L48" s="22"/>
      <c r="M48" s="22"/>
      <c r="N48" s="22"/>
      <c r="O48" s="22"/>
      <c r="P48" s="22"/>
      <c r="Q48" s="22"/>
      <c r="R48" s="23"/>
    </row>
    <row r="49" spans="2:18" ht="13.5">
      <c r="B49" s="21"/>
      <c r="C49" s="22"/>
      <c r="D49" s="22"/>
      <c r="E49" s="22"/>
      <c r="F49" s="22"/>
      <c r="G49" s="22"/>
      <c r="H49" s="22"/>
      <c r="I49" s="22"/>
      <c r="J49" s="22"/>
      <c r="K49" s="22"/>
      <c r="L49" s="22"/>
      <c r="M49" s="22"/>
      <c r="N49" s="22"/>
      <c r="O49" s="22"/>
      <c r="P49" s="22"/>
      <c r="Q49" s="22"/>
      <c r="R49" s="23"/>
    </row>
    <row r="50" spans="2:18" s="1" customFormat="1" ht="15">
      <c r="B50" s="34"/>
      <c r="C50" s="35"/>
      <c r="D50" s="49" t="s">
        <v>59</v>
      </c>
      <c r="E50" s="50"/>
      <c r="F50" s="50"/>
      <c r="G50" s="50"/>
      <c r="H50" s="51"/>
      <c r="I50" s="35"/>
      <c r="J50" s="49" t="s">
        <v>60</v>
      </c>
      <c r="K50" s="50"/>
      <c r="L50" s="50"/>
      <c r="M50" s="50"/>
      <c r="N50" s="50"/>
      <c r="O50" s="50"/>
      <c r="P50" s="51"/>
      <c r="Q50" s="35"/>
      <c r="R50" s="36"/>
    </row>
    <row r="51" spans="2:18" ht="13.5">
      <c r="B51" s="21"/>
      <c r="C51" s="22"/>
      <c r="D51" s="52"/>
      <c r="E51" s="22"/>
      <c r="F51" s="22"/>
      <c r="G51" s="22"/>
      <c r="H51" s="53"/>
      <c r="I51" s="22"/>
      <c r="J51" s="52"/>
      <c r="K51" s="22"/>
      <c r="L51" s="22"/>
      <c r="M51" s="22"/>
      <c r="N51" s="22"/>
      <c r="O51" s="22"/>
      <c r="P51" s="53"/>
      <c r="Q51" s="22"/>
      <c r="R51" s="23"/>
    </row>
    <row r="52" spans="2:18" ht="13.5">
      <c r="B52" s="21"/>
      <c r="C52" s="22"/>
      <c r="D52" s="52"/>
      <c r="E52" s="22"/>
      <c r="F52" s="22"/>
      <c r="G52" s="22"/>
      <c r="H52" s="53"/>
      <c r="I52" s="22"/>
      <c r="J52" s="52"/>
      <c r="K52" s="22"/>
      <c r="L52" s="22"/>
      <c r="M52" s="22"/>
      <c r="N52" s="22"/>
      <c r="O52" s="22"/>
      <c r="P52" s="53"/>
      <c r="Q52" s="22"/>
      <c r="R52" s="23"/>
    </row>
    <row r="53" spans="2:18" ht="13.5">
      <c r="B53" s="21"/>
      <c r="C53" s="22"/>
      <c r="D53" s="52"/>
      <c r="E53" s="22"/>
      <c r="F53" s="22"/>
      <c r="G53" s="22"/>
      <c r="H53" s="53"/>
      <c r="I53" s="22"/>
      <c r="J53" s="52"/>
      <c r="K53" s="22"/>
      <c r="L53" s="22"/>
      <c r="M53" s="22"/>
      <c r="N53" s="22"/>
      <c r="O53" s="22"/>
      <c r="P53" s="53"/>
      <c r="Q53" s="22"/>
      <c r="R53" s="23"/>
    </row>
    <row r="54" spans="2:18" ht="13.5">
      <c r="B54" s="21"/>
      <c r="C54" s="22"/>
      <c r="D54" s="52"/>
      <c r="E54" s="22"/>
      <c r="F54" s="22"/>
      <c r="G54" s="22"/>
      <c r="H54" s="53"/>
      <c r="I54" s="22"/>
      <c r="J54" s="52"/>
      <c r="K54" s="22"/>
      <c r="L54" s="22"/>
      <c r="M54" s="22"/>
      <c r="N54" s="22"/>
      <c r="O54" s="22"/>
      <c r="P54" s="53"/>
      <c r="Q54" s="22"/>
      <c r="R54" s="23"/>
    </row>
    <row r="55" spans="2:18" ht="13.5">
      <c r="B55" s="21"/>
      <c r="C55" s="22"/>
      <c r="D55" s="52"/>
      <c r="E55" s="22"/>
      <c r="F55" s="22"/>
      <c r="G55" s="22"/>
      <c r="H55" s="53"/>
      <c r="I55" s="22"/>
      <c r="J55" s="52"/>
      <c r="K55" s="22"/>
      <c r="L55" s="22"/>
      <c r="M55" s="22"/>
      <c r="N55" s="22"/>
      <c r="O55" s="22"/>
      <c r="P55" s="53"/>
      <c r="Q55" s="22"/>
      <c r="R55" s="23"/>
    </row>
    <row r="56" spans="2:18" ht="13.5">
      <c r="B56" s="21"/>
      <c r="C56" s="22"/>
      <c r="D56" s="52"/>
      <c r="E56" s="22"/>
      <c r="F56" s="22"/>
      <c r="G56" s="22"/>
      <c r="H56" s="53"/>
      <c r="I56" s="22"/>
      <c r="J56" s="52"/>
      <c r="K56" s="22"/>
      <c r="L56" s="22"/>
      <c r="M56" s="22"/>
      <c r="N56" s="22"/>
      <c r="O56" s="22"/>
      <c r="P56" s="53"/>
      <c r="Q56" s="22"/>
      <c r="R56" s="23"/>
    </row>
    <row r="57" spans="2:18" ht="13.5">
      <c r="B57" s="21"/>
      <c r="C57" s="22"/>
      <c r="D57" s="52"/>
      <c r="E57" s="22"/>
      <c r="F57" s="22"/>
      <c r="G57" s="22"/>
      <c r="H57" s="53"/>
      <c r="I57" s="22"/>
      <c r="J57" s="52"/>
      <c r="K57" s="22"/>
      <c r="L57" s="22"/>
      <c r="M57" s="22"/>
      <c r="N57" s="22"/>
      <c r="O57" s="22"/>
      <c r="P57" s="53"/>
      <c r="Q57" s="22"/>
      <c r="R57" s="23"/>
    </row>
    <row r="58" spans="2:18" ht="13.5">
      <c r="B58" s="21"/>
      <c r="C58" s="22"/>
      <c r="D58" s="52"/>
      <c r="E58" s="22"/>
      <c r="F58" s="22"/>
      <c r="G58" s="22"/>
      <c r="H58" s="53"/>
      <c r="I58" s="22"/>
      <c r="J58" s="52"/>
      <c r="K58" s="22"/>
      <c r="L58" s="22"/>
      <c r="M58" s="22"/>
      <c r="N58" s="22"/>
      <c r="O58" s="22"/>
      <c r="P58" s="53"/>
      <c r="Q58" s="22"/>
      <c r="R58" s="23"/>
    </row>
    <row r="59" spans="2:18" s="1" customFormat="1" ht="15">
      <c r="B59" s="34"/>
      <c r="C59" s="35"/>
      <c r="D59" s="54" t="s">
        <v>61</v>
      </c>
      <c r="E59" s="55"/>
      <c r="F59" s="55"/>
      <c r="G59" s="56" t="s">
        <v>62</v>
      </c>
      <c r="H59" s="57"/>
      <c r="I59" s="35"/>
      <c r="J59" s="54" t="s">
        <v>61</v>
      </c>
      <c r="K59" s="55"/>
      <c r="L59" s="55"/>
      <c r="M59" s="55"/>
      <c r="N59" s="56" t="s">
        <v>62</v>
      </c>
      <c r="O59" s="55"/>
      <c r="P59" s="57"/>
      <c r="Q59" s="35"/>
      <c r="R59" s="36"/>
    </row>
    <row r="60" spans="2:18" ht="13.5">
      <c r="B60" s="21"/>
      <c r="C60" s="22"/>
      <c r="D60" s="22"/>
      <c r="E60" s="22"/>
      <c r="F60" s="22"/>
      <c r="G60" s="22"/>
      <c r="H60" s="22"/>
      <c r="I60" s="22"/>
      <c r="J60" s="22"/>
      <c r="K60" s="22"/>
      <c r="L60" s="22"/>
      <c r="M60" s="22"/>
      <c r="N60" s="22"/>
      <c r="O60" s="22"/>
      <c r="P60" s="22"/>
      <c r="Q60" s="22"/>
      <c r="R60" s="23"/>
    </row>
    <row r="61" spans="2:18" s="1" customFormat="1" ht="15">
      <c r="B61" s="34"/>
      <c r="C61" s="35"/>
      <c r="D61" s="49" t="s">
        <v>63</v>
      </c>
      <c r="E61" s="50"/>
      <c r="F61" s="50"/>
      <c r="G61" s="50"/>
      <c r="H61" s="51"/>
      <c r="I61" s="35"/>
      <c r="J61" s="49" t="s">
        <v>64</v>
      </c>
      <c r="K61" s="50"/>
      <c r="L61" s="50"/>
      <c r="M61" s="50"/>
      <c r="N61" s="50"/>
      <c r="O61" s="50"/>
      <c r="P61" s="51"/>
      <c r="Q61" s="35"/>
      <c r="R61" s="36"/>
    </row>
    <row r="62" spans="2:18" ht="13.5">
      <c r="B62" s="21"/>
      <c r="C62" s="22"/>
      <c r="D62" s="52"/>
      <c r="E62" s="22"/>
      <c r="F62" s="22"/>
      <c r="G62" s="22"/>
      <c r="H62" s="53"/>
      <c r="I62" s="22"/>
      <c r="J62" s="52"/>
      <c r="K62" s="22"/>
      <c r="L62" s="22"/>
      <c r="M62" s="22"/>
      <c r="N62" s="22"/>
      <c r="O62" s="22"/>
      <c r="P62" s="53"/>
      <c r="Q62" s="22"/>
      <c r="R62" s="23"/>
    </row>
    <row r="63" spans="2:18" ht="13.5">
      <c r="B63" s="21"/>
      <c r="C63" s="22"/>
      <c r="D63" s="52"/>
      <c r="E63" s="22"/>
      <c r="F63" s="22"/>
      <c r="G63" s="22"/>
      <c r="H63" s="53"/>
      <c r="I63" s="22"/>
      <c r="J63" s="52"/>
      <c r="K63" s="22"/>
      <c r="L63" s="22"/>
      <c r="M63" s="22"/>
      <c r="N63" s="22"/>
      <c r="O63" s="22"/>
      <c r="P63" s="53"/>
      <c r="Q63" s="22"/>
      <c r="R63" s="23"/>
    </row>
    <row r="64" spans="2:18" ht="13.5">
      <c r="B64" s="21"/>
      <c r="C64" s="22"/>
      <c r="D64" s="52"/>
      <c r="E64" s="22"/>
      <c r="F64" s="22"/>
      <c r="G64" s="22"/>
      <c r="H64" s="53"/>
      <c r="I64" s="22"/>
      <c r="J64" s="52"/>
      <c r="K64" s="22"/>
      <c r="L64" s="22"/>
      <c r="M64" s="22"/>
      <c r="N64" s="22"/>
      <c r="O64" s="22"/>
      <c r="P64" s="53"/>
      <c r="Q64" s="22"/>
      <c r="R64" s="23"/>
    </row>
    <row r="65" spans="2:18" ht="13.5">
      <c r="B65" s="21"/>
      <c r="C65" s="22"/>
      <c r="D65" s="52"/>
      <c r="E65" s="22"/>
      <c r="F65" s="22"/>
      <c r="G65" s="22"/>
      <c r="H65" s="53"/>
      <c r="I65" s="22"/>
      <c r="J65" s="52"/>
      <c r="K65" s="22"/>
      <c r="L65" s="22"/>
      <c r="M65" s="22"/>
      <c r="N65" s="22"/>
      <c r="O65" s="22"/>
      <c r="P65" s="53"/>
      <c r="Q65" s="22"/>
      <c r="R65" s="23"/>
    </row>
    <row r="66" spans="2:18" ht="13.5">
      <c r="B66" s="21"/>
      <c r="C66" s="22"/>
      <c r="D66" s="52"/>
      <c r="E66" s="22"/>
      <c r="F66" s="22"/>
      <c r="G66" s="22"/>
      <c r="H66" s="53"/>
      <c r="I66" s="22"/>
      <c r="J66" s="52"/>
      <c r="K66" s="22"/>
      <c r="L66" s="22"/>
      <c r="M66" s="22"/>
      <c r="N66" s="22"/>
      <c r="O66" s="22"/>
      <c r="P66" s="53"/>
      <c r="Q66" s="22"/>
      <c r="R66" s="23"/>
    </row>
    <row r="67" spans="2:18" ht="13.5">
      <c r="B67" s="21"/>
      <c r="C67" s="22"/>
      <c r="D67" s="52"/>
      <c r="E67" s="22"/>
      <c r="F67" s="22"/>
      <c r="G67" s="22"/>
      <c r="H67" s="53"/>
      <c r="I67" s="22"/>
      <c r="J67" s="52"/>
      <c r="K67" s="22"/>
      <c r="L67" s="22"/>
      <c r="M67" s="22"/>
      <c r="N67" s="22"/>
      <c r="O67" s="22"/>
      <c r="P67" s="53"/>
      <c r="Q67" s="22"/>
      <c r="R67" s="23"/>
    </row>
    <row r="68" spans="2:18" ht="13.5">
      <c r="B68" s="21"/>
      <c r="C68" s="22"/>
      <c r="D68" s="52"/>
      <c r="E68" s="22"/>
      <c r="F68" s="22"/>
      <c r="G68" s="22"/>
      <c r="H68" s="53"/>
      <c r="I68" s="22"/>
      <c r="J68" s="52"/>
      <c r="K68" s="22"/>
      <c r="L68" s="22"/>
      <c r="M68" s="22"/>
      <c r="N68" s="22"/>
      <c r="O68" s="22"/>
      <c r="P68" s="53"/>
      <c r="Q68" s="22"/>
      <c r="R68" s="23"/>
    </row>
    <row r="69" spans="2:18" ht="13.5">
      <c r="B69" s="21"/>
      <c r="C69" s="22"/>
      <c r="D69" s="52"/>
      <c r="E69" s="22"/>
      <c r="F69" s="22"/>
      <c r="G69" s="22"/>
      <c r="H69" s="53"/>
      <c r="I69" s="22"/>
      <c r="J69" s="52"/>
      <c r="K69" s="22"/>
      <c r="L69" s="22"/>
      <c r="M69" s="22"/>
      <c r="N69" s="22"/>
      <c r="O69" s="22"/>
      <c r="P69" s="53"/>
      <c r="Q69" s="22"/>
      <c r="R69" s="23"/>
    </row>
    <row r="70" spans="2:18" s="1" customFormat="1" ht="15">
      <c r="B70" s="34"/>
      <c r="C70" s="35"/>
      <c r="D70" s="54" t="s">
        <v>61</v>
      </c>
      <c r="E70" s="55"/>
      <c r="F70" s="55"/>
      <c r="G70" s="56" t="s">
        <v>62</v>
      </c>
      <c r="H70" s="57"/>
      <c r="I70" s="35"/>
      <c r="J70" s="54" t="s">
        <v>61</v>
      </c>
      <c r="K70" s="55"/>
      <c r="L70" s="55"/>
      <c r="M70" s="55"/>
      <c r="N70" s="56" t="s">
        <v>62</v>
      </c>
      <c r="O70" s="55"/>
      <c r="P70" s="57"/>
      <c r="Q70" s="35"/>
      <c r="R70" s="36"/>
    </row>
    <row r="71" spans="2:18" s="1" customFormat="1" ht="14.25" customHeight="1">
      <c r="B71" s="58"/>
      <c r="C71" s="59"/>
      <c r="D71" s="59"/>
      <c r="E71" s="59"/>
      <c r="F71" s="59"/>
      <c r="G71" s="59"/>
      <c r="H71" s="59"/>
      <c r="I71" s="59"/>
      <c r="J71" s="59"/>
      <c r="K71" s="59"/>
      <c r="L71" s="59"/>
      <c r="M71" s="59"/>
      <c r="N71" s="59"/>
      <c r="O71" s="59"/>
      <c r="P71" s="59"/>
      <c r="Q71" s="59"/>
      <c r="R71" s="60"/>
    </row>
    <row r="75" spans="2:18" s="1" customFormat="1" ht="6.75" customHeight="1">
      <c r="B75" s="61"/>
      <c r="C75" s="62"/>
      <c r="D75" s="62"/>
      <c r="E75" s="62"/>
      <c r="F75" s="62"/>
      <c r="G75" s="62"/>
      <c r="H75" s="62"/>
      <c r="I75" s="62"/>
      <c r="J75" s="62"/>
      <c r="K75" s="62"/>
      <c r="L75" s="62"/>
      <c r="M75" s="62"/>
      <c r="N75" s="62"/>
      <c r="O75" s="62"/>
      <c r="P75" s="62"/>
      <c r="Q75" s="62"/>
      <c r="R75" s="63"/>
    </row>
    <row r="76" spans="2:18" s="1" customFormat="1" ht="36.75" customHeight="1">
      <c r="B76" s="34"/>
      <c r="C76" s="239" t="s">
        <v>126</v>
      </c>
      <c r="D76" s="211"/>
      <c r="E76" s="211"/>
      <c r="F76" s="211"/>
      <c r="G76" s="211"/>
      <c r="H76" s="211"/>
      <c r="I76" s="211"/>
      <c r="J76" s="211"/>
      <c r="K76" s="211"/>
      <c r="L76" s="211"/>
      <c r="M76" s="211"/>
      <c r="N76" s="211"/>
      <c r="O76" s="211"/>
      <c r="P76" s="211"/>
      <c r="Q76" s="211"/>
      <c r="R76" s="36"/>
    </row>
    <row r="77" spans="2:18" s="1" customFormat="1" ht="6.75" customHeight="1">
      <c r="B77" s="34"/>
      <c r="C77" s="35"/>
      <c r="D77" s="35"/>
      <c r="E77" s="35"/>
      <c r="F77" s="35"/>
      <c r="G77" s="35"/>
      <c r="H77" s="35"/>
      <c r="I77" s="35"/>
      <c r="J77" s="35"/>
      <c r="K77" s="35"/>
      <c r="L77" s="35"/>
      <c r="M77" s="35"/>
      <c r="N77" s="35"/>
      <c r="O77" s="35"/>
      <c r="P77" s="35"/>
      <c r="Q77" s="35"/>
      <c r="R77" s="36"/>
    </row>
    <row r="78" spans="2:18" s="1" customFormat="1" ht="30" customHeight="1">
      <c r="B78" s="34"/>
      <c r="C78" s="29" t="s">
        <v>17</v>
      </c>
      <c r="D78" s="35"/>
      <c r="E78" s="35"/>
      <c r="F78" s="273" t="str">
        <f>F6</f>
        <v>Chodník ul. Bohumínská, úsek DPS Kamenec - čerpací stanice</v>
      </c>
      <c r="G78" s="211"/>
      <c r="H78" s="211"/>
      <c r="I78" s="211"/>
      <c r="J78" s="211"/>
      <c r="K78" s="211"/>
      <c r="L78" s="211"/>
      <c r="M78" s="211"/>
      <c r="N78" s="211"/>
      <c r="O78" s="211"/>
      <c r="P78" s="211"/>
      <c r="Q78" s="35"/>
      <c r="R78" s="36"/>
    </row>
    <row r="79" spans="2:18" ht="30" customHeight="1">
      <c r="B79" s="21"/>
      <c r="C79" s="29" t="s">
        <v>123</v>
      </c>
      <c r="D79" s="22"/>
      <c r="E79" s="22"/>
      <c r="F79" s="273" t="s">
        <v>215</v>
      </c>
      <c r="G79" s="241"/>
      <c r="H79" s="241"/>
      <c r="I79" s="241"/>
      <c r="J79" s="241"/>
      <c r="K79" s="241"/>
      <c r="L79" s="241"/>
      <c r="M79" s="241"/>
      <c r="N79" s="241"/>
      <c r="O79" s="241"/>
      <c r="P79" s="241"/>
      <c r="Q79" s="22"/>
      <c r="R79" s="23"/>
    </row>
    <row r="80" spans="2:18" s="1" customFormat="1" ht="36.75" customHeight="1">
      <c r="B80" s="34"/>
      <c r="C80" s="68" t="s">
        <v>216</v>
      </c>
      <c r="D80" s="35"/>
      <c r="E80" s="35"/>
      <c r="F80" s="222" t="str">
        <f>F8</f>
        <v>4 - Chráničky kabelového vedení VO</v>
      </c>
      <c r="G80" s="211"/>
      <c r="H80" s="211"/>
      <c r="I80" s="211"/>
      <c r="J80" s="211"/>
      <c r="K80" s="211"/>
      <c r="L80" s="211"/>
      <c r="M80" s="211"/>
      <c r="N80" s="211"/>
      <c r="O80" s="211"/>
      <c r="P80" s="211"/>
      <c r="Q80" s="35"/>
      <c r="R80" s="36"/>
    </row>
    <row r="81" spans="2:18" s="1" customFormat="1" ht="6.75" customHeight="1">
      <c r="B81" s="34"/>
      <c r="C81" s="35"/>
      <c r="D81" s="35"/>
      <c r="E81" s="35"/>
      <c r="F81" s="35"/>
      <c r="G81" s="35"/>
      <c r="H81" s="35"/>
      <c r="I81" s="35"/>
      <c r="J81" s="35"/>
      <c r="K81" s="35"/>
      <c r="L81" s="35"/>
      <c r="M81" s="35"/>
      <c r="N81" s="35"/>
      <c r="O81" s="35"/>
      <c r="P81" s="35"/>
      <c r="Q81" s="35"/>
      <c r="R81" s="36"/>
    </row>
    <row r="82" spans="2:18" s="1" customFormat="1" ht="18" customHeight="1">
      <c r="B82" s="34"/>
      <c r="C82" s="29" t="s">
        <v>24</v>
      </c>
      <c r="D82" s="35"/>
      <c r="E82" s="35"/>
      <c r="F82" s="27" t="str">
        <f>F10</f>
        <v>Ostrava</v>
      </c>
      <c r="G82" s="35"/>
      <c r="H82" s="35"/>
      <c r="I82" s="35"/>
      <c r="J82" s="35"/>
      <c r="K82" s="29" t="s">
        <v>26</v>
      </c>
      <c r="L82" s="35"/>
      <c r="M82" s="266" t="str">
        <f>IF(O10="","",O10)</f>
        <v>2. 6. 2016</v>
      </c>
      <c r="N82" s="211"/>
      <c r="O82" s="211"/>
      <c r="P82" s="211"/>
      <c r="Q82" s="35"/>
      <c r="R82" s="36"/>
    </row>
    <row r="83" spans="2:18" s="1" customFormat="1" ht="6.75" customHeight="1">
      <c r="B83" s="34"/>
      <c r="C83" s="35"/>
      <c r="D83" s="35"/>
      <c r="E83" s="35"/>
      <c r="F83" s="35"/>
      <c r="G83" s="35"/>
      <c r="H83" s="35"/>
      <c r="I83" s="35"/>
      <c r="J83" s="35"/>
      <c r="K83" s="35"/>
      <c r="L83" s="35"/>
      <c r="M83" s="35"/>
      <c r="N83" s="35"/>
      <c r="O83" s="35"/>
      <c r="P83" s="35"/>
      <c r="Q83" s="35"/>
      <c r="R83" s="36"/>
    </row>
    <row r="84" spans="2:18" s="1" customFormat="1" ht="15">
      <c r="B84" s="34"/>
      <c r="C84" s="29" t="s">
        <v>30</v>
      </c>
      <c r="D84" s="35"/>
      <c r="E84" s="35"/>
      <c r="F84" s="27" t="str">
        <f>E13</f>
        <v>SMO, Městský obvod Slezská Ostrava</v>
      </c>
      <c r="G84" s="35"/>
      <c r="H84" s="35"/>
      <c r="I84" s="35"/>
      <c r="J84" s="35"/>
      <c r="K84" s="29" t="s">
        <v>38</v>
      </c>
      <c r="L84" s="35"/>
      <c r="M84" s="245" t="str">
        <f>E19</f>
        <v>MH Stavební partner s.r.o.</v>
      </c>
      <c r="N84" s="211"/>
      <c r="O84" s="211"/>
      <c r="P84" s="211"/>
      <c r="Q84" s="211"/>
      <c r="R84" s="36"/>
    </row>
    <row r="85" spans="2:18" s="1" customFormat="1" ht="14.25" customHeight="1">
      <c r="B85" s="34"/>
      <c r="C85" s="29" t="s">
        <v>36</v>
      </c>
      <c r="D85" s="35"/>
      <c r="E85" s="35"/>
      <c r="F85" s="27" t="str">
        <f>IF(E16="","",E16)</f>
        <v>Vyplň údaj</v>
      </c>
      <c r="G85" s="35"/>
      <c r="H85" s="35"/>
      <c r="I85" s="35"/>
      <c r="J85" s="35"/>
      <c r="K85" s="29" t="s">
        <v>43</v>
      </c>
      <c r="L85" s="35"/>
      <c r="M85" s="245" t="str">
        <f>E22</f>
        <v> </v>
      </c>
      <c r="N85" s="211"/>
      <c r="O85" s="211"/>
      <c r="P85" s="211"/>
      <c r="Q85" s="211"/>
      <c r="R85" s="36"/>
    </row>
    <row r="86" spans="2:18" s="1" customFormat="1" ht="9.75" customHeight="1">
      <c r="B86" s="34"/>
      <c r="C86" s="35"/>
      <c r="D86" s="35"/>
      <c r="E86" s="35"/>
      <c r="F86" s="35"/>
      <c r="G86" s="35"/>
      <c r="H86" s="35"/>
      <c r="I86" s="35"/>
      <c r="J86" s="35"/>
      <c r="K86" s="35"/>
      <c r="L86" s="35"/>
      <c r="M86" s="35"/>
      <c r="N86" s="35"/>
      <c r="O86" s="35"/>
      <c r="P86" s="35"/>
      <c r="Q86" s="35"/>
      <c r="R86" s="36"/>
    </row>
    <row r="87" spans="2:18" s="1" customFormat="1" ht="29.25" customHeight="1">
      <c r="B87" s="34"/>
      <c r="C87" s="277" t="s">
        <v>127</v>
      </c>
      <c r="D87" s="272"/>
      <c r="E87" s="272"/>
      <c r="F87" s="272"/>
      <c r="G87" s="272"/>
      <c r="H87" s="119"/>
      <c r="I87" s="119"/>
      <c r="J87" s="119"/>
      <c r="K87" s="119"/>
      <c r="L87" s="119"/>
      <c r="M87" s="119"/>
      <c r="N87" s="277" t="s">
        <v>128</v>
      </c>
      <c r="O87" s="211"/>
      <c r="P87" s="211"/>
      <c r="Q87" s="211"/>
      <c r="R87" s="36"/>
    </row>
    <row r="88" spans="2:18" s="1" customFormat="1" ht="9.75" customHeight="1">
      <c r="B88" s="34"/>
      <c r="C88" s="35"/>
      <c r="D88" s="35"/>
      <c r="E88" s="35"/>
      <c r="F88" s="35"/>
      <c r="G88" s="35"/>
      <c r="H88" s="35"/>
      <c r="I88" s="35"/>
      <c r="J88" s="35"/>
      <c r="K88" s="35"/>
      <c r="L88" s="35"/>
      <c r="M88" s="35"/>
      <c r="N88" s="35"/>
      <c r="O88" s="35"/>
      <c r="P88" s="35"/>
      <c r="Q88" s="35"/>
      <c r="R88" s="36"/>
    </row>
    <row r="89" spans="2:47" s="1" customFormat="1" ht="29.25" customHeight="1">
      <c r="B89" s="34"/>
      <c r="C89" s="126" t="s">
        <v>129</v>
      </c>
      <c r="D89" s="35"/>
      <c r="E89" s="35"/>
      <c r="F89" s="35"/>
      <c r="G89" s="35"/>
      <c r="H89" s="35"/>
      <c r="I89" s="35"/>
      <c r="J89" s="35"/>
      <c r="K89" s="35"/>
      <c r="L89" s="35"/>
      <c r="M89" s="35"/>
      <c r="N89" s="215">
        <f>N121</f>
        <v>0</v>
      </c>
      <c r="O89" s="211"/>
      <c r="P89" s="211"/>
      <c r="Q89" s="211"/>
      <c r="R89" s="36"/>
      <c r="AU89" s="17" t="s">
        <v>130</v>
      </c>
    </row>
    <row r="90" spans="2:18" s="7" customFormat="1" ht="24.75" customHeight="1">
      <c r="B90" s="127"/>
      <c r="C90" s="128"/>
      <c r="D90" s="129" t="s">
        <v>218</v>
      </c>
      <c r="E90" s="128"/>
      <c r="F90" s="128"/>
      <c r="G90" s="128"/>
      <c r="H90" s="128"/>
      <c r="I90" s="128"/>
      <c r="J90" s="128"/>
      <c r="K90" s="128"/>
      <c r="L90" s="128"/>
      <c r="M90" s="128"/>
      <c r="N90" s="274">
        <f>N122</f>
        <v>0</v>
      </c>
      <c r="O90" s="275"/>
      <c r="P90" s="275"/>
      <c r="Q90" s="275"/>
      <c r="R90" s="130"/>
    </row>
    <row r="91" spans="2:18" s="10" customFormat="1" ht="19.5" customHeight="1">
      <c r="B91" s="170"/>
      <c r="C91" s="98"/>
      <c r="D91" s="109" t="s">
        <v>219</v>
      </c>
      <c r="E91" s="98"/>
      <c r="F91" s="98"/>
      <c r="G91" s="98"/>
      <c r="H91" s="98"/>
      <c r="I91" s="98"/>
      <c r="J91" s="98"/>
      <c r="K91" s="98"/>
      <c r="L91" s="98"/>
      <c r="M91" s="98"/>
      <c r="N91" s="213">
        <f>N123</f>
        <v>0</v>
      </c>
      <c r="O91" s="216"/>
      <c r="P91" s="216"/>
      <c r="Q91" s="216"/>
      <c r="R91" s="171"/>
    </row>
    <row r="92" spans="2:18" s="10" customFormat="1" ht="19.5" customHeight="1">
      <c r="B92" s="170"/>
      <c r="C92" s="98"/>
      <c r="D92" s="109" t="s">
        <v>510</v>
      </c>
      <c r="E92" s="98"/>
      <c r="F92" s="98"/>
      <c r="G92" s="98"/>
      <c r="H92" s="98"/>
      <c r="I92" s="98"/>
      <c r="J92" s="98"/>
      <c r="K92" s="98"/>
      <c r="L92" s="98"/>
      <c r="M92" s="98"/>
      <c r="N92" s="213">
        <f>N134</f>
        <v>0</v>
      </c>
      <c r="O92" s="216"/>
      <c r="P92" s="216"/>
      <c r="Q92" s="216"/>
      <c r="R92" s="171"/>
    </row>
    <row r="93" spans="2:18" s="10" customFormat="1" ht="19.5" customHeight="1">
      <c r="B93" s="170"/>
      <c r="C93" s="98"/>
      <c r="D93" s="109" t="s">
        <v>220</v>
      </c>
      <c r="E93" s="98"/>
      <c r="F93" s="98"/>
      <c r="G93" s="98"/>
      <c r="H93" s="98"/>
      <c r="I93" s="98"/>
      <c r="J93" s="98"/>
      <c r="K93" s="98"/>
      <c r="L93" s="98"/>
      <c r="M93" s="98"/>
      <c r="N93" s="213">
        <f>N136</f>
        <v>0</v>
      </c>
      <c r="O93" s="216"/>
      <c r="P93" s="216"/>
      <c r="Q93" s="216"/>
      <c r="R93" s="171"/>
    </row>
    <row r="94" spans="2:18" s="1" customFormat="1" ht="21.75" customHeight="1">
      <c r="B94" s="34"/>
      <c r="C94" s="35"/>
      <c r="D94" s="35"/>
      <c r="E94" s="35"/>
      <c r="F94" s="35"/>
      <c r="G94" s="35"/>
      <c r="H94" s="35"/>
      <c r="I94" s="35"/>
      <c r="J94" s="35"/>
      <c r="K94" s="35"/>
      <c r="L94" s="35"/>
      <c r="M94" s="35"/>
      <c r="N94" s="35"/>
      <c r="O94" s="35"/>
      <c r="P94" s="35"/>
      <c r="Q94" s="35"/>
      <c r="R94" s="36"/>
    </row>
    <row r="95" spans="2:21" s="1" customFormat="1" ht="29.25" customHeight="1">
      <c r="B95" s="34"/>
      <c r="C95" s="126" t="s">
        <v>133</v>
      </c>
      <c r="D95" s="35"/>
      <c r="E95" s="35"/>
      <c r="F95" s="35"/>
      <c r="G95" s="35"/>
      <c r="H95" s="35"/>
      <c r="I95" s="35"/>
      <c r="J95" s="35"/>
      <c r="K95" s="35"/>
      <c r="L95" s="35"/>
      <c r="M95" s="35"/>
      <c r="N95" s="276">
        <f>ROUND(N96+N97+N98+N99+N100+N101,2)</f>
        <v>0</v>
      </c>
      <c r="O95" s="211"/>
      <c r="P95" s="211"/>
      <c r="Q95" s="211"/>
      <c r="R95" s="36"/>
      <c r="T95" s="131"/>
      <c r="U95" s="132" t="s">
        <v>49</v>
      </c>
    </row>
    <row r="96" spans="2:65" s="1" customFormat="1" ht="18" customHeight="1">
      <c r="B96" s="133"/>
      <c r="C96" s="134"/>
      <c r="D96" s="210" t="s">
        <v>134</v>
      </c>
      <c r="E96" s="271"/>
      <c r="F96" s="271"/>
      <c r="G96" s="271"/>
      <c r="H96" s="271"/>
      <c r="I96" s="134"/>
      <c r="J96" s="134"/>
      <c r="K96" s="134"/>
      <c r="L96" s="134"/>
      <c r="M96" s="134"/>
      <c r="N96" s="212">
        <f>ROUND(N89*T96,2)</f>
        <v>0</v>
      </c>
      <c r="O96" s="271"/>
      <c r="P96" s="271"/>
      <c r="Q96" s="271"/>
      <c r="R96" s="135"/>
      <c r="S96" s="136"/>
      <c r="T96" s="137"/>
      <c r="U96" s="138" t="s">
        <v>50</v>
      </c>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40" t="s">
        <v>135</v>
      </c>
      <c r="AZ96" s="139"/>
      <c r="BA96" s="139"/>
      <c r="BB96" s="139"/>
      <c r="BC96" s="139"/>
      <c r="BD96" s="139"/>
      <c r="BE96" s="141">
        <f aca="true" t="shared" si="0" ref="BE96:BE101">IF(U96="základní",N96,0)</f>
        <v>0</v>
      </c>
      <c r="BF96" s="141">
        <f aca="true" t="shared" si="1" ref="BF96:BF101">IF(U96="snížená",N96,0)</f>
        <v>0</v>
      </c>
      <c r="BG96" s="141">
        <f aca="true" t="shared" si="2" ref="BG96:BG101">IF(U96="zákl. přenesená",N96,0)</f>
        <v>0</v>
      </c>
      <c r="BH96" s="141">
        <f aca="true" t="shared" si="3" ref="BH96:BH101">IF(U96="sníž. přenesená",N96,0)</f>
        <v>0</v>
      </c>
      <c r="BI96" s="141">
        <f aca="true" t="shared" si="4" ref="BI96:BI101">IF(U96="nulová",N96,0)</f>
        <v>0</v>
      </c>
      <c r="BJ96" s="140" t="s">
        <v>23</v>
      </c>
      <c r="BK96" s="139"/>
      <c r="BL96" s="139"/>
      <c r="BM96" s="139"/>
    </row>
    <row r="97" spans="2:65" s="1" customFormat="1" ht="18" customHeight="1">
      <c r="B97" s="133"/>
      <c r="C97" s="134"/>
      <c r="D97" s="210" t="s">
        <v>136</v>
      </c>
      <c r="E97" s="271"/>
      <c r="F97" s="271"/>
      <c r="G97" s="271"/>
      <c r="H97" s="271"/>
      <c r="I97" s="134"/>
      <c r="J97" s="134"/>
      <c r="K97" s="134"/>
      <c r="L97" s="134"/>
      <c r="M97" s="134"/>
      <c r="N97" s="212">
        <f>ROUND(N89*T97,2)</f>
        <v>0</v>
      </c>
      <c r="O97" s="271"/>
      <c r="P97" s="271"/>
      <c r="Q97" s="271"/>
      <c r="R97" s="135"/>
      <c r="S97" s="136"/>
      <c r="T97" s="137"/>
      <c r="U97" s="138" t="s">
        <v>50</v>
      </c>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40" t="s">
        <v>135</v>
      </c>
      <c r="AZ97" s="139"/>
      <c r="BA97" s="139"/>
      <c r="BB97" s="139"/>
      <c r="BC97" s="139"/>
      <c r="BD97" s="139"/>
      <c r="BE97" s="141">
        <f t="shared" si="0"/>
        <v>0</v>
      </c>
      <c r="BF97" s="141">
        <f t="shared" si="1"/>
        <v>0</v>
      </c>
      <c r="BG97" s="141">
        <f t="shared" si="2"/>
        <v>0</v>
      </c>
      <c r="BH97" s="141">
        <f t="shared" si="3"/>
        <v>0</v>
      </c>
      <c r="BI97" s="141">
        <f t="shared" si="4"/>
        <v>0</v>
      </c>
      <c r="BJ97" s="140" t="s">
        <v>23</v>
      </c>
      <c r="BK97" s="139"/>
      <c r="BL97" s="139"/>
      <c r="BM97" s="139"/>
    </row>
    <row r="98" spans="2:65" s="1" customFormat="1" ht="18" customHeight="1">
      <c r="B98" s="133"/>
      <c r="C98" s="134"/>
      <c r="D98" s="210" t="s">
        <v>137</v>
      </c>
      <c r="E98" s="271"/>
      <c r="F98" s="271"/>
      <c r="G98" s="271"/>
      <c r="H98" s="271"/>
      <c r="I98" s="134"/>
      <c r="J98" s="134"/>
      <c r="K98" s="134"/>
      <c r="L98" s="134"/>
      <c r="M98" s="134"/>
      <c r="N98" s="212">
        <f>ROUND(N89*T98,2)</f>
        <v>0</v>
      </c>
      <c r="O98" s="271"/>
      <c r="P98" s="271"/>
      <c r="Q98" s="271"/>
      <c r="R98" s="135"/>
      <c r="S98" s="136"/>
      <c r="T98" s="137"/>
      <c r="U98" s="138" t="s">
        <v>50</v>
      </c>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40" t="s">
        <v>135</v>
      </c>
      <c r="AZ98" s="139"/>
      <c r="BA98" s="139"/>
      <c r="BB98" s="139"/>
      <c r="BC98" s="139"/>
      <c r="BD98" s="139"/>
      <c r="BE98" s="141">
        <f t="shared" si="0"/>
        <v>0</v>
      </c>
      <c r="BF98" s="141">
        <f t="shared" si="1"/>
        <v>0</v>
      </c>
      <c r="BG98" s="141">
        <f t="shared" si="2"/>
        <v>0</v>
      </c>
      <c r="BH98" s="141">
        <f t="shared" si="3"/>
        <v>0</v>
      </c>
      <c r="BI98" s="141">
        <f t="shared" si="4"/>
        <v>0</v>
      </c>
      <c r="BJ98" s="140" t="s">
        <v>23</v>
      </c>
      <c r="BK98" s="139"/>
      <c r="BL98" s="139"/>
      <c r="BM98" s="139"/>
    </row>
    <row r="99" spans="2:65" s="1" customFormat="1" ht="18" customHeight="1">
      <c r="B99" s="133"/>
      <c r="C99" s="134"/>
      <c r="D99" s="210" t="s">
        <v>138</v>
      </c>
      <c r="E99" s="271"/>
      <c r="F99" s="271"/>
      <c r="G99" s="271"/>
      <c r="H99" s="271"/>
      <c r="I99" s="134"/>
      <c r="J99" s="134"/>
      <c r="K99" s="134"/>
      <c r="L99" s="134"/>
      <c r="M99" s="134"/>
      <c r="N99" s="212">
        <f>ROUND(N89*T99,2)</f>
        <v>0</v>
      </c>
      <c r="O99" s="271"/>
      <c r="P99" s="271"/>
      <c r="Q99" s="271"/>
      <c r="R99" s="135"/>
      <c r="S99" s="136"/>
      <c r="T99" s="137"/>
      <c r="U99" s="138" t="s">
        <v>50</v>
      </c>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40" t="s">
        <v>135</v>
      </c>
      <c r="AZ99" s="139"/>
      <c r="BA99" s="139"/>
      <c r="BB99" s="139"/>
      <c r="BC99" s="139"/>
      <c r="BD99" s="139"/>
      <c r="BE99" s="141">
        <f t="shared" si="0"/>
        <v>0</v>
      </c>
      <c r="BF99" s="141">
        <f t="shared" si="1"/>
        <v>0</v>
      </c>
      <c r="BG99" s="141">
        <f t="shared" si="2"/>
        <v>0</v>
      </c>
      <c r="BH99" s="141">
        <f t="shared" si="3"/>
        <v>0</v>
      </c>
      <c r="BI99" s="141">
        <f t="shared" si="4"/>
        <v>0</v>
      </c>
      <c r="BJ99" s="140" t="s">
        <v>23</v>
      </c>
      <c r="BK99" s="139"/>
      <c r="BL99" s="139"/>
      <c r="BM99" s="139"/>
    </row>
    <row r="100" spans="2:65" s="1" customFormat="1" ht="18" customHeight="1">
      <c r="B100" s="133"/>
      <c r="C100" s="134"/>
      <c r="D100" s="210" t="s">
        <v>139</v>
      </c>
      <c r="E100" s="271"/>
      <c r="F100" s="271"/>
      <c r="G100" s="271"/>
      <c r="H100" s="271"/>
      <c r="I100" s="134"/>
      <c r="J100" s="134"/>
      <c r="K100" s="134"/>
      <c r="L100" s="134"/>
      <c r="M100" s="134"/>
      <c r="N100" s="212">
        <f>ROUND(N89*T100,2)</f>
        <v>0</v>
      </c>
      <c r="O100" s="271"/>
      <c r="P100" s="271"/>
      <c r="Q100" s="271"/>
      <c r="R100" s="135"/>
      <c r="S100" s="136"/>
      <c r="T100" s="137"/>
      <c r="U100" s="138" t="s">
        <v>50</v>
      </c>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40" t="s">
        <v>135</v>
      </c>
      <c r="AZ100" s="139"/>
      <c r="BA100" s="139"/>
      <c r="BB100" s="139"/>
      <c r="BC100" s="139"/>
      <c r="BD100" s="139"/>
      <c r="BE100" s="141">
        <f t="shared" si="0"/>
        <v>0</v>
      </c>
      <c r="BF100" s="141">
        <f t="shared" si="1"/>
        <v>0</v>
      </c>
      <c r="BG100" s="141">
        <f t="shared" si="2"/>
        <v>0</v>
      </c>
      <c r="BH100" s="141">
        <f t="shared" si="3"/>
        <v>0</v>
      </c>
      <c r="BI100" s="141">
        <f t="shared" si="4"/>
        <v>0</v>
      </c>
      <c r="BJ100" s="140" t="s">
        <v>23</v>
      </c>
      <c r="BK100" s="139"/>
      <c r="BL100" s="139"/>
      <c r="BM100" s="139"/>
    </row>
    <row r="101" spans="2:65" s="1" customFormat="1" ht="18" customHeight="1">
      <c r="B101" s="133"/>
      <c r="C101" s="134"/>
      <c r="D101" s="142" t="s">
        <v>140</v>
      </c>
      <c r="E101" s="134"/>
      <c r="F101" s="134"/>
      <c r="G101" s="134"/>
      <c r="H101" s="134"/>
      <c r="I101" s="134"/>
      <c r="J101" s="134"/>
      <c r="K101" s="134"/>
      <c r="L101" s="134"/>
      <c r="M101" s="134"/>
      <c r="N101" s="212">
        <f>ROUND(N89*T101,2)</f>
        <v>0</v>
      </c>
      <c r="O101" s="271"/>
      <c r="P101" s="271"/>
      <c r="Q101" s="271"/>
      <c r="R101" s="135"/>
      <c r="S101" s="136"/>
      <c r="T101" s="143"/>
      <c r="U101" s="144" t="s">
        <v>50</v>
      </c>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40" t="s">
        <v>141</v>
      </c>
      <c r="AZ101" s="139"/>
      <c r="BA101" s="139"/>
      <c r="BB101" s="139"/>
      <c r="BC101" s="139"/>
      <c r="BD101" s="139"/>
      <c r="BE101" s="141">
        <f t="shared" si="0"/>
        <v>0</v>
      </c>
      <c r="BF101" s="141">
        <f t="shared" si="1"/>
        <v>0</v>
      </c>
      <c r="BG101" s="141">
        <f t="shared" si="2"/>
        <v>0</v>
      </c>
      <c r="BH101" s="141">
        <f t="shared" si="3"/>
        <v>0</v>
      </c>
      <c r="BI101" s="141">
        <f t="shared" si="4"/>
        <v>0</v>
      </c>
      <c r="BJ101" s="140" t="s">
        <v>23</v>
      </c>
      <c r="BK101" s="139"/>
      <c r="BL101" s="139"/>
      <c r="BM101" s="139"/>
    </row>
    <row r="102" spans="2:18" s="1" customFormat="1" ht="13.5">
      <c r="B102" s="34"/>
      <c r="C102" s="35"/>
      <c r="D102" s="35"/>
      <c r="E102" s="35"/>
      <c r="F102" s="35"/>
      <c r="G102" s="35"/>
      <c r="H102" s="35"/>
      <c r="I102" s="35"/>
      <c r="J102" s="35"/>
      <c r="K102" s="35"/>
      <c r="L102" s="35"/>
      <c r="M102" s="35"/>
      <c r="N102" s="35"/>
      <c r="O102" s="35"/>
      <c r="P102" s="35"/>
      <c r="Q102" s="35"/>
      <c r="R102" s="36"/>
    </row>
    <row r="103" spans="2:18" s="1" customFormat="1" ht="29.25" customHeight="1">
      <c r="B103" s="34"/>
      <c r="C103" s="118" t="s">
        <v>120</v>
      </c>
      <c r="D103" s="119"/>
      <c r="E103" s="119"/>
      <c r="F103" s="119"/>
      <c r="G103" s="119"/>
      <c r="H103" s="119"/>
      <c r="I103" s="119"/>
      <c r="J103" s="119"/>
      <c r="K103" s="119"/>
      <c r="L103" s="207">
        <f>ROUND(SUM(N89+N95),2)</f>
        <v>0</v>
      </c>
      <c r="M103" s="272"/>
      <c r="N103" s="272"/>
      <c r="O103" s="272"/>
      <c r="P103" s="272"/>
      <c r="Q103" s="272"/>
      <c r="R103" s="36"/>
    </row>
    <row r="104" spans="2:18" s="1" customFormat="1" ht="6.75" customHeight="1">
      <c r="B104" s="58"/>
      <c r="C104" s="59"/>
      <c r="D104" s="59"/>
      <c r="E104" s="59"/>
      <c r="F104" s="59"/>
      <c r="G104" s="59"/>
      <c r="H104" s="59"/>
      <c r="I104" s="59"/>
      <c r="J104" s="59"/>
      <c r="K104" s="59"/>
      <c r="L104" s="59"/>
      <c r="M104" s="59"/>
      <c r="N104" s="59"/>
      <c r="O104" s="59"/>
      <c r="P104" s="59"/>
      <c r="Q104" s="59"/>
      <c r="R104" s="60"/>
    </row>
    <row r="108" spans="2:18" s="1" customFormat="1" ht="6.75" customHeight="1">
      <c r="B108" s="61"/>
      <c r="C108" s="62"/>
      <c r="D108" s="62"/>
      <c r="E108" s="62"/>
      <c r="F108" s="62"/>
      <c r="G108" s="62"/>
      <c r="H108" s="62"/>
      <c r="I108" s="62"/>
      <c r="J108" s="62"/>
      <c r="K108" s="62"/>
      <c r="L108" s="62"/>
      <c r="M108" s="62"/>
      <c r="N108" s="62"/>
      <c r="O108" s="62"/>
      <c r="P108" s="62"/>
      <c r="Q108" s="62"/>
      <c r="R108" s="63"/>
    </row>
    <row r="109" spans="2:18" s="1" customFormat="1" ht="36.75" customHeight="1">
      <c r="B109" s="34"/>
      <c r="C109" s="239" t="s">
        <v>142</v>
      </c>
      <c r="D109" s="211"/>
      <c r="E109" s="211"/>
      <c r="F109" s="211"/>
      <c r="G109" s="211"/>
      <c r="H109" s="211"/>
      <c r="I109" s="211"/>
      <c r="J109" s="211"/>
      <c r="K109" s="211"/>
      <c r="L109" s="211"/>
      <c r="M109" s="211"/>
      <c r="N109" s="211"/>
      <c r="O109" s="211"/>
      <c r="P109" s="211"/>
      <c r="Q109" s="211"/>
      <c r="R109" s="36"/>
    </row>
    <row r="110" spans="2:18" s="1" customFormat="1" ht="6.75" customHeight="1">
      <c r="B110" s="34"/>
      <c r="C110" s="35"/>
      <c r="D110" s="35"/>
      <c r="E110" s="35"/>
      <c r="F110" s="35"/>
      <c r="G110" s="35"/>
      <c r="H110" s="35"/>
      <c r="I110" s="35"/>
      <c r="J110" s="35"/>
      <c r="K110" s="35"/>
      <c r="L110" s="35"/>
      <c r="M110" s="35"/>
      <c r="N110" s="35"/>
      <c r="O110" s="35"/>
      <c r="P110" s="35"/>
      <c r="Q110" s="35"/>
      <c r="R110" s="36"/>
    </row>
    <row r="111" spans="2:18" s="1" customFormat="1" ht="30" customHeight="1">
      <c r="B111" s="34"/>
      <c r="C111" s="29" t="s">
        <v>17</v>
      </c>
      <c r="D111" s="35"/>
      <c r="E111" s="35"/>
      <c r="F111" s="273" t="str">
        <f>F6</f>
        <v>Chodník ul. Bohumínská, úsek DPS Kamenec - čerpací stanice</v>
      </c>
      <c r="G111" s="211"/>
      <c r="H111" s="211"/>
      <c r="I111" s="211"/>
      <c r="J111" s="211"/>
      <c r="K111" s="211"/>
      <c r="L111" s="211"/>
      <c r="M111" s="211"/>
      <c r="N111" s="211"/>
      <c r="O111" s="211"/>
      <c r="P111" s="211"/>
      <c r="Q111" s="35"/>
      <c r="R111" s="36"/>
    </row>
    <row r="112" spans="2:18" ht="30" customHeight="1">
      <c r="B112" s="21"/>
      <c r="C112" s="29" t="s">
        <v>123</v>
      </c>
      <c r="D112" s="22"/>
      <c r="E112" s="22"/>
      <c r="F112" s="273" t="s">
        <v>215</v>
      </c>
      <c r="G112" s="241"/>
      <c r="H112" s="241"/>
      <c r="I112" s="241"/>
      <c r="J112" s="241"/>
      <c r="K112" s="241"/>
      <c r="L112" s="241"/>
      <c r="M112" s="241"/>
      <c r="N112" s="241"/>
      <c r="O112" s="241"/>
      <c r="P112" s="241"/>
      <c r="Q112" s="22"/>
      <c r="R112" s="23"/>
    </row>
    <row r="113" spans="2:18" s="1" customFormat="1" ht="36.75" customHeight="1">
      <c r="B113" s="34"/>
      <c r="C113" s="68" t="s">
        <v>216</v>
      </c>
      <c r="D113" s="35"/>
      <c r="E113" s="35"/>
      <c r="F113" s="222" t="str">
        <f>F8</f>
        <v>4 - Chráničky kabelového vedení VO</v>
      </c>
      <c r="G113" s="211"/>
      <c r="H113" s="211"/>
      <c r="I113" s="211"/>
      <c r="J113" s="211"/>
      <c r="K113" s="211"/>
      <c r="L113" s="211"/>
      <c r="M113" s="211"/>
      <c r="N113" s="211"/>
      <c r="O113" s="211"/>
      <c r="P113" s="211"/>
      <c r="Q113" s="35"/>
      <c r="R113" s="36"/>
    </row>
    <row r="114" spans="2:18" s="1" customFormat="1" ht="6.75" customHeight="1">
      <c r="B114" s="34"/>
      <c r="C114" s="35"/>
      <c r="D114" s="35"/>
      <c r="E114" s="35"/>
      <c r="F114" s="35"/>
      <c r="G114" s="35"/>
      <c r="H114" s="35"/>
      <c r="I114" s="35"/>
      <c r="J114" s="35"/>
      <c r="K114" s="35"/>
      <c r="L114" s="35"/>
      <c r="M114" s="35"/>
      <c r="N114" s="35"/>
      <c r="O114" s="35"/>
      <c r="P114" s="35"/>
      <c r="Q114" s="35"/>
      <c r="R114" s="36"/>
    </row>
    <row r="115" spans="2:18" s="1" customFormat="1" ht="18" customHeight="1">
      <c r="B115" s="34"/>
      <c r="C115" s="29" t="s">
        <v>24</v>
      </c>
      <c r="D115" s="35"/>
      <c r="E115" s="35"/>
      <c r="F115" s="27" t="str">
        <f>F10</f>
        <v>Ostrava</v>
      </c>
      <c r="G115" s="35"/>
      <c r="H115" s="35"/>
      <c r="I115" s="35"/>
      <c r="J115" s="35"/>
      <c r="K115" s="29" t="s">
        <v>26</v>
      </c>
      <c r="L115" s="35"/>
      <c r="M115" s="266" t="str">
        <f>IF(O10="","",O10)</f>
        <v>2. 6. 2016</v>
      </c>
      <c r="N115" s="211"/>
      <c r="O115" s="211"/>
      <c r="P115" s="211"/>
      <c r="Q115" s="35"/>
      <c r="R115" s="36"/>
    </row>
    <row r="116" spans="2:18" s="1" customFormat="1" ht="6.75" customHeight="1">
      <c r="B116" s="34"/>
      <c r="C116" s="35"/>
      <c r="D116" s="35"/>
      <c r="E116" s="35"/>
      <c r="F116" s="35"/>
      <c r="G116" s="35"/>
      <c r="H116" s="35"/>
      <c r="I116" s="35"/>
      <c r="J116" s="35"/>
      <c r="K116" s="35"/>
      <c r="L116" s="35"/>
      <c r="M116" s="35"/>
      <c r="N116" s="35"/>
      <c r="O116" s="35"/>
      <c r="P116" s="35"/>
      <c r="Q116" s="35"/>
      <c r="R116" s="36"/>
    </row>
    <row r="117" spans="2:18" s="1" customFormat="1" ht="15">
      <c r="B117" s="34"/>
      <c r="C117" s="29" t="s">
        <v>30</v>
      </c>
      <c r="D117" s="35"/>
      <c r="E117" s="35"/>
      <c r="F117" s="27" t="str">
        <f>E13</f>
        <v>SMO, Městský obvod Slezská Ostrava</v>
      </c>
      <c r="G117" s="35"/>
      <c r="H117" s="35"/>
      <c r="I117" s="35"/>
      <c r="J117" s="35"/>
      <c r="K117" s="29" t="s">
        <v>38</v>
      </c>
      <c r="L117" s="35"/>
      <c r="M117" s="245" t="str">
        <f>E19</f>
        <v>MH Stavební partner s.r.o.</v>
      </c>
      <c r="N117" s="211"/>
      <c r="O117" s="211"/>
      <c r="P117" s="211"/>
      <c r="Q117" s="211"/>
      <c r="R117" s="36"/>
    </row>
    <row r="118" spans="2:18" s="1" customFormat="1" ht="14.25" customHeight="1">
      <c r="B118" s="34"/>
      <c r="C118" s="29" t="s">
        <v>36</v>
      </c>
      <c r="D118" s="35"/>
      <c r="E118" s="35"/>
      <c r="F118" s="27" t="str">
        <f>IF(E16="","",E16)</f>
        <v>Vyplň údaj</v>
      </c>
      <c r="G118" s="35"/>
      <c r="H118" s="35"/>
      <c r="I118" s="35"/>
      <c r="J118" s="35"/>
      <c r="K118" s="29" t="s">
        <v>43</v>
      </c>
      <c r="L118" s="35"/>
      <c r="M118" s="245" t="str">
        <f>E22</f>
        <v> </v>
      </c>
      <c r="N118" s="211"/>
      <c r="O118" s="211"/>
      <c r="P118" s="211"/>
      <c r="Q118" s="211"/>
      <c r="R118" s="36"/>
    </row>
    <row r="119" spans="2:18" s="1" customFormat="1" ht="9.75" customHeight="1">
      <c r="B119" s="34"/>
      <c r="C119" s="35"/>
      <c r="D119" s="35"/>
      <c r="E119" s="35"/>
      <c r="F119" s="35"/>
      <c r="G119" s="35"/>
      <c r="H119" s="35"/>
      <c r="I119" s="35"/>
      <c r="J119" s="35"/>
      <c r="K119" s="35"/>
      <c r="L119" s="35"/>
      <c r="M119" s="35"/>
      <c r="N119" s="35"/>
      <c r="O119" s="35"/>
      <c r="P119" s="35"/>
      <c r="Q119" s="35"/>
      <c r="R119" s="36"/>
    </row>
    <row r="120" spans="2:27" s="8" customFormat="1" ht="29.25" customHeight="1">
      <c r="B120" s="145"/>
      <c r="C120" s="146" t="s">
        <v>143</v>
      </c>
      <c r="D120" s="147" t="s">
        <v>144</v>
      </c>
      <c r="E120" s="147" t="s">
        <v>67</v>
      </c>
      <c r="F120" s="267" t="s">
        <v>145</v>
      </c>
      <c r="G120" s="268"/>
      <c r="H120" s="268"/>
      <c r="I120" s="268"/>
      <c r="J120" s="147" t="s">
        <v>146</v>
      </c>
      <c r="K120" s="147" t="s">
        <v>147</v>
      </c>
      <c r="L120" s="269" t="s">
        <v>148</v>
      </c>
      <c r="M120" s="268"/>
      <c r="N120" s="267" t="s">
        <v>128</v>
      </c>
      <c r="O120" s="268"/>
      <c r="P120" s="268"/>
      <c r="Q120" s="270"/>
      <c r="R120" s="148"/>
      <c r="T120" s="76" t="s">
        <v>149</v>
      </c>
      <c r="U120" s="77" t="s">
        <v>49</v>
      </c>
      <c r="V120" s="77" t="s">
        <v>150</v>
      </c>
      <c r="W120" s="77" t="s">
        <v>151</v>
      </c>
      <c r="X120" s="77" t="s">
        <v>152</v>
      </c>
      <c r="Y120" s="77" t="s">
        <v>153</v>
      </c>
      <c r="Z120" s="77" t="s">
        <v>154</v>
      </c>
      <c r="AA120" s="78" t="s">
        <v>155</v>
      </c>
    </row>
    <row r="121" spans="2:63" s="1" customFormat="1" ht="29.25" customHeight="1">
      <c r="B121" s="34"/>
      <c r="C121" s="80" t="s">
        <v>125</v>
      </c>
      <c r="D121" s="35"/>
      <c r="E121" s="35"/>
      <c r="F121" s="35"/>
      <c r="G121" s="35"/>
      <c r="H121" s="35"/>
      <c r="I121" s="35"/>
      <c r="J121" s="35"/>
      <c r="K121" s="35"/>
      <c r="L121" s="35"/>
      <c r="M121" s="35"/>
      <c r="N121" s="259">
        <f>BK121</f>
        <v>0</v>
      </c>
      <c r="O121" s="260"/>
      <c r="P121" s="260"/>
      <c r="Q121" s="260"/>
      <c r="R121" s="36"/>
      <c r="T121" s="79"/>
      <c r="U121" s="50"/>
      <c r="V121" s="50"/>
      <c r="W121" s="149">
        <f>W122+W139</f>
        <v>0</v>
      </c>
      <c r="X121" s="50"/>
      <c r="Y121" s="149">
        <f>Y122+Y139</f>
        <v>0.0022500000000000003</v>
      </c>
      <c r="Z121" s="50"/>
      <c r="AA121" s="150">
        <f>AA122+AA139</f>
        <v>0</v>
      </c>
      <c r="AT121" s="17" t="s">
        <v>84</v>
      </c>
      <c r="AU121" s="17" t="s">
        <v>130</v>
      </c>
      <c r="BK121" s="151">
        <f>BK122+BK139</f>
        <v>0</v>
      </c>
    </row>
    <row r="122" spans="2:63" s="9" customFormat="1" ht="36.75" customHeight="1">
      <c r="B122" s="152"/>
      <c r="C122" s="153"/>
      <c r="D122" s="154" t="s">
        <v>218</v>
      </c>
      <c r="E122" s="154"/>
      <c r="F122" s="154"/>
      <c r="G122" s="154"/>
      <c r="H122" s="154"/>
      <c r="I122" s="154"/>
      <c r="J122" s="154"/>
      <c r="K122" s="154"/>
      <c r="L122" s="154"/>
      <c r="M122" s="154"/>
      <c r="N122" s="283">
        <f>BK122</f>
        <v>0</v>
      </c>
      <c r="O122" s="274"/>
      <c r="P122" s="274"/>
      <c r="Q122" s="274"/>
      <c r="R122" s="155"/>
      <c r="T122" s="156"/>
      <c r="U122" s="153"/>
      <c r="V122" s="153"/>
      <c r="W122" s="157">
        <f>W123+W134+W136</f>
        <v>0</v>
      </c>
      <c r="X122" s="153"/>
      <c r="Y122" s="157">
        <f>Y123+Y134+Y136</f>
        <v>0.0022500000000000003</v>
      </c>
      <c r="Z122" s="153"/>
      <c r="AA122" s="158">
        <f>AA123+AA134+AA136</f>
        <v>0</v>
      </c>
      <c r="AR122" s="159" t="s">
        <v>23</v>
      </c>
      <c r="AT122" s="160" t="s">
        <v>84</v>
      </c>
      <c r="AU122" s="160" t="s">
        <v>85</v>
      </c>
      <c r="AY122" s="159" t="s">
        <v>156</v>
      </c>
      <c r="BK122" s="161">
        <f>BK123+BK134+BK136</f>
        <v>0</v>
      </c>
    </row>
    <row r="123" spans="2:63" s="9" customFormat="1" ht="19.5" customHeight="1">
      <c r="B123" s="152"/>
      <c r="C123" s="153"/>
      <c r="D123" s="172" t="s">
        <v>219</v>
      </c>
      <c r="E123" s="172"/>
      <c r="F123" s="172"/>
      <c r="G123" s="172"/>
      <c r="H123" s="172"/>
      <c r="I123" s="172"/>
      <c r="J123" s="172"/>
      <c r="K123" s="172"/>
      <c r="L123" s="172"/>
      <c r="M123" s="172"/>
      <c r="N123" s="288">
        <f>BK123</f>
        <v>0</v>
      </c>
      <c r="O123" s="289"/>
      <c r="P123" s="289"/>
      <c r="Q123" s="289"/>
      <c r="R123" s="155"/>
      <c r="T123" s="156"/>
      <c r="U123" s="153"/>
      <c r="V123" s="153"/>
      <c r="W123" s="157">
        <f>SUM(W124:W133)</f>
        <v>0</v>
      </c>
      <c r="X123" s="153"/>
      <c r="Y123" s="157">
        <f>SUM(Y124:Y133)</f>
        <v>0</v>
      </c>
      <c r="Z123" s="153"/>
      <c r="AA123" s="158">
        <f>SUM(AA124:AA133)</f>
        <v>0</v>
      </c>
      <c r="AR123" s="159" t="s">
        <v>23</v>
      </c>
      <c r="AT123" s="160" t="s">
        <v>84</v>
      </c>
      <c r="AU123" s="160" t="s">
        <v>23</v>
      </c>
      <c r="AY123" s="159" t="s">
        <v>156</v>
      </c>
      <c r="BK123" s="161">
        <f>SUM(BK124:BK133)</f>
        <v>0</v>
      </c>
    </row>
    <row r="124" spans="2:65" s="1" customFormat="1" ht="31.5" customHeight="1">
      <c r="B124" s="133"/>
      <c r="C124" s="162" t="s">
        <v>23</v>
      </c>
      <c r="D124" s="162" t="s">
        <v>157</v>
      </c>
      <c r="E124" s="163" t="s">
        <v>511</v>
      </c>
      <c r="F124" s="255" t="s">
        <v>512</v>
      </c>
      <c r="G124" s="256"/>
      <c r="H124" s="256"/>
      <c r="I124" s="256"/>
      <c r="J124" s="164" t="s">
        <v>268</v>
      </c>
      <c r="K124" s="165">
        <v>9</v>
      </c>
      <c r="L124" s="257">
        <v>0</v>
      </c>
      <c r="M124" s="256"/>
      <c r="N124" s="258">
        <f>ROUND(L124*K124,2)</f>
        <v>0</v>
      </c>
      <c r="O124" s="256"/>
      <c r="P124" s="256"/>
      <c r="Q124" s="256"/>
      <c r="R124" s="135"/>
      <c r="T124" s="166" t="s">
        <v>21</v>
      </c>
      <c r="U124" s="43" t="s">
        <v>50</v>
      </c>
      <c r="V124" s="35"/>
      <c r="W124" s="167">
        <f>V124*K124</f>
        <v>0</v>
      </c>
      <c r="X124" s="167">
        <v>0</v>
      </c>
      <c r="Y124" s="167">
        <f>X124*K124</f>
        <v>0</v>
      </c>
      <c r="Z124" s="167">
        <v>0</v>
      </c>
      <c r="AA124" s="168">
        <f>Z124*K124</f>
        <v>0</v>
      </c>
      <c r="AR124" s="17" t="s">
        <v>106</v>
      </c>
      <c r="AT124" s="17" t="s">
        <v>157</v>
      </c>
      <c r="AU124" s="17" t="s">
        <v>97</v>
      </c>
      <c r="AY124" s="17" t="s">
        <v>156</v>
      </c>
      <c r="BE124" s="113">
        <f>IF(U124="základní",N124,0)</f>
        <v>0</v>
      </c>
      <c r="BF124" s="113">
        <f>IF(U124="snížená",N124,0)</f>
        <v>0</v>
      </c>
      <c r="BG124" s="113">
        <f>IF(U124="zákl. přenesená",N124,0)</f>
        <v>0</v>
      </c>
      <c r="BH124" s="113">
        <f>IF(U124="sníž. přenesená",N124,0)</f>
        <v>0</v>
      </c>
      <c r="BI124" s="113">
        <f>IF(U124="nulová",N124,0)</f>
        <v>0</v>
      </c>
      <c r="BJ124" s="17" t="s">
        <v>23</v>
      </c>
      <c r="BK124" s="113">
        <f>ROUND(L124*K124,2)</f>
        <v>0</v>
      </c>
      <c r="BL124" s="17" t="s">
        <v>106</v>
      </c>
      <c r="BM124" s="17" t="s">
        <v>513</v>
      </c>
    </row>
    <row r="125" spans="2:51" s="11" customFormat="1" ht="22.5" customHeight="1">
      <c r="B125" s="173"/>
      <c r="C125" s="174"/>
      <c r="D125" s="174"/>
      <c r="E125" s="175" t="s">
        <v>21</v>
      </c>
      <c r="F125" s="292" t="s">
        <v>556</v>
      </c>
      <c r="G125" s="285"/>
      <c r="H125" s="285"/>
      <c r="I125" s="285"/>
      <c r="J125" s="174"/>
      <c r="K125" s="176">
        <v>9</v>
      </c>
      <c r="L125" s="174"/>
      <c r="M125" s="174"/>
      <c r="N125" s="174"/>
      <c r="O125" s="174"/>
      <c r="P125" s="174"/>
      <c r="Q125" s="174"/>
      <c r="R125" s="177"/>
      <c r="T125" s="178"/>
      <c r="U125" s="174"/>
      <c r="V125" s="174"/>
      <c r="W125" s="174"/>
      <c r="X125" s="174"/>
      <c r="Y125" s="174"/>
      <c r="Z125" s="174"/>
      <c r="AA125" s="179"/>
      <c r="AT125" s="180" t="s">
        <v>227</v>
      </c>
      <c r="AU125" s="180" t="s">
        <v>97</v>
      </c>
      <c r="AV125" s="11" t="s">
        <v>97</v>
      </c>
      <c r="AW125" s="11" t="s">
        <v>42</v>
      </c>
      <c r="AX125" s="11" t="s">
        <v>23</v>
      </c>
      <c r="AY125" s="180" t="s">
        <v>156</v>
      </c>
    </row>
    <row r="126" spans="2:65" s="1" customFormat="1" ht="31.5" customHeight="1">
      <c r="B126" s="133"/>
      <c r="C126" s="162" t="s">
        <v>97</v>
      </c>
      <c r="D126" s="162" t="s">
        <v>157</v>
      </c>
      <c r="E126" s="163" t="s">
        <v>515</v>
      </c>
      <c r="F126" s="255" t="s">
        <v>516</v>
      </c>
      <c r="G126" s="256"/>
      <c r="H126" s="256"/>
      <c r="I126" s="256"/>
      <c r="J126" s="164" t="s">
        <v>268</v>
      </c>
      <c r="K126" s="165">
        <v>9</v>
      </c>
      <c r="L126" s="257">
        <v>0</v>
      </c>
      <c r="M126" s="256"/>
      <c r="N126" s="258">
        <f>ROUND(L126*K126,2)</f>
        <v>0</v>
      </c>
      <c r="O126" s="256"/>
      <c r="P126" s="256"/>
      <c r="Q126" s="256"/>
      <c r="R126" s="135"/>
      <c r="T126" s="166" t="s">
        <v>21</v>
      </c>
      <c r="U126" s="43" t="s">
        <v>50</v>
      </c>
      <c r="V126" s="35"/>
      <c r="W126" s="167">
        <f>V126*K126</f>
        <v>0</v>
      </c>
      <c r="X126" s="167">
        <v>0</v>
      </c>
      <c r="Y126" s="167">
        <f>X126*K126</f>
        <v>0</v>
      </c>
      <c r="Z126" s="167">
        <v>0</v>
      </c>
      <c r="AA126" s="168">
        <f>Z126*K126</f>
        <v>0</v>
      </c>
      <c r="AR126" s="17" t="s">
        <v>106</v>
      </c>
      <c r="AT126" s="17" t="s">
        <v>157</v>
      </c>
      <c r="AU126" s="17" t="s">
        <v>97</v>
      </c>
      <c r="AY126" s="17" t="s">
        <v>156</v>
      </c>
      <c r="BE126" s="113">
        <f>IF(U126="základní",N126,0)</f>
        <v>0</v>
      </c>
      <c r="BF126" s="113">
        <f>IF(U126="snížená",N126,0)</f>
        <v>0</v>
      </c>
      <c r="BG126" s="113">
        <f>IF(U126="zákl. přenesená",N126,0)</f>
        <v>0</v>
      </c>
      <c r="BH126" s="113">
        <f>IF(U126="sníž. přenesená",N126,0)</f>
        <v>0</v>
      </c>
      <c r="BI126" s="113">
        <f>IF(U126="nulová",N126,0)</f>
        <v>0</v>
      </c>
      <c r="BJ126" s="17" t="s">
        <v>23</v>
      </c>
      <c r="BK126" s="113">
        <f>ROUND(L126*K126,2)</f>
        <v>0</v>
      </c>
      <c r="BL126" s="17" t="s">
        <v>106</v>
      </c>
      <c r="BM126" s="17" t="s">
        <v>517</v>
      </c>
    </row>
    <row r="127" spans="2:51" s="11" customFormat="1" ht="22.5" customHeight="1">
      <c r="B127" s="173"/>
      <c r="C127" s="174"/>
      <c r="D127" s="174"/>
      <c r="E127" s="175" t="s">
        <v>21</v>
      </c>
      <c r="F127" s="292" t="s">
        <v>557</v>
      </c>
      <c r="G127" s="285"/>
      <c r="H127" s="285"/>
      <c r="I127" s="285"/>
      <c r="J127" s="174"/>
      <c r="K127" s="176">
        <v>9</v>
      </c>
      <c r="L127" s="174"/>
      <c r="M127" s="174"/>
      <c r="N127" s="174"/>
      <c r="O127" s="174"/>
      <c r="P127" s="174"/>
      <c r="Q127" s="174"/>
      <c r="R127" s="177"/>
      <c r="T127" s="178"/>
      <c r="U127" s="174"/>
      <c r="V127" s="174"/>
      <c r="W127" s="174"/>
      <c r="X127" s="174"/>
      <c r="Y127" s="174"/>
      <c r="Z127" s="174"/>
      <c r="AA127" s="179"/>
      <c r="AT127" s="180" t="s">
        <v>227</v>
      </c>
      <c r="AU127" s="180" t="s">
        <v>97</v>
      </c>
      <c r="AV127" s="11" t="s">
        <v>97</v>
      </c>
      <c r="AW127" s="11" t="s">
        <v>42</v>
      </c>
      <c r="AX127" s="11" t="s">
        <v>23</v>
      </c>
      <c r="AY127" s="180" t="s">
        <v>156</v>
      </c>
    </row>
    <row r="128" spans="2:65" s="1" customFormat="1" ht="31.5" customHeight="1">
      <c r="B128" s="133"/>
      <c r="C128" s="162" t="s">
        <v>103</v>
      </c>
      <c r="D128" s="162" t="s">
        <v>157</v>
      </c>
      <c r="E128" s="163" t="s">
        <v>358</v>
      </c>
      <c r="F128" s="255" t="s">
        <v>359</v>
      </c>
      <c r="G128" s="256"/>
      <c r="H128" s="256"/>
      <c r="I128" s="256"/>
      <c r="J128" s="164" t="s">
        <v>268</v>
      </c>
      <c r="K128" s="165">
        <v>0.475</v>
      </c>
      <c r="L128" s="257">
        <v>0</v>
      </c>
      <c r="M128" s="256"/>
      <c r="N128" s="258">
        <f>ROUND(L128*K128,2)</f>
        <v>0</v>
      </c>
      <c r="O128" s="256"/>
      <c r="P128" s="256"/>
      <c r="Q128" s="256"/>
      <c r="R128" s="135"/>
      <c r="T128" s="166" t="s">
        <v>21</v>
      </c>
      <c r="U128" s="43" t="s">
        <v>50</v>
      </c>
      <c r="V128" s="35"/>
      <c r="W128" s="167">
        <f>V128*K128</f>
        <v>0</v>
      </c>
      <c r="X128" s="167">
        <v>0</v>
      </c>
      <c r="Y128" s="167">
        <f>X128*K128</f>
        <v>0</v>
      </c>
      <c r="Z128" s="167">
        <v>0</v>
      </c>
      <c r="AA128" s="168">
        <f>Z128*K128</f>
        <v>0</v>
      </c>
      <c r="AR128" s="17" t="s">
        <v>106</v>
      </c>
      <c r="AT128" s="17" t="s">
        <v>157</v>
      </c>
      <c r="AU128" s="17" t="s">
        <v>97</v>
      </c>
      <c r="AY128" s="17" t="s">
        <v>156</v>
      </c>
      <c r="BE128" s="113">
        <f>IF(U128="základní",N128,0)</f>
        <v>0</v>
      </c>
      <c r="BF128" s="113">
        <f>IF(U128="snížená",N128,0)</f>
        <v>0</v>
      </c>
      <c r="BG128" s="113">
        <f>IF(U128="zákl. přenesená",N128,0)</f>
        <v>0</v>
      </c>
      <c r="BH128" s="113">
        <f>IF(U128="sníž. přenesená",N128,0)</f>
        <v>0</v>
      </c>
      <c r="BI128" s="113">
        <f>IF(U128="nulová",N128,0)</f>
        <v>0</v>
      </c>
      <c r="BJ128" s="17" t="s">
        <v>23</v>
      </c>
      <c r="BK128" s="113">
        <f>ROUND(L128*K128,2)</f>
        <v>0</v>
      </c>
      <c r="BL128" s="17" t="s">
        <v>106</v>
      </c>
      <c r="BM128" s="17" t="s">
        <v>558</v>
      </c>
    </row>
    <row r="129" spans="2:51" s="11" customFormat="1" ht="22.5" customHeight="1">
      <c r="B129" s="173"/>
      <c r="C129" s="174"/>
      <c r="D129" s="174"/>
      <c r="E129" s="175" t="s">
        <v>21</v>
      </c>
      <c r="F129" s="292" t="s">
        <v>559</v>
      </c>
      <c r="G129" s="285"/>
      <c r="H129" s="285"/>
      <c r="I129" s="285"/>
      <c r="J129" s="174"/>
      <c r="K129" s="176">
        <v>0.475</v>
      </c>
      <c r="L129" s="174"/>
      <c r="M129" s="174"/>
      <c r="N129" s="174"/>
      <c r="O129" s="174"/>
      <c r="P129" s="174"/>
      <c r="Q129" s="174"/>
      <c r="R129" s="177"/>
      <c r="T129" s="178"/>
      <c r="U129" s="174"/>
      <c r="V129" s="174"/>
      <c r="W129" s="174"/>
      <c r="X129" s="174"/>
      <c r="Y129" s="174"/>
      <c r="Z129" s="174"/>
      <c r="AA129" s="179"/>
      <c r="AT129" s="180" t="s">
        <v>227</v>
      </c>
      <c r="AU129" s="180" t="s">
        <v>97</v>
      </c>
      <c r="AV129" s="11" t="s">
        <v>97</v>
      </c>
      <c r="AW129" s="11" t="s">
        <v>42</v>
      </c>
      <c r="AX129" s="11" t="s">
        <v>23</v>
      </c>
      <c r="AY129" s="180" t="s">
        <v>156</v>
      </c>
    </row>
    <row r="130" spans="2:65" s="1" customFormat="1" ht="31.5" customHeight="1">
      <c r="B130" s="133"/>
      <c r="C130" s="162" t="s">
        <v>106</v>
      </c>
      <c r="D130" s="162" t="s">
        <v>157</v>
      </c>
      <c r="E130" s="163" t="s">
        <v>369</v>
      </c>
      <c r="F130" s="255" t="s">
        <v>370</v>
      </c>
      <c r="G130" s="256"/>
      <c r="H130" s="256"/>
      <c r="I130" s="256"/>
      <c r="J130" s="164" t="s">
        <v>286</v>
      </c>
      <c r="K130" s="165">
        <v>0.784</v>
      </c>
      <c r="L130" s="257">
        <v>0</v>
      </c>
      <c r="M130" s="256"/>
      <c r="N130" s="258">
        <f>ROUND(L130*K130,2)</f>
        <v>0</v>
      </c>
      <c r="O130" s="256"/>
      <c r="P130" s="256"/>
      <c r="Q130" s="256"/>
      <c r="R130" s="135"/>
      <c r="T130" s="166" t="s">
        <v>21</v>
      </c>
      <c r="U130" s="43" t="s">
        <v>50</v>
      </c>
      <c r="V130" s="35"/>
      <c r="W130" s="167">
        <f>V130*K130</f>
        <v>0</v>
      </c>
      <c r="X130" s="167">
        <v>0</v>
      </c>
      <c r="Y130" s="167">
        <f>X130*K130</f>
        <v>0</v>
      </c>
      <c r="Z130" s="167">
        <v>0</v>
      </c>
      <c r="AA130" s="168">
        <f>Z130*K130</f>
        <v>0</v>
      </c>
      <c r="AR130" s="17" t="s">
        <v>106</v>
      </c>
      <c r="AT130" s="17" t="s">
        <v>157</v>
      </c>
      <c r="AU130" s="17" t="s">
        <v>97</v>
      </c>
      <c r="AY130" s="17" t="s">
        <v>156</v>
      </c>
      <c r="BE130" s="113">
        <f>IF(U130="základní",N130,0)</f>
        <v>0</v>
      </c>
      <c r="BF130" s="113">
        <f>IF(U130="snížená",N130,0)</f>
        <v>0</v>
      </c>
      <c r="BG130" s="113">
        <f>IF(U130="zákl. přenesená",N130,0)</f>
        <v>0</v>
      </c>
      <c r="BH130" s="113">
        <f>IF(U130="sníž. přenesená",N130,0)</f>
        <v>0</v>
      </c>
      <c r="BI130" s="113">
        <f>IF(U130="nulová",N130,0)</f>
        <v>0</v>
      </c>
      <c r="BJ130" s="17" t="s">
        <v>23</v>
      </c>
      <c r="BK130" s="113">
        <f>ROUND(L130*K130,2)</f>
        <v>0</v>
      </c>
      <c r="BL130" s="17" t="s">
        <v>106</v>
      </c>
      <c r="BM130" s="17" t="s">
        <v>560</v>
      </c>
    </row>
    <row r="131" spans="2:51" s="11" customFormat="1" ht="22.5" customHeight="1">
      <c r="B131" s="173"/>
      <c r="C131" s="174"/>
      <c r="D131" s="174"/>
      <c r="E131" s="175" t="s">
        <v>21</v>
      </c>
      <c r="F131" s="292" t="s">
        <v>561</v>
      </c>
      <c r="G131" s="285"/>
      <c r="H131" s="285"/>
      <c r="I131" s="285"/>
      <c r="J131" s="174"/>
      <c r="K131" s="176">
        <v>0.784</v>
      </c>
      <c r="L131" s="174"/>
      <c r="M131" s="174"/>
      <c r="N131" s="174"/>
      <c r="O131" s="174"/>
      <c r="P131" s="174"/>
      <c r="Q131" s="174"/>
      <c r="R131" s="177"/>
      <c r="T131" s="178"/>
      <c r="U131" s="174"/>
      <c r="V131" s="174"/>
      <c r="W131" s="174"/>
      <c r="X131" s="174"/>
      <c r="Y131" s="174"/>
      <c r="Z131" s="174"/>
      <c r="AA131" s="179"/>
      <c r="AT131" s="180" t="s">
        <v>227</v>
      </c>
      <c r="AU131" s="180" t="s">
        <v>97</v>
      </c>
      <c r="AV131" s="11" t="s">
        <v>97</v>
      </c>
      <c r="AW131" s="11" t="s">
        <v>42</v>
      </c>
      <c r="AX131" s="11" t="s">
        <v>23</v>
      </c>
      <c r="AY131" s="180" t="s">
        <v>156</v>
      </c>
    </row>
    <row r="132" spans="2:65" s="1" customFormat="1" ht="31.5" customHeight="1">
      <c r="B132" s="133"/>
      <c r="C132" s="162" t="s">
        <v>109</v>
      </c>
      <c r="D132" s="162" t="s">
        <v>157</v>
      </c>
      <c r="E132" s="163" t="s">
        <v>524</v>
      </c>
      <c r="F132" s="255" t="s">
        <v>525</v>
      </c>
      <c r="G132" s="256"/>
      <c r="H132" s="256"/>
      <c r="I132" s="256"/>
      <c r="J132" s="164" t="s">
        <v>268</v>
      </c>
      <c r="K132" s="165">
        <v>8.525</v>
      </c>
      <c r="L132" s="257">
        <v>0</v>
      </c>
      <c r="M132" s="256"/>
      <c r="N132" s="258">
        <f>ROUND(L132*K132,2)</f>
        <v>0</v>
      </c>
      <c r="O132" s="256"/>
      <c r="P132" s="256"/>
      <c r="Q132" s="256"/>
      <c r="R132" s="135"/>
      <c r="T132" s="166" t="s">
        <v>21</v>
      </c>
      <c r="U132" s="43" t="s">
        <v>50</v>
      </c>
      <c r="V132" s="35"/>
      <c r="W132" s="167">
        <f>V132*K132</f>
        <v>0</v>
      </c>
      <c r="X132" s="167">
        <v>0</v>
      </c>
      <c r="Y132" s="167">
        <f>X132*K132</f>
        <v>0</v>
      </c>
      <c r="Z132" s="167">
        <v>0</v>
      </c>
      <c r="AA132" s="168">
        <f>Z132*K132</f>
        <v>0</v>
      </c>
      <c r="AR132" s="17" t="s">
        <v>106</v>
      </c>
      <c r="AT132" s="17" t="s">
        <v>157</v>
      </c>
      <c r="AU132" s="17" t="s">
        <v>97</v>
      </c>
      <c r="AY132" s="17" t="s">
        <v>156</v>
      </c>
      <c r="BE132" s="113">
        <f>IF(U132="základní",N132,0)</f>
        <v>0</v>
      </c>
      <c r="BF132" s="113">
        <f>IF(U132="snížená",N132,0)</f>
        <v>0</v>
      </c>
      <c r="BG132" s="113">
        <f>IF(U132="zákl. přenesená",N132,0)</f>
        <v>0</v>
      </c>
      <c r="BH132" s="113">
        <f>IF(U132="sníž. přenesená",N132,0)</f>
        <v>0</v>
      </c>
      <c r="BI132" s="113">
        <f>IF(U132="nulová",N132,0)</f>
        <v>0</v>
      </c>
      <c r="BJ132" s="17" t="s">
        <v>23</v>
      </c>
      <c r="BK132" s="113">
        <f>ROUND(L132*K132,2)</f>
        <v>0</v>
      </c>
      <c r="BL132" s="17" t="s">
        <v>106</v>
      </c>
      <c r="BM132" s="17" t="s">
        <v>526</v>
      </c>
    </row>
    <row r="133" spans="2:51" s="11" customFormat="1" ht="22.5" customHeight="1">
      <c r="B133" s="173"/>
      <c r="C133" s="174"/>
      <c r="D133" s="174"/>
      <c r="E133" s="175" t="s">
        <v>21</v>
      </c>
      <c r="F133" s="292" t="s">
        <v>562</v>
      </c>
      <c r="G133" s="285"/>
      <c r="H133" s="285"/>
      <c r="I133" s="285"/>
      <c r="J133" s="174"/>
      <c r="K133" s="176">
        <v>8.525</v>
      </c>
      <c r="L133" s="174"/>
      <c r="M133" s="174"/>
      <c r="N133" s="174"/>
      <c r="O133" s="174"/>
      <c r="P133" s="174"/>
      <c r="Q133" s="174"/>
      <c r="R133" s="177"/>
      <c r="T133" s="178"/>
      <c r="U133" s="174"/>
      <c r="V133" s="174"/>
      <c r="W133" s="174"/>
      <c r="X133" s="174"/>
      <c r="Y133" s="174"/>
      <c r="Z133" s="174"/>
      <c r="AA133" s="179"/>
      <c r="AT133" s="180" t="s">
        <v>227</v>
      </c>
      <c r="AU133" s="180" t="s">
        <v>97</v>
      </c>
      <c r="AV133" s="11" t="s">
        <v>97</v>
      </c>
      <c r="AW133" s="11" t="s">
        <v>42</v>
      </c>
      <c r="AX133" s="11" t="s">
        <v>23</v>
      </c>
      <c r="AY133" s="180" t="s">
        <v>156</v>
      </c>
    </row>
    <row r="134" spans="2:63" s="9" customFormat="1" ht="29.25" customHeight="1">
      <c r="B134" s="152"/>
      <c r="C134" s="153"/>
      <c r="D134" s="172" t="s">
        <v>510</v>
      </c>
      <c r="E134" s="172"/>
      <c r="F134" s="172"/>
      <c r="G134" s="172"/>
      <c r="H134" s="172"/>
      <c r="I134" s="172"/>
      <c r="J134" s="172"/>
      <c r="K134" s="172"/>
      <c r="L134" s="172"/>
      <c r="M134" s="172"/>
      <c r="N134" s="288">
        <f>BK134</f>
        <v>0</v>
      </c>
      <c r="O134" s="289"/>
      <c r="P134" s="289"/>
      <c r="Q134" s="289"/>
      <c r="R134" s="155"/>
      <c r="T134" s="156"/>
      <c r="U134" s="153"/>
      <c r="V134" s="153"/>
      <c r="W134" s="157">
        <f>W135</f>
        <v>0</v>
      </c>
      <c r="X134" s="153"/>
      <c r="Y134" s="157">
        <f>Y135</f>
        <v>0.0022500000000000003</v>
      </c>
      <c r="Z134" s="153"/>
      <c r="AA134" s="158">
        <f>AA135</f>
        <v>0</v>
      </c>
      <c r="AR134" s="159" t="s">
        <v>23</v>
      </c>
      <c r="AT134" s="160" t="s">
        <v>84</v>
      </c>
      <c r="AU134" s="160" t="s">
        <v>23</v>
      </c>
      <c r="AY134" s="159" t="s">
        <v>156</v>
      </c>
      <c r="BK134" s="161">
        <f>BK135</f>
        <v>0</v>
      </c>
    </row>
    <row r="135" spans="2:65" s="1" customFormat="1" ht="22.5" customHeight="1">
      <c r="B135" s="133"/>
      <c r="C135" s="162" t="s">
        <v>181</v>
      </c>
      <c r="D135" s="162" t="s">
        <v>157</v>
      </c>
      <c r="E135" s="163" t="s">
        <v>533</v>
      </c>
      <c r="F135" s="255" t="s">
        <v>534</v>
      </c>
      <c r="G135" s="256"/>
      <c r="H135" s="256"/>
      <c r="I135" s="256"/>
      <c r="J135" s="164" t="s">
        <v>257</v>
      </c>
      <c r="K135" s="165">
        <v>25</v>
      </c>
      <c r="L135" s="257">
        <v>0</v>
      </c>
      <c r="M135" s="256"/>
      <c r="N135" s="258">
        <f>ROUND(L135*K135,2)</f>
        <v>0</v>
      </c>
      <c r="O135" s="256"/>
      <c r="P135" s="256"/>
      <c r="Q135" s="256"/>
      <c r="R135" s="135"/>
      <c r="T135" s="166" t="s">
        <v>21</v>
      </c>
      <c r="U135" s="43" t="s">
        <v>50</v>
      </c>
      <c r="V135" s="35"/>
      <c r="W135" s="167">
        <f>V135*K135</f>
        <v>0</v>
      </c>
      <c r="X135" s="167">
        <v>9E-05</v>
      </c>
      <c r="Y135" s="167">
        <f>X135*K135</f>
        <v>0.0022500000000000003</v>
      </c>
      <c r="Z135" s="167">
        <v>0</v>
      </c>
      <c r="AA135" s="168">
        <f>Z135*K135</f>
        <v>0</v>
      </c>
      <c r="AR135" s="17" t="s">
        <v>106</v>
      </c>
      <c r="AT135" s="17" t="s">
        <v>157</v>
      </c>
      <c r="AU135" s="17" t="s">
        <v>97</v>
      </c>
      <c r="AY135" s="17" t="s">
        <v>156</v>
      </c>
      <c r="BE135" s="113">
        <f>IF(U135="základní",N135,0)</f>
        <v>0</v>
      </c>
      <c r="BF135" s="113">
        <f>IF(U135="snížená",N135,0)</f>
        <v>0</v>
      </c>
      <c r="BG135" s="113">
        <f>IF(U135="zákl. přenesená",N135,0)</f>
        <v>0</v>
      </c>
      <c r="BH135" s="113">
        <f>IF(U135="sníž. přenesená",N135,0)</f>
        <v>0</v>
      </c>
      <c r="BI135" s="113">
        <f>IF(U135="nulová",N135,0)</f>
        <v>0</v>
      </c>
      <c r="BJ135" s="17" t="s">
        <v>23</v>
      </c>
      <c r="BK135" s="113">
        <f>ROUND(L135*K135,2)</f>
        <v>0</v>
      </c>
      <c r="BL135" s="17" t="s">
        <v>106</v>
      </c>
      <c r="BM135" s="17" t="s">
        <v>535</v>
      </c>
    </row>
    <row r="136" spans="2:63" s="9" customFormat="1" ht="29.25" customHeight="1">
      <c r="B136" s="152"/>
      <c r="C136" s="153"/>
      <c r="D136" s="172" t="s">
        <v>220</v>
      </c>
      <c r="E136" s="172"/>
      <c r="F136" s="172"/>
      <c r="G136" s="172"/>
      <c r="H136" s="172"/>
      <c r="I136" s="172"/>
      <c r="J136" s="172"/>
      <c r="K136" s="172"/>
      <c r="L136" s="172"/>
      <c r="M136" s="172"/>
      <c r="N136" s="290">
        <f>BK136</f>
        <v>0</v>
      </c>
      <c r="O136" s="291"/>
      <c r="P136" s="291"/>
      <c r="Q136" s="291"/>
      <c r="R136" s="155"/>
      <c r="T136" s="156"/>
      <c r="U136" s="153"/>
      <c r="V136" s="153"/>
      <c r="W136" s="157">
        <f>SUM(W137:W138)</f>
        <v>0</v>
      </c>
      <c r="X136" s="153"/>
      <c r="Y136" s="157">
        <f>SUM(Y137:Y138)</f>
        <v>0</v>
      </c>
      <c r="Z136" s="153"/>
      <c r="AA136" s="158">
        <f>SUM(AA137:AA138)</f>
        <v>0</v>
      </c>
      <c r="AR136" s="159" t="s">
        <v>23</v>
      </c>
      <c r="AT136" s="160" t="s">
        <v>84</v>
      </c>
      <c r="AU136" s="160" t="s">
        <v>23</v>
      </c>
      <c r="AY136" s="159" t="s">
        <v>156</v>
      </c>
      <c r="BK136" s="161">
        <f>SUM(BK137:BK138)</f>
        <v>0</v>
      </c>
    </row>
    <row r="137" spans="2:65" s="1" customFormat="1" ht="22.5" customHeight="1">
      <c r="B137" s="133"/>
      <c r="C137" s="162" t="s">
        <v>186</v>
      </c>
      <c r="D137" s="162" t="s">
        <v>157</v>
      </c>
      <c r="E137" s="163" t="s">
        <v>536</v>
      </c>
      <c r="F137" s="255" t="s">
        <v>563</v>
      </c>
      <c r="G137" s="256"/>
      <c r="H137" s="256"/>
      <c r="I137" s="256"/>
      <c r="J137" s="164" t="s">
        <v>257</v>
      </c>
      <c r="K137" s="165">
        <v>25</v>
      </c>
      <c r="L137" s="257">
        <v>0</v>
      </c>
      <c r="M137" s="256"/>
      <c r="N137" s="258">
        <f>ROUND(L137*K137,2)</f>
        <v>0</v>
      </c>
      <c r="O137" s="256"/>
      <c r="P137" s="256"/>
      <c r="Q137" s="256"/>
      <c r="R137" s="135"/>
      <c r="T137" s="166" t="s">
        <v>21</v>
      </c>
      <c r="U137" s="43" t="s">
        <v>50</v>
      </c>
      <c r="V137" s="35"/>
      <c r="W137" s="167">
        <f>V137*K137</f>
        <v>0</v>
      </c>
      <c r="X137" s="167">
        <v>0</v>
      </c>
      <c r="Y137" s="167">
        <f>X137*K137</f>
        <v>0</v>
      </c>
      <c r="Z137" s="167">
        <v>0</v>
      </c>
      <c r="AA137" s="168">
        <f>Z137*K137</f>
        <v>0</v>
      </c>
      <c r="AR137" s="17" t="s">
        <v>106</v>
      </c>
      <c r="AT137" s="17" t="s">
        <v>157</v>
      </c>
      <c r="AU137" s="17" t="s">
        <v>97</v>
      </c>
      <c r="AY137" s="17" t="s">
        <v>156</v>
      </c>
      <c r="BE137" s="113">
        <f>IF(U137="základní",N137,0)</f>
        <v>0</v>
      </c>
      <c r="BF137" s="113">
        <f>IF(U137="snížená",N137,0)</f>
        <v>0</v>
      </c>
      <c r="BG137" s="113">
        <f>IF(U137="zákl. přenesená",N137,0)</f>
        <v>0</v>
      </c>
      <c r="BH137" s="113">
        <f>IF(U137="sníž. přenesená",N137,0)</f>
        <v>0</v>
      </c>
      <c r="BI137" s="113">
        <f>IF(U137="nulová",N137,0)</f>
        <v>0</v>
      </c>
      <c r="BJ137" s="17" t="s">
        <v>23</v>
      </c>
      <c r="BK137" s="113">
        <f>ROUND(L137*K137,2)</f>
        <v>0</v>
      </c>
      <c r="BL137" s="17" t="s">
        <v>106</v>
      </c>
      <c r="BM137" s="17" t="s">
        <v>538</v>
      </c>
    </row>
    <row r="138" spans="2:65" s="1" customFormat="1" ht="22.5" customHeight="1">
      <c r="B138" s="133"/>
      <c r="C138" s="162" t="s">
        <v>190</v>
      </c>
      <c r="D138" s="162" t="s">
        <v>157</v>
      </c>
      <c r="E138" s="163" t="s">
        <v>564</v>
      </c>
      <c r="F138" s="255" t="s">
        <v>565</v>
      </c>
      <c r="G138" s="256"/>
      <c r="H138" s="256"/>
      <c r="I138" s="256"/>
      <c r="J138" s="164" t="s">
        <v>257</v>
      </c>
      <c r="K138" s="165">
        <v>25</v>
      </c>
      <c r="L138" s="257">
        <v>0</v>
      </c>
      <c r="M138" s="256"/>
      <c r="N138" s="258">
        <f>ROUND(L138*K138,2)</f>
        <v>0</v>
      </c>
      <c r="O138" s="256"/>
      <c r="P138" s="256"/>
      <c r="Q138" s="256"/>
      <c r="R138" s="135"/>
      <c r="T138" s="166" t="s">
        <v>21</v>
      </c>
      <c r="U138" s="43" t="s">
        <v>50</v>
      </c>
      <c r="V138" s="35"/>
      <c r="W138" s="167">
        <f>V138*K138</f>
        <v>0</v>
      </c>
      <c r="X138" s="167">
        <v>0</v>
      </c>
      <c r="Y138" s="167">
        <f>X138*K138</f>
        <v>0</v>
      </c>
      <c r="Z138" s="167">
        <v>0</v>
      </c>
      <c r="AA138" s="168">
        <f>Z138*K138</f>
        <v>0</v>
      </c>
      <c r="AR138" s="17" t="s">
        <v>106</v>
      </c>
      <c r="AT138" s="17" t="s">
        <v>157</v>
      </c>
      <c r="AU138" s="17" t="s">
        <v>97</v>
      </c>
      <c r="AY138" s="17" t="s">
        <v>156</v>
      </c>
      <c r="BE138" s="113">
        <f>IF(U138="základní",N138,0)</f>
        <v>0</v>
      </c>
      <c r="BF138" s="113">
        <f>IF(U138="snížená",N138,0)</f>
        <v>0</v>
      </c>
      <c r="BG138" s="113">
        <f>IF(U138="zákl. přenesená",N138,0)</f>
        <v>0</v>
      </c>
      <c r="BH138" s="113">
        <f>IF(U138="sníž. přenesená",N138,0)</f>
        <v>0</v>
      </c>
      <c r="BI138" s="113">
        <f>IF(U138="nulová",N138,0)</f>
        <v>0</v>
      </c>
      <c r="BJ138" s="17" t="s">
        <v>23</v>
      </c>
      <c r="BK138" s="113">
        <f>ROUND(L138*K138,2)</f>
        <v>0</v>
      </c>
      <c r="BL138" s="17" t="s">
        <v>106</v>
      </c>
      <c r="BM138" s="17" t="s">
        <v>566</v>
      </c>
    </row>
    <row r="139" spans="2:63" s="1" customFormat="1" ht="49.5" customHeight="1">
      <c r="B139" s="34"/>
      <c r="C139" s="35"/>
      <c r="D139" s="154" t="s">
        <v>213</v>
      </c>
      <c r="E139" s="35"/>
      <c r="F139" s="35"/>
      <c r="G139" s="35"/>
      <c r="H139" s="35"/>
      <c r="I139" s="35"/>
      <c r="J139" s="35"/>
      <c r="K139" s="35"/>
      <c r="L139" s="35"/>
      <c r="M139" s="35"/>
      <c r="N139" s="252">
        <f>BK139</f>
        <v>0</v>
      </c>
      <c r="O139" s="253"/>
      <c r="P139" s="253"/>
      <c r="Q139" s="253"/>
      <c r="R139" s="36"/>
      <c r="T139" s="169"/>
      <c r="U139" s="55"/>
      <c r="V139" s="55"/>
      <c r="W139" s="55"/>
      <c r="X139" s="55"/>
      <c r="Y139" s="55"/>
      <c r="Z139" s="55"/>
      <c r="AA139" s="57"/>
      <c r="AT139" s="17" t="s">
        <v>84</v>
      </c>
      <c r="AU139" s="17" t="s">
        <v>85</v>
      </c>
      <c r="AY139" s="17" t="s">
        <v>214</v>
      </c>
      <c r="BK139" s="113">
        <v>0</v>
      </c>
    </row>
    <row r="140" spans="2:18" s="1" customFormat="1" ht="6.75" customHeight="1">
      <c r="B140" s="58"/>
      <c r="C140" s="59"/>
      <c r="D140" s="59"/>
      <c r="E140" s="59"/>
      <c r="F140" s="59"/>
      <c r="G140" s="59"/>
      <c r="H140" s="59"/>
      <c r="I140" s="59"/>
      <c r="J140" s="59"/>
      <c r="K140" s="59"/>
      <c r="L140" s="59"/>
      <c r="M140" s="59"/>
      <c r="N140" s="59"/>
      <c r="O140" s="59"/>
      <c r="P140" s="59"/>
      <c r="Q140" s="59"/>
      <c r="R140" s="60"/>
    </row>
  </sheetData>
  <sheetProtection password="CC35" sheet="1" objects="1" scenarios="1" formatColumns="0" formatRows="0" sort="0" autoFilter="0"/>
  <mergeCells count="104">
    <mergeCell ref="C2:Q2"/>
    <mergeCell ref="C4:Q4"/>
    <mergeCell ref="F6:P6"/>
    <mergeCell ref="F7:P7"/>
    <mergeCell ref="F8:P8"/>
    <mergeCell ref="O10:P10"/>
    <mergeCell ref="O12:P12"/>
    <mergeCell ref="O13:P13"/>
    <mergeCell ref="O15:P15"/>
    <mergeCell ref="E16:L16"/>
    <mergeCell ref="O16:P16"/>
    <mergeCell ref="O18:P18"/>
    <mergeCell ref="O19:P19"/>
    <mergeCell ref="O21:P21"/>
    <mergeCell ref="O22:P22"/>
    <mergeCell ref="E25:L25"/>
    <mergeCell ref="M28:P28"/>
    <mergeCell ref="M29:P29"/>
    <mergeCell ref="M31:P31"/>
    <mergeCell ref="H33:J33"/>
    <mergeCell ref="M33:P33"/>
    <mergeCell ref="H34:J34"/>
    <mergeCell ref="M34:P34"/>
    <mergeCell ref="H35:J35"/>
    <mergeCell ref="M35:P35"/>
    <mergeCell ref="H36:J36"/>
    <mergeCell ref="M36:P36"/>
    <mergeCell ref="H37:J37"/>
    <mergeCell ref="M37:P37"/>
    <mergeCell ref="L39:P39"/>
    <mergeCell ref="C76:Q76"/>
    <mergeCell ref="F78:P78"/>
    <mergeCell ref="F79:P79"/>
    <mergeCell ref="F80:P80"/>
    <mergeCell ref="M82:P82"/>
    <mergeCell ref="M84:Q84"/>
    <mergeCell ref="M85:Q85"/>
    <mergeCell ref="C87:G87"/>
    <mergeCell ref="N87:Q87"/>
    <mergeCell ref="N89:Q89"/>
    <mergeCell ref="N90:Q90"/>
    <mergeCell ref="N91:Q91"/>
    <mergeCell ref="N92:Q92"/>
    <mergeCell ref="N93:Q93"/>
    <mergeCell ref="N95:Q95"/>
    <mergeCell ref="D96:H96"/>
    <mergeCell ref="N96:Q96"/>
    <mergeCell ref="D97:H97"/>
    <mergeCell ref="N97:Q97"/>
    <mergeCell ref="D98:H98"/>
    <mergeCell ref="N98:Q98"/>
    <mergeCell ref="D99:H99"/>
    <mergeCell ref="N99:Q99"/>
    <mergeCell ref="D100:H100"/>
    <mergeCell ref="N100:Q100"/>
    <mergeCell ref="N101:Q101"/>
    <mergeCell ref="L103:Q103"/>
    <mergeCell ref="C109:Q109"/>
    <mergeCell ref="F111:P111"/>
    <mergeCell ref="F112:P112"/>
    <mergeCell ref="F113:P113"/>
    <mergeCell ref="M115:P115"/>
    <mergeCell ref="M117:Q117"/>
    <mergeCell ref="M118:Q118"/>
    <mergeCell ref="F120:I120"/>
    <mergeCell ref="L120:M120"/>
    <mergeCell ref="N120:Q120"/>
    <mergeCell ref="L130:M130"/>
    <mergeCell ref="N130:Q130"/>
    <mergeCell ref="F124:I124"/>
    <mergeCell ref="L124:M124"/>
    <mergeCell ref="N124:Q124"/>
    <mergeCell ref="F125:I125"/>
    <mergeCell ref="F126:I126"/>
    <mergeCell ref="L126:M126"/>
    <mergeCell ref="N126:Q126"/>
    <mergeCell ref="F133:I133"/>
    <mergeCell ref="F135:I135"/>
    <mergeCell ref="L135:M135"/>
    <mergeCell ref="N135:Q135"/>
    <mergeCell ref="F127:I127"/>
    <mergeCell ref="F128:I128"/>
    <mergeCell ref="L128:M128"/>
    <mergeCell ref="N128:Q128"/>
    <mergeCell ref="F129:I129"/>
    <mergeCell ref="F130:I130"/>
    <mergeCell ref="N136:Q136"/>
    <mergeCell ref="N139:Q139"/>
    <mergeCell ref="F137:I137"/>
    <mergeCell ref="L137:M137"/>
    <mergeCell ref="N137:Q137"/>
    <mergeCell ref="F138:I138"/>
    <mergeCell ref="L138:M138"/>
    <mergeCell ref="N138:Q138"/>
    <mergeCell ref="H1:K1"/>
    <mergeCell ref="S2:AC2"/>
    <mergeCell ref="N121:Q121"/>
    <mergeCell ref="N122:Q122"/>
    <mergeCell ref="N123:Q123"/>
    <mergeCell ref="N134:Q134"/>
    <mergeCell ref="F131:I131"/>
    <mergeCell ref="F132:I132"/>
    <mergeCell ref="L132:M132"/>
    <mergeCell ref="N132:Q132"/>
  </mergeCells>
  <hyperlinks>
    <hyperlink ref="F1:G1" location="C2" tooltip="Krycí list rozpočtu" display="1) Krycí list rozpočtu"/>
    <hyperlink ref="H1:K1" location="C87" tooltip="Rekapitulace rozpočtu" display="2) Rekapitulace rozpočtu"/>
    <hyperlink ref="L1" location="C120" tooltip="Rozpočet" display="3) Rozpočet"/>
    <hyperlink ref="S1:T1" location="'Rekapitulace stavby'!C2" tooltip="Rekapitulace stavby" display="Rekapitulace stavby"/>
  </hyperlinks>
  <printOptions/>
  <pageMargins left="0.5833333134651184" right="0.5833333134651184" top="0.5" bottom="0.46666666865348816" header="0" footer="0"/>
  <pageSetup blackAndWhite="1" errors="blank" fitToHeight="100" fitToWidth="1" horizontalDpi="600" verticalDpi="600" orientation="portrait"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BN125"/>
  <sheetViews>
    <sheetView showGridLines="0" zoomScalePageLayoutView="0" workbookViewId="0" topLeftCell="A1">
      <pane ySplit="1" topLeftCell="A2" activePane="bottomLeft" state="frozen"/>
      <selection pane="topLeft" activeCell="A1" sqref="A1"/>
      <selection pane="bottomLeft" activeCell="A1" sqref="A1"/>
    </sheetView>
  </sheetViews>
  <sheetFormatPr defaultColWidth="9.28125" defaultRowHeight="13.5"/>
  <cols>
    <col min="1" max="1" width="8.28125" style="0" customWidth="1"/>
    <col min="2" max="2" width="1.7109375" style="0" customWidth="1"/>
    <col min="3" max="4" width="4.28125" style="0" customWidth="1"/>
    <col min="5" max="5" width="17.28125" style="0" customWidth="1"/>
    <col min="6" max="7" width="11.28125" style="0" customWidth="1"/>
    <col min="8" max="8" width="12.421875" style="0" customWidth="1"/>
    <col min="9" max="9" width="7.00390625" style="0" customWidth="1"/>
    <col min="10" max="10" width="5.28125" style="0" customWidth="1"/>
    <col min="11" max="11" width="11.421875" style="0" customWidth="1"/>
    <col min="12" max="12" width="12.00390625" style="0" customWidth="1"/>
    <col min="13" max="14" width="6.00390625" style="0" customWidth="1"/>
    <col min="15" max="15" width="2.00390625" style="0" customWidth="1"/>
    <col min="16" max="16" width="12.421875" style="0" customWidth="1"/>
    <col min="17" max="17" width="4.28125" style="0" customWidth="1"/>
    <col min="18" max="18" width="1.7109375" style="0" customWidth="1"/>
    <col min="19" max="19" width="8.28125" style="0" customWidth="1"/>
    <col min="20" max="20" width="29.7109375" style="0" hidden="1" customWidth="1"/>
    <col min="21" max="21" width="16.28125" style="0" hidden="1" customWidth="1"/>
    <col min="22" max="22" width="12.28125" style="0" hidden="1" customWidth="1"/>
    <col min="23" max="23" width="16.28125" style="0" hidden="1" customWidth="1"/>
    <col min="24" max="24" width="12.28125" style="0" hidden="1" customWidth="1"/>
    <col min="25" max="25" width="15.00390625" style="0" hidden="1" customWidth="1"/>
    <col min="26" max="26" width="11.00390625" style="0" hidden="1" customWidth="1"/>
    <col min="27" max="27" width="15.00390625" style="0" hidden="1" customWidth="1"/>
    <col min="28" max="28" width="16.28125" style="0" hidden="1" customWidth="1"/>
    <col min="29" max="29" width="11.00390625" style="0" customWidth="1"/>
    <col min="30" max="30" width="15.00390625" style="0" customWidth="1"/>
    <col min="31" max="31" width="16.28125" style="0" customWidth="1"/>
    <col min="32" max="43" width="9.28125" style="0" customWidth="1"/>
    <col min="44" max="64" width="0" style="0" hidden="1" customWidth="1"/>
  </cols>
  <sheetData>
    <row r="1" spans="1:66" ht="21.75" customHeight="1">
      <c r="A1" s="206"/>
      <c r="B1" s="203"/>
      <c r="C1" s="203"/>
      <c r="D1" s="204" t="s">
        <v>1</v>
      </c>
      <c r="E1" s="203"/>
      <c r="F1" s="205" t="s">
        <v>575</v>
      </c>
      <c r="G1" s="205"/>
      <c r="H1" s="254" t="s">
        <v>576</v>
      </c>
      <c r="I1" s="254"/>
      <c r="J1" s="254"/>
      <c r="K1" s="254"/>
      <c r="L1" s="205" t="s">
        <v>577</v>
      </c>
      <c r="M1" s="203"/>
      <c r="N1" s="203"/>
      <c r="O1" s="204" t="s">
        <v>121</v>
      </c>
      <c r="P1" s="203"/>
      <c r="Q1" s="203"/>
      <c r="R1" s="203"/>
      <c r="S1" s="205" t="s">
        <v>578</v>
      </c>
      <c r="T1" s="205"/>
      <c r="U1" s="206"/>
      <c r="V1" s="206"/>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row>
    <row r="2" spans="3:46" ht="36.75" customHeight="1">
      <c r="C2" s="240" t="s">
        <v>5</v>
      </c>
      <c r="D2" s="209"/>
      <c r="E2" s="209"/>
      <c r="F2" s="209"/>
      <c r="G2" s="209"/>
      <c r="H2" s="209"/>
      <c r="I2" s="209"/>
      <c r="J2" s="209"/>
      <c r="K2" s="209"/>
      <c r="L2" s="209"/>
      <c r="M2" s="209"/>
      <c r="N2" s="209"/>
      <c r="O2" s="209"/>
      <c r="P2" s="209"/>
      <c r="Q2" s="209"/>
      <c r="S2" s="208" t="s">
        <v>6</v>
      </c>
      <c r="T2" s="209"/>
      <c r="U2" s="209"/>
      <c r="V2" s="209"/>
      <c r="W2" s="209"/>
      <c r="X2" s="209"/>
      <c r="Y2" s="209"/>
      <c r="Z2" s="209"/>
      <c r="AA2" s="209"/>
      <c r="AB2" s="209"/>
      <c r="AC2" s="209"/>
      <c r="AT2" s="17" t="s">
        <v>111</v>
      </c>
    </row>
    <row r="3" spans="2:46" ht="6.75" customHeight="1">
      <c r="B3" s="18"/>
      <c r="C3" s="19"/>
      <c r="D3" s="19"/>
      <c r="E3" s="19"/>
      <c r="F3" s="19"/>
      <c r="G3" s="19"/>
      <c r="H3" s="19"/>
      <c r="I3" s="19"/>
      <c r="J3" s="19"/>
      <c r="K3" s="19"/>
      <c r="L3" s="19"/>
      <c r="M3" s="19"/>
      <c r="N3" s="19"/>
      <c r="O3" s="19"/>
      <c r="P3" s="19"/>
      <c r="Q3" s="19"/>
      <c r="R3" s="20"/>
      <c r="AT3" s="17" t="s">
        <v>97</v>
      </c>
    </row>
    <row r="4" spans="2:46" ht="36.75" customHeight="1">
      <c r="B4" s="21"/>
      <c r="C4" s="239" t="s">
        <v>122</v>
      </c>
      <c r="D4" s="241"/>
      <c r="E4" s="241"/>
      <c r="F4" s="241"/>
      <c r="G4" s="241"/>
      <c r="H4" s="241"/>
      <c r="I4" s="241"/>
      <c r="J4" s="241"/>
      <c r="K4" s="241"/>
      <c r="L4" s="241"/>
      <c r="M4" s="241"/>
      <c r="N4" s="241"/>
      <c r="O4" s="241"/>
      <c r="P4" s="241"/>
      <c r="Q4" s="241"/>
      <c r="R4" s="23"/>
      <c r="T4" s="24" t="s">
        <v>11</v>
      </c>
      <c r="AT4" s="17" t="s">
        <v>4</v>
      </c>
    </row>
    <row r="5" spans="2:18" ht="6.75" customHeight="1">
      <c r="B5" s="21"/>
      <c r="C5" s="22"/>
      <c r="D5" s="22"/>
      <c r="E5" s="22"/>
      <c r="F5" s="22"/>
      <c r="G5" s="22"/>
      <c r="H5" s="22"/>
      <c r="I5" s="22"/>
      <c r="J5" s="22"/>
      <c r="K5" s="22"/>
      <c r="L5" s="22"/>
      <c r="M5" s="22"/>
      <c r="N5" s="22"/>
      <c r="O5" s="22"/>
      <c r="P5" s="22"/>
      <c r="Q5" s="22"/>
      <c r="R5" s="23"/>
    </row>
    <row r="6" spans="2:18" ht="24.75" customHeight="1">
      <c r="B6" s="21"/>
      <c r="C6" s="22"/>
      <c r="D6" s="29" t="s">
        <v>17</v>
      </c>
      <c r="E6" s="22"/>
      <c r="F6" s="273" t="str">
        <f>'Rekapitulace stavby'!K6</f>
        <v>Chodník ul. Bohumínská, úsek DPS Kamenec - čerpací stanice</v>
      </c>
      <c r="G6" s="241"/>
      <c r="H6" s="241"/>
      <c r="I6" s="241"/>
      <c r="J6" s="241"/>
      <c r="K6" s="241"/>
      <c r="L6" s="241"/>
      <c r="M6" s="241"/>
      <c r="N6" s="241"/>
      <c r="O6" s="241"/>
      <c r="P6" s="241"/>
      <c r="Q6" s="22"/>
      <c r="R6" s="23"/>
    </row>
    <row r="7" spans="2:18" ht="24.75" customHeight="1">
      <c r="B7" s="21"/>
      <c r="C7" s="22"/>
      <c r="D7" s="29" t="s">
        <v>123</v>
      </c>
      <c r="E7" s="22"/>
      <c r="F7" s="273" t="s">
        <v>215</v>
      </c>
      <c r="G7" s="241"/>
      <c r="H7" s="241"/>
      <c r="I7" s="241"/>
      <c r="J7" s="241"/>
      <c r="K7" s="241"/>
      <c r="L7" s="241"/>
      <c r="M7" s="241"/>
      <c r="N7" s="241"/>
      <c r="O7" s="241"/>
      <c r="P7" s="241"/>
      <c r="Q7" s="22"/>
      <c r="R7" s="23"/>
    </row>
    <row r="8" spans="2:18" s="1" customFormat="1" ht="32.25" customHeight="1">
      <c r="B8" s="34"/>
      <c r="C8" s="35"/>
      <c r="D8" s="28" t="s">
        <v>216</v>
      </c>
      <c r="E8" s="35"/>
      <c r="F8" s="246" t="s">
        <v>567</v>
      </c>
      <c r="G8" s="211"/>
      <c r="H8" s="211"/>
      <c r="I8" s="211"/>
      <c r="J8" s="211"/>
      <c r="K8" s="211"/>
      <c r="L8" s="211"/>
      <c r="M8" s="211"/>
      <c r="N8" s="211"/>
      <c r="O8" s="211"/>
      <c r="P8" s="211"/>
      <c r="Q8" s="35"/>
      <c r="R8" s="36"/>
    </row>
    <row r="9" spans="2:18" s="1" customFormat="1" ht="14.25" customHeight="1">
      <c r="B9" s="34"/>
      <c r="C9" s="35"/>
      <c r="D9" s="29" t="s">
        <v>20</v>
      </c>
      <c r="E9" s="35"/>
      <c r="F9" s="27" t="s">
        <v>21</v>
      </c>
      <c r="G9" s="35"/>
      <c r="H9" s="35"/>
      <c r="I9" s="35"/>
      <c r="J9" s="35"/>
      <c r="K9" s="35"/>
      <c r="L9" s="35"/>
      <c r="M9" s="29" t="s">
        <v>22</v>
      </c>
      <c r="N9" s="35"/>
      <c r="O9" s="27" t="s">
        <v>21</v>
      </c>
      <c r="P9" s="35"/>
      <c r="Q9" s="35"/>
      <c r="R9" s="36"/>
    </row>
    <row r="10" spans="2:18" s="1" customFormat="1" ht="14.25" customHeight="1">
      <c r="B10" s="34"/>
      <c r="C10" s="35"/>
      <c r="D10" s="29" t="s">
        <v>24</v>
      </c>
      <c r="E10" s="35"/>
      <c r="F10" s="27" t="s">
        <v>25</v>
      </c>
      <c r="G10" s="35"/>
      <c r="H10" s="35"/>
      <c r="I10" s="35"/>
      <c r="J10" s="35"/>
      <c r="K10" s="35"/>
      <c r="L10" s="35"/>
      <c r="M10" s="29" t="s">
        <v>26</v>
      </c>
      <c r="N10" s="35"/>
      <c r="O10" s="282" t="str">
        <f>'Rekapitulace stavby'!AN8</f>
        <v>2. 6. 2016</v>
      </c>
      <c r="P10" s="211"/>
      <c r="Q10" s="35"/>
      <c r="R10" s="36"/>
    </row>
    <row r="11" spans="2:18" s="1" customFormat="1" ht="10.5" customHeight="1">
      <c r="B11" s="34"/>
      <c r="C11" s="35"/>
      <c r="D11" s="35"/>
      <c r="E11" s="35"/>
      <c r="F11" s="35"/>
      <c r="G11" s="35"/>
      <c r="H11" s="35"/>
      <c r="I11" s="35"/>
      <c r="J11" s="35"/>
      <c r="K11" s="35"/>
      <c r="L11" s="35"/>
      <c r="M11" s="35"/>
      <c r="N11" s="35"/>
      <c r="O11" s="35"/>
      <c r="P11" s="35"/>
      <c r="Q11" s="35"/>
      <c r="R11" s="36"/>
    </row>
    <row r="12" spans="2:18" s="1" customFormat="1" ht="14.25" customHeight="1">
      <c r="B12" s="34"/>
      <c r="C12" s="35"/>
      <c r="D12" s="29" t="s">
        <v>30</v>
      </c>
      <c r="E12" s="35"/>
      <c r="F12" s="35"/>
      <c r="G12" s="35"/>
      <c r="H12" s="35"/>
      <c r="I12" s="35"/>
      <c r="J12" s="35"/>
      <c r="K12" s="35"/>
      <c r="L12" s="35"/>
      <c r="M12" s="29" t="s">
        <v>31</v>
      </c>
      <c r="N12" s="35"/>
      <c r="O12" s="245" t="s">
        <v>32</v>
      </c>
      <c r="P12" s="211"/>
      <c r="Q12" s="35"/>
      <c r="R12" s="36"/>
    </row>
    <row r="13" spans="2:18" s="1" customFormat="1" ht="18" customHeight="1">
      <c r="B13" s="34"/>
      <c r="C13" s="35"/>
      <c r="D13" s="35"/>
      <c r="E13" s="27" t="s">
        <v>33</v>
      </c>
      <c r="F13" s="35"/>
      <c r="G13" s="35"/>
      <c r="H13" s="35"/>
      <c r="I13" s="35"/>
      <c r="J13" s="35"/>
      <c r="K13" s="35"/>
      <c r="L13" s="35"/>
      <c r="M13" s="29" t="s">
        <v>34</v>
      </c>
      <c r="N13" s="35"/>
      <c r="O13" s="245" t="s">
        <v>35</v>
      </c>
      <c r="P13" s="211"/>
      <c r="Q13" s="35"/>
      <c r="R13" s="36"/>
    </row>
    <row r="14" spans="2:18" s="1" customFormat="1" ht="6.75" customHeight="1">
      <c r="B14" s="34"/>
      <c r="C14" s="35"/>
      <c r="D14" s="35"/>
      <c r="E14" s="35"/>
      <c r="F14" s="35"/>
      <c r="G14" s="35"/>
      <c r="H14" s="35"/>
      <c r="I14" s="35"/>
      <c r="J14" s="35"/>
      <c r="K14" s="35"/>
      <c r="L14" s="35"/>
      <c r="M14" s="35"/>
      <c r="N14" s="35"/>
      <c r="O14" s="35"/>
      <c r="P14" s="35"/>
      <c r="Q14" s="35"/>
      <c r="R14" s="36"/>
    </row>
    <row r="15" spans="2:18" s="1" customFormat="1" ht="14.25" customHeight="1">
      <c r="B15" s="34"/>
      <c r="C15" s="35"/>
      <c r="D15" s="29" t="s">
        <v>36</v>
      </c>
      <c r="E15" s="35"/>
      <c r="F15" s="35"/>
      <c r="G15" s="35"/>
      <c r="H15" s="35"/>
      <c r="I15" s="35"/>
      <c r="J15" s="35"/>
      <c r="K15" s="35"/>
      <c r="L15" s="35"/>
      <c r="M15" s="29" t="s">
        <v>31</v>
      </c>
      <c r="N15" s="35"/>
      <c r="O15" s="281" t="str">
        <f>IF('Rekapitulace stavby'!AN13="","",'Rekapitulace stavby'!AN13)</f>
        <v>Vyplň údaj</v>
      </c>
      <c r="P15" s="211"/>
      <c r="Q15" s="35"/>
      <c r="R15" s="36"/>
    </row>
    <row r="16" spans="2:18" s="1" customFormat="1" ht="18" customHeight="1">
      <c r="B16" s="34"/>
      <c r="C16" s="35"/>
      <c r="D16" s="35"/>
      <c r="E16" s="281" t="str">
        <f>IF('Rekapitulace stavby'!E14="","",'Rekapitulace stavby'!E14)</f>
        <v>Vyplň údaj</v>
      </c>
      <c r="F16" s="211"/>
      <c r="G16" s="211"/>
      <c r="H16" s="211"/>
      <c r="I16" s="211"/>
      <c r="J16" s="211"/>
      <c r="K16" s="211"/>
      <c r="L16" s="211"/>
      <c r="M16" s="29" t="s">
        <v>34</v>
      </c>
      <c r="N16" s="35"/>
      <c r="O16" s="281" t="str">
        <f>IF('Rekapitulace stavby'!AN14="","",'Rekapitulace stavby'!AN14)</f>
        <v>Vyplň údaj</v>
      </c>
      <c r="P16" s="211"/>
      <c r="Q16" s="35"/>
      <c r="R16" s="36"/>
    </row>
    <row r="17" spans="2:18" s="1" customFormat="1" ht="6.75" customHeight="1">
      <c r="B17" s="34"/>
      <c r="C17" s="35"/>
      <c r="D17" s="35"/>
      <c r="E17" s="35"/>
      <c r="F17" s="35"/>
      <c r="G17" s="35"/>
      <c r="H17" s="35"/>
      <c r="I17" s="35"/>
      <c r="J17" s="35"/>
      <c r="K17" s="35"/>
      <c r="L17" s="35"/>
      <c r="M17" s="35"/>
      <c r="N17" s="35"/>
      <c r="O17" s="35"/>
      <c r="P17" s="35"/>
      <c r="Q17" s="35"/>
      <c r="R17" s="36"/>
    </row>
    <row r="18" spans="2:18" s="1" customFormat="1" ht="14.25" customHeight="1">
      <c r="B18" s="34"/>
      <c r="C18" s="35"/>
      <c r="D18" s="29" t="s">
        <v>38</v>
      </c>
      <c r="E18" s="35"/>
      <c r="F18" s="35"/>
      <c r="G18" s="35"/>
      <c r="H18" s="35"/>
      <c r="I18" s="35"/>
      <c r="J18" s="35"/>
      <c r="K18" s="35"/>
      <c r="L18" s="35"/>
      <c r="M18" s="29" t="s">
        <v>31</v>
      </c>
      <c r="N18" s="35"/>
      <c r="O18" s="245" t="s">
        <v>39</v>
      </c>
      <c r="P18" s="211"/>
      <c r="Q18" s="35"/>
      <c r="R18" s="36"/>
    </row>
    <row r="19" spans="2:18" s="1" customFormat="1" ht="18" customHeight="1">
      <c r="B19" s="34"/>
      <c r="C19" s="35"/>
      <c r="D19" s="35"/>
      <c r="E19" s="27" t="s">
        <v>40</v>
      </c>
      <c r="F19" s="35"/>
      <c r="G19" s="35"/>
      <c r="H19" s="35"/>
      <c r="I19" s="35"/>
      <c r="J19" s="35"/>
      <c r="K19" s="35"/>
      <c r="L19" s="35"/>
      <c r="M19" s="29" t="s">
        <v>34</v>
      </c>
      <c r="N19" s="35"/>
      <c r="O19" s="245" t="s">
        <v>41</v>
      </c>
      <c r="P19" s="211"/>
      <c r="Q19" s="35"/>
      <c r="R19" s="36"/>
    </row>
    <row r="20" spans="2:18" s="1" customFormat="1" ht="6.75" customHeight="1">
      <c r="B20" s="34"/>
      <c r="C20" s="35"/>
      <c r="D20" s="35"/>
      <c r="E20" s="35"/>
      <c r="F20" s="35"/>
      <c r="G20" s="35"/>
      <c r="H20" s="35"/>
      <c r="I20" s="35"/>
      <c r="J20" s="35"/>
      <c r="K20" s="35"/>
      <c r="L20" s="35"/>
      <c r="M20" s="35"/>
      <c r="N20" s="35"/>
      <c r="O20" s="35"/>
      <c r="P20" s="35"/>
      <c r="Q20" s="35"/>
      <c r="R20" s="36"/>
    </row>
    <row r="21" spans="2:18" s="1" customFormat="1" ht="14.25" customHeight="1">
      <c r="B21" s="34"/>
      <c r="C21" s="35"/>
      <c r="D21" s="29" t="s">
        <v>43</v>
      </c>
      <c r="E21" s="35"/>
      <c r="F21" s="35"/>
      <c r="G21" s="35"/>
      <c r="H21" s="35"/>
      <c r="I21" s="35"/>
      <c r="J21" s="35"/>
      <c r="K21" s="35"/>
      <c r="L21" s="35"/>
      <c r="M21" s="29" t="s">
        <v>31</v>
      </c>
      <c r="N21" s="35"/>
      <c r="O21" s="245">
        <f>IF('Rekapitulace stavby'!AN19="","",'Rekapitulace stavby'!AN19)</f>
      </c>
      <c r="P21" s="211"/>
      <c r="Q21" s="35"/>
      <c r="R21" s="36"/>
    </row>
    <row r="22" spans="2:18" s="1" customFormat="1" ht="18" customHeight="1">
      <c r="B22" s="34"/>
      <c r="C22" s="35"/>
      <c r="D22" s="35"/>
      <c r="E22" s="27" t="str">
        <f>IF('Rekapitulace stavby'!E20="","",'Rekapitulace stavby'!E20)</f>
        <v> </v>
      </c>
      <c r="F22" s="35"/>
      <c r="G22" s="35"/>
      <c r="H22" s="35"/>
      <c r="I22" s="35"/>
      <c r="J22" s="35"/>
      <c r="K22" s="35"/>
      <c r="L22" s="35"/>
      <c r="M22" s="29" t="s">
        <v>34</v>
      </c>
      <c r="N22" s="35"/>
      <c r="O22" s="245">
        <f>IF('Rekapitulace stavby'!AN20="","",'Rekapitulace stavby'!AN20)</f>
      </c>
      <c r="P22" s="211"/>
      <c r="Q22" s="35"/>
      <c r="R22" s="36"/>
    </row>
    <row r="23" spans="2:18" s="1" customFormat="1" ht="6.75" customHeight="1">
      <c r="B23" s="34"/>
      <c r="C23" s="35"/>
      <c r="D23" s="35"/>
      <c r="E23" s="35"/>
      <c r="F23" s="35"/>
      <c r="G23" s="35"/>
      <c r="H23" s="35"/>
      <c r="I23" s="35"/>
      <c r="J23" s="35"/>
      <c r="K23" s="35"/>
      <c r="L23" s="35"/>
      <c r="M23" s="35"/>
      <c r="N23" s="35"/>
      <c r="O23" s="35"/>
      <c r="P23" s="35"/>
      <c r="Q23" s="35"/>
      <c r="R23" s="36"/>
    </row>
    <row r="24" spans="2:18" s="1" customFormat="1" ht="14.25" customHeight="1">
      <c r="B24" s="34"/>
      <c r="C24" s="35"/>
      <c r="D24" s="29" t="s">
        <v>45</v>
      </c>
      <c r="E24" s="35"/>
      <c r="F24" s="35"/>
      <c r="G24" s="35"/>
      <c r="H24" s="35"/>
      <c r="I24" s="35"/>
      <c r="J24" s="35"/>
      <c r="K24" s="35"/>
      <c r="L24" s="35"/>
      <c r="M24" s="35"/>
      <c r="N24" s="35"/>
      <c r="O24" s="35"/>
      <c r="P24" s="35"/>
      <c r="Q24" s="35"/>
      <c r="R24" s="36"/>
    </row>
    <row r="25" spans="2:18" s="1" customFormat="1" ht="22.5" customHeight="1">
      <c r="B25" s="34"/>
      <c r="C25" s="35"/>
      <c r="D25" s="35"/>
      <c r="E25" s="248" t="s">
        <v>21</v>
      </c>
      <c r="F25" s="211"/>
      <c r="G25" s="211"/>
      <c r="H25" s="211"/>
      <c r="I25" s="211"/>
      <c r="J25" s="211"/>
      <c r="K25" s="211"/>
      <c r="L25" s="211"/>
      <c r="M25" s="35"/>
      <c r="N25" s="35"/>
      <c r="O25" s="35"/>
      <c r="P25" s="35"/>
      <c r="Q25" s="35"/>
      <c r="R25" s="36"/>
    </row>
    <row r="26" spans="2:18" s="1" customFormat="1" ht="6.75" customHeight="1">
      <c r="B26" s="34"/>
      <c r="C26" s="35"/>
      <c r="D26" s="35"/>
      <c r="E26" s="35"/>
      <c r="F26" s="35"/>
      <c r="G26" s="35"/>
      <c r="H26" s="35"/>
      <c r="I26" s="35"/>
      <c r="J26" s="35"/>
      <c r="K26" s="35"/>
      <c r="L26" s="35"/>
      <c r="M26" s="35"/>
      <c r="N26" s="35"/>
      <c r="O26" s="35"/>
      <c r="P26" s="35"/>
      <c r="Q26" s="35"/>
      <c r="R26" s="36"/>
    </row>
    <row r="27" spans="2:18" s="1" customFormat="1" ht="6.75" customHeight="1">
      <c r="B27" s="34"/>
      <c r="C27" s="35"/>
      <c r="D27" s="50"/>
      <c r="E27" s="50"/>
      <c r="F27" s="50"/>
      <c r="G27" s="50"/>
      <c r="H27" s="50"/>
      <c r="I27" s="50"/>
      <c r="J27" s="50"/>
      <c r="K27" s="50"/>
      <c r="L27" s="50"/>
      <c r="M27" s="50"/>
      <c r="N27" s="50"/>
      <c r="O27" s="50"/>
      <c r="P27" s="50"/>
      <c r="Q27" s="35"/>
      <c r="R27" s="36"/>
    </row>
    <row r="28" spans="2:18" s="1" customFormat="1" ht="14.25" customHeight="1">
      <c r="B28" s="34"/>
      <c r="C28" s="35"/>
      <c r="D28" s="120" t="s">
        <v>125</v>
      </c>
      <c r="E28" s="35"/>
      <c r="F28" s="35"/>
      <c r="G28" s="35"/>
      <c r="H28" s="35"/>
      <c r="I28" s="35"/>
      <c r="J28" s="35"/>
      <c r="K28" s="35"/>
      <c r="L28" s="35"/>
      <c r="M28" s="249">
        <f>N89</f>
        <v>0</v>
      </c>
      <c r="N28" s="211"/>
      <c r="O28" s="211"/>
      <c r="P28" s="211"/>
      <c r="Q28" s="35"/>
      <c r="R28" s="36"/>
    </row>
    <row r="29" spans="2:18" s="1" customFormat="1" ht="14.25" customHeight="1">
      <c r="B29" s="34"/>
      <c r="C29" s="35"/>
      <c r="D29" s="33" t="s">
        <v>115</v>
      </c>
      <c r="E29" s="35"/>
      <c r="F29" s="35"/>
      <c r="G29" s="35"/>
      <c r="H29" s="35"/>
      <c r="I29" s="35"/>
      <c r="J29" s="35"/>
      <c r="K29" s="35"/>
      <c r="L29" s="35"/>
      <c r="M29" s="249">
        <f>N93</f>
        <v>0</v>
      </c>
      <c r="N29" s="211"/>
      <c r="O29" s="211"/>
      <c r="P29" s="211"/>
      <c r="Q29" s="35"/>
      <c r="R29" s="36"/>
    </row>
    <row r="30" spans="2:18" s="1" customFormat="1" ht="6.75" customHeight="1">
      <c r="B30" s="34"/>
      <c r="C30" s="35"/>
      <c r="D30" s="35"/>
      <c r="E30" s="35"/>
      <c r="F30" s="35"/>
      <c r="G30" s="35"/>
      <c r="H30" s="35"/>
      <c r="I30" s="35"/>
      <c r="J30" s="35"/>
      <c r="K30" s="35"/>
      <c r="L30" s="35"/>
      <c r="M30" s="35"/>
      <c r="N30" s="35"/>
      <c r="O30" s="35"/>
      <c r="P30" s="35"/>
      <c r="Q30" s="35"/>
      <c r="R30" s="36"/>
    </row>
    <row r="31" spans="2:18" s="1" customFormat="1" ht="24.75" customHeight="1">
      <c r="B31" s="34"/>
      <c r="C31" s="35"/>
      <c r="D31" s="121" t="s">
        <v>48</v>
      </c>
      <c r="E31" s="35"/>
      <c r="F31" s="35"/>
      <c r="G31" s="35"/>
      <c r="H31" s="35"/>
      <c r="I31" s="35"/>
      <c r="J31" s="35"/>
      <c r="K31" s="35"/>
      <c r="L31" s="35"/>
      <c r="M31" s="280">
        <f>ROUND(M28+M29,2)</f>
        <v>0</v>
      </c>
      <c r="N31" s="211"/>
      <c r="O31" s="211"/>
      <c r="P31" s="211"/>
      <c r="Q31" s="35"/>
      <c r="R31" s="36"/>
    </row>
    <row r="32" spans="2:18" s="1" customFormat="1" ht="6.75" customHeight="1">
      <c r="B32" s="34"/>
      <c r="C32" s="35"/>
      <c r="D32" s="50"/>
      <c r="E32" s="50"/>
      <c r="F32" s="50"/>
      <c r="G32" s="50"/>
      <c r="H32" s="50"/>
      <c r="I32" s="50"/>
      <c r="J32" s="50"/>
      <c r="K32" s="50"/>
      <c r="L32" s="50"/>
      <c r="M32" s="50"/>
      <c r="N32" s="50"/>
      <c r="O32" s="50"/>
      <c r="P32" s="50"/>
      <c r="Q32" s="35"/>
      <c r="R32" s="36"/>
    </row>
    <row r="33" spans="2:18" s="1" customFormat="1" ht="14.25" customHeight="1">
      <c r="B33" s="34"/>
      <c r="C33" s="35"/>
      <c r="D33" s="41" t="s">
        <v>49</v>
      </c>
      <c r="E33" s="41" t="s">
        <v>50</v>
      </c>
      <c r="F33" s="42">
        <v>0.21</v>
      </c>
      <c r="G33" s="122" t="s">
        <v>51</v>
      </c>
      <c r="H33" s="278">
        <f>(SUM(BE93:BE100)+SUM(BE119:BE123))</f>
        <v>0</v>
      </c>
      <c r="I33" s="211"/>
      <c r="J33" s="211"/>
      <c r="K33" s="35"/>
      <c r="L33" s="35"/>
      <c r="M33" s="278">
        <f>ROUND((SUM(BE93:BE100)+SUM(BE119:BE123)),2)*F33</f>
        <v>0</v>
      </c>
      <c r="N33" s="211"/>
      <c r="O33" s="211"/>
      <c r="P33" s="211"/>
      <c r="Q33" s="35"/>
      <c r="R33" s="36"/>
    </row>
    <row r="34" spans="2:18" s="1" customFormat="1" ht="14.25" customHeight="1">
      <c r="B34" s="34"/>
      <c r="C34" s="35"/>
      <c r="D34" s="35"/>
      <c r="E34" s="41" t="s">
        <v>52</v>
      </c>
      <c r="F34" s="42">
        <v>0.15</v>
      </c>
      <c r="G34" s="122" t="s">
        <v>51</v>
      </c>
      <c r="H34" s="278">
        <f>(SUM(BF93:BF100)+SUM(BF119:BF123))</f>
        <v>0</v>
      </c>
      <c r="I34" s="211"/>
      <c r="J34" s="211"/>
      <c r="K34" s="35"/>
      <c r="L34" s="35"/>
      <c r="M34" s="278">
        <f>ROUND((SUM(BF93:BF100)+SUM(BF119:BF123)),2)*F34</f>
        <v>0</v>
      </c>
      <c r="N34" s="211"/>
      <c r="O34" s="211"/>
      <c r="P34" s="211"/>
      <c r="Q34" s="35"/>
      <c r="R34" s="36"/>
    </row>
    <row r="35" spans="2:18" s="1" customFormat="1" ht="14.25" customHeight="1" hidden="1">
      <c r="B35" s="34"/>
      <c r="C35" s="35"/>
      <c r="D35" s="35"/>
      <c r="E35" s="41" t="s">
        <v>53</v>
      </c>
      <c r="F35" s="42">
        <v>0.21</v>
      </c>
      <c r="G35" s="122" t="s">
        <v>51</v>
      </c>
      <c r="H35" s="278">
        <f>(SUM(BG93:BG100)+SUM(BG119:BG123))</f>
        <v>0</v>
      </c>
      <c r="I35" s="211"/>
      <c r="J35" s="211"/>
      <c r="K35" s="35"/>
      <c r="L35" s="35"/>
      <c r="M35" s="278">
        <v>0</v>
      </c>
      <c r="N35" s="211"/>
      <c r="O35" s="211"/>
      <c r="P35" s="211"/>
      <c r="Q35" s="35"/>
      <c r="R35" s="36"/>
    </row>
    <row r="36" spans="2:18" s="1" customFormat="1" ht="14.25" customHeight="1" hidden="1">
      <c r="B36" s="34"/>
      <c r="C36" s="35"/>
      <c r="D36" s="35"/>
      <c r="E36" s="41" t="s">
        <v>54</v>
      </c>
      <c r="F36" s="42">
        <v>0.15</v>
      </c>
      <c r="G36" s="122" t="s">
        <v>51</v>
      </c>
      <c r="H36" s="278">
        <f>(SUM(BH93:BH100)+SUM(BH119:BH123))</f>
        <v>0</v>
      </c>
      <c r="I36" s="211"/>
      <c r="J36" s="211"/>
      <c r="K36" s="35"/>
      <c r="L36" s="35"/>
      <c r="M36" s="278">
        <v>0</v>
      </c>
      <c r="N36" s="211"/>
      <c r="O36" s="211"/>
      <c r="P36" s="211"/>
      <c r="Q36" s="35"/>
      <c r="R36" s="36"/>
    </row>
    <row r="37" spans="2:18" s="1" customFormat="1" ht="14.25" customHeight="1" hidden="1">
      <c r="B37" s="34"/>
      <c r="C37" s="35"/>
      <c r="D37" s="35"/>
      <c r="E37" s="41" t="s">
        <v>55</v>
      </c>
      <c r="F37" s="42">
        <v>0</v>
      </c>
      <c r="G37" s="122" t="s">
        <v>51</v>
      </c>
      <c r="H37" s="278">
        <f>(SUM(BI93:BI100)+SUM(BI119:BI123))</f>
        <v>0</v>
      </c>
      <c r="I37" s="211"/>
      <c r="J37" s="211"/>
      <c r="K37" s="35"/>
      <c r="L37" s="35"/>
      <c r="M37" s="278">
        <v>0</v>
      </c>
      <c r="N37" s="211"/>
      <c r="O37" s="211"/>
      <c r="P37" s="211"/>
      <c r="Q37" s="35"/>
      <c r="R37" s="36"/>
    </row>
    <row r="38" spans="2:18" s="1" customFormat="1" ht="6.75" customHeight="1">
      <c r="B38" s="34"/>
      <c r="C38" s="35"/>
      <c r="D38" s="35"/>
      <c r="E38" s="35"/>
      <c r="F38" s="35"/>
      <c r="G38" s="35"/>
      <c r="H38" s="35"/>
      <c r="I38" s="35"/>
      <c r="J38" s="35"/>
      <c r="K38" s="35"/>
      <c r="L38" s="35"/>
      <c r="M38" s="35"/>
      <c r="N38" s="35"/>
      <c r="O38" s="35"/>
      <c r="P38" s="35"/>
      <c r="Q38" s="35"/>
      <c r="R38" s="36"/>
    </row>
    <row r="39" spans="2:18" s="1" customFormat="1" ht="24.75" customHeight="1">
      <c r="B39" s="34"/>
      <c r="C39" s="119"/>
      <c r="D39" s="123" t="s">
        <v>56</v>
      </c>
      <c r="E39" s="75"/>
      <c r="F39" s="75"/>
      <c r="G39" s="124" t="s">
        <v>57</v>
      </c>
      <c r="H39" s="125" t="s">
        <v>58</v>
      </c>
      <c r="I39" s="75"/>
      <c r="J39" s="75"/>
      <c r="K39" s="75"/>
      <c r="L39" s="279">
        <f>SUM(M31:M37)</f>
        <v>0</v>
      </c>
      <c r="M39" s="229"/>
      <c r="N39" s="229"/>
      <c r="O39" s="229"/>
      <c r="P39" s="231"/>
      <c r="Q39" s="119"/>
      <c r="R39" s="36"/>
    </row>
    <row r="40" spans="2:18" s="1" customFormat="1" ht="14.25" customHeight="1">
      <c r="B40" s="34"/>
      <c r="C40" s="35"/>
      <c r="D40" s="35"/>
      <c r="E40" s="35"/>
      <c r="F40" s="35"/>
      <c r="G40" s="35"/>
      <c r="H40" s="35"/>
      <c r="I40" s="35"/>
      <c r="J40" s="35"/>
      <c r="K40" s="35"/>
      <c r="L40" s="35"/>
      <c r="M40" s="35"/>
      <c r="N40" s="35"/>
      <c r="O40" s="35"/>
      <c r="P40" s="35"/>
      <c r="Q40" s="35"/>
      <c r="R40" s="36"/>
    </row>
    <row r="41" spans="2:18" s="1" customFormat="1" ht="14.25" customHeight="1">
      <c r="B41" s="34"/>
      <c r="C41" s="35"/>
      <c r="D41" s="35"/>
      <c r="E41" s="35"/>
      <c r="F41" s="35"/>
      <c r="G41" s="35"/>
      <c r="H41" s="35"/>
      <c r="I41" s="35"/>
      <c r="J41" s="35"/>
      <c r="K41" s="35"/>
      <c r="L41" s="35"/>
      <c r="M41" s="35"/>
      <c r="N41" s="35"/>
      <c r="O41" s="35"/>
      <c r="P41" s="35"/>
      <c r="Q41" s="35"/>
      <c r="R41" s="36"/>
    </row>
    <row r="42" spans="2:18" ht="13.5">
      <c r="B42" s="21"/>
      <c r="C42" s="22"/>
      <c r="D42" s="22"/>
      <c r="E42" s="22"/>
      <c r="F42" s="22"/>
      <c r="G42" s="22"/>
      <c r="H42" s="22"/>
      <c r="I42" s="22"/>
      <c r="J42" s="22"/>
      <c r="K42" s="22"/>
      <c r="L42" s="22"/>
      <c r="M42" s="22"/>
      <c r="N42" s="22"/>
      <c r="O42" s="22"/>
      <c r="P42" s="22"/>
      <c r="Q42" s="22"/>
      <c r="R42" s="23"/>
    </row>
    <row r="43" spans="2:18" ht="13.5">
      <c r="B43" s="21"/>
      <c r="C43" s="22"/>
      <c r="D43" s="22"/>
      <c r="E43" s="22"/>
      <c r="F43" s="22"/>
      <c r="G43" s="22"/>
      <c r="H43" s="22"/>
      <c r="I43" s="22"/>
      <c r="J43" s="22"/>
      <c r="K43" s="22"/>
      <c r="L43" s="22"/>
      <c r="M43" s="22"/>
      <c r="N43" s="22"/>
      <c r="O43" s="22"/>
      <c r="P43" s="22"/>
      <c r="Q43" s="22"/>
      <c r="R43" s="23"/>
    </row>
    <row r="44" spans="2:18" ht="13.5">
      <c r="B44" s="21"/>
      <c r="C44" s="22"/>
      <c r="D44" s="22"/>
      <c r="E44" s="22"/>
      <c r="F44" s="22"/>
      <c r="G44" s="22"/>
      <c r="H44" s="22"/>
      <c r="I44" s="22"/>
      <c r="J44" s="22"/>
      <c r="K44" s="22"/>
      <c r="L44" s="22"/>
      <c r="M44" s="22"/>
      <c r="N44" s="22"/>
      <c r="O44" s="22"/>
      <c r="P44" s="22"/>
      <c r="Q44" s="22"/>
      <c r="R44" s="23"/>
    </row>
    <row r="45" spans="2:18" ht="13.5">
      <c r="B45" s="21"/>
      <c r="C45" s="22"/>
      <c r="D45" s="22"/>
      <c r="E45" s="22"/>
      <c r="F45" s="22"/>
      <c r="G45" s="22"/>
      <c r="H45" s="22"/>
      <c r="I45" s="22"/>
      <c r="J45" s="22"/>
      <c r="K45" s="22"/>
      <c r="L45" s="22"/>
      <c r="M45" s="22"/>
      <c r="N45" s="22"/>
      <c r="O45" s="22"/>
      <c r="P45" s="22"/>
      <c r="Q45" s="22"/>
      <c r="R45" s="23"/>
    </row>
    <row r="46" spans="2:18" ht="13.5">
      <c r="B46" s="21"/>
      <c r="C46" s="22"/>
      <c r="D46" s="22"/>
      <c r="E46" s="22"/>
      <c r="F46" s="22"/>
      <c r="G46" s="22"/>
      <c r="H46" s="22"/>
      <c r="I46" s="22"/>
      <c r="J46" s="22"/>
      <c r="K46" s="22"/>
      <c r="L46" s="22"/>
      <c r="M46" s="22"/>
      <c r="N46" s="22"/>
      <c r="O46" s="22"/>
      <c r="P46" s="22"/>
      <c r="Q46" s="22"/>
      <c r="R46" s="23"/>
    </row>
    <row r="47" spans="2:18" ht="13.5">
      <c r="B47" s="21"/>
      <c r="C47" s="22"/>
      <c r="D47" s="22"/>
      <c r="E47" s="22"/>
      <c r="F47" s="22"/>
      <c r="G47" s="22"/>
      <c r="H47" s="22"/>
      <c r="I47" s="22"/>
      <c r="J47" s="22"/>
      <c r="K47" s="22"/>
      <c r="L47" s="22"/>
      <c r="M47" s="22"/>
      <c r="N47" s="22"/>
      <c r="O47" s="22"/>
      <c r="P47" s="22"/>
      <c r="Q47" s="22"/>
      <c r="R47" s="23"/>
    </row>
    <row r="48" spans="2:18" ht="13.5">
      <c r="B48" s="21"/>
      <c r="C48" s="22"/>
      <c r="D48" s="22"/>
      <c r="E48" s="22"/>
      <c r="F48" s="22"/>
      <c r="G48" s="22"/>
      <c r="H48" s="22"/>
      <c r="I48" s="22"/>
      <c r="J48" s="22"/>
      <c r="K48" s="22"/>
      <c r="L48" s="22"/>
      <c r="M48" s="22"/>
      <c r="N48" s="22"/>
      <c r="O48" s="22"/>
      <c r="P48" s="22"/>
      <c r="Q48" s="22"/>
      <c r="R48" s="23"/>
    </row>
    <row r="49" spans="2:18" ht="13.5">
      <c r="B49" s="21"/>
      <c r="C49" s="22"/>
      <c r="D49" s="22"/>
      <c r="E49" s="22"/>
      <c r="F49" s="22"/>
      <c r="G49" s="22"/>
      <c r="H49" s="22"/>
      <c r="I49" s="22"/>
      <c r="J49" s="22"/>
      <c r="K49" s="22"/>
      <c r="L49" s="22"/>
      <c r="M49" s="22"/>
      <c r="N49" s="22"/>
      <c r="O49" s="22"/>
      <c r="P49" s="22"/>
      <c r="Q49" s="22"/>
      <c r="R49" s="23"/>
    </row>
    <row r="50" spans="2:18" s="1" customFormat="1" ht="15">
      <c r="B50" s="34"/>
      <c r="C50" s="35"/>
      <c r="D50" s="49" t="s">
        <v>59</v>
      </c>
      <c r="E50" s="50"/>
      <c r="F50" s="50"/>
      <c r="G50" s="50"/>
      <c r="H50" s="51"/>
      <c r="I50" s="35"/>
      <c r="J50" s="49" t="s">
        <v>60</v>
      </c>
      <c r="K50" s="50"/>
      <c r="L50" s="50"/>
      <c r="M50" s="50"/>
      <c r="N50" s="50"/>
      <c r="O50" s="50"/>
      <c r="P50" s="51"/>
      <c r="Q50" s="35"/>
      <c r="R50" s="36"/>
    </row>
    <row r="51" spans="2:18" ht="13.5">
      <c r="B51" s="21"/>
      <c r="C51" s="22"/>
      <c r="D51" s="52"/>
      <c r="E51" s="22"/>
      <c r="F51" s="22"/>
      <c r="G51" s="22"/>
      <c r="H51" s="53"/>
      <c r="I51" s="22"/>
      <c r="J51" s="52"/>
      <c r="K51" s="22"/>
      <c r="L51" s="22"/>
      <c r="M51" s="22"/>
      <c r="N51" s="22"/>
      <c r="O51" s="22"/>
      <c r="P51" s="53"/>
      <c r="Q51" s="22"/>
      <c r="R51" s="23"/>
    </row>
    <row r="52" spans="2:18" ht="13.5">
      <c r="B52" s="21"/>
      <c r="C52" s="22"/>
      <c r="D52" s="52"/>
      <c r="E52" s="22"/>
      <c r="F52" s="22"/>
      <c r="G52" s="22"/>
      <c r="H52" s="53"/>
      <c r="I52" s="22"/>
      <c r="J52" s="52"/>
      <c r="K52" s="22"/>
      <c r="L52" s="22"/>
      <c r="M52" s="22"/>
      <c r="N52" s="22"/>
      <c r="O52" s="22"/>
      <c r="P52" s="53"/>
      <c r="Q52" s="22"/>
      <c r="R52" s="23"/>
    </row>
    <row r="53" spans="2:18" ht="13.5">
      <c r="B53" s="21"/>
      <c r="C53" s="22"/>
      <c r="D53" s="52"/>
      <c r="E53" s="22"/>
      <c r="F53" s="22"/>
      <c r="G53" s="22"/>
      <c r="H53" s="53"/>
      <c r="I53" s="22"/>
      <c r="J53" s="52"/>
      <c r="K53" s="22"/>
      <c r="L53" s="22"/>
      <c r="M53" s="22"/>
      <c r="N53" s="22"/>
      <c r="O53" s="22"/>
      <c r="P53" s="53"/>
      <c r="Q53" s="22"/>
      <c r="R53" s="23"/>
    </row>
    <row r="54" spans="2:18" ht="13.5">
      <c r="B54" s="21"/>
      <c r="C54" s="22"/>
      <c r="D54" s="52"/>
      <c r="E54" s="22"/>
      <c r="F54" s="22"/>
      <c r="G54" s="22"/>
      <c r="H54" s="53"/>
      <c r="I54" s="22"/>
      <c r="J54" s="52"/>
      <c r="K54" s="22"/>
      <c r="L54" s="22"/>
      <c r="M54" s="22"/>
      <c r="N54" s="22"/>
      <c r="O54" s="22"/>
      <c r="P54" s="53"/>
      <c r="Q54" s="22"/>
      <c r="R54" s="23"/>
    </row>
    <row r="55" spans="2:18" ht="13.5">
      <c r="B55" s="21"/>
      <c r="C55" s="22"/>
      <c r="D55" s="52"/>
      <c r="E55" s="22"/>
      <c r="F55" s="22"/>
      <c r="G55" s="22"/>
      <c r="H55" s="53"/>
      <c r="I55" s="22"/>
      <c r="J55" s="52"/>
      <c r="K55" s="22"/>
      <c r="L55" s="22"/>
      <c r="M55" s="22"/>
      <c r="N55" s="22"/>
      <c r="O55" s="22"/>
      <c r="P55" s="53"/>
      <c r="Q55" s="22"/>
      <c r="R55" s="23"/>
    </row>
    <row r="56" spans="2:18" ht="13.5">
      <c r="B56" s="21"/>
      <c r="C56" s="22"/>
      <c r="D56" s="52"/>
      <c r="E56" s="22"/>
      <c r="F56" s="22"/>
      <c r="G56" s="22"/>
      <c r="H56" s="53"/>
      <c r="I56" s="22"/>
      <c r="J56" s="52"/>
      <c r="K56" s="22"/>
      <c r="L56" s="22"/>
      <c r="M56" s="22"/>
      <c r="N56" s="22"/>
      <c r="O56" s="22"/>
      <c r="P56" s="53"/>
      <c r="Q56" s="22"/>
      <c r="R56" s="23"/>
    </row>
    <row r="57" spans="2:18" ht="13.5">
      <c r="B57" s="21"/>
      <c r="C57" s="22"/>
      <c r="D57" s="52"/>
      <c r="E57" s="22"/>
      <c r="F57" s="22"/>
      <c r="G57" s="22"/>
      <c r="H57" s="53"/>
      <c r="I57" s="22"/>
      <c r="J57" s="52"/>
      <c r="K57" s="22"/>
      <c r="L57" s="22"/>
      <c r="M57" s="22"/>
      <c r="N57" s="22"/>
      <c r="O57" s="22"/>
      <c r="P57" s="53"/>
      <c r="Q57" s="22"/>
      <c r="R57" s="23"/>
    </row>
    <row r="58" spans="2:18" ht="13.5">
      <c r="B58" s="21"/>
      <c r="C58" s="22"/>
      <c r="D58" s="52"/>
      <c r="E58" s="22"/>
      <c r="F58" s="22"/>
      <c r="G58" s="22"/>
      <c r="H58" s="53"/>
      <c r="I58" s="22"/>
      <c r="J58" s="52"/>
      <c r="K58" s="22"/>
      <c r="L58" s="22"/>
      <c r="M58" s="22"/>
      <c r="N58" s="22"/>
      <c r="O58" s="22"/>
      <c r="P58" s="53"/>
      <c r="Q58" s="22"/>
      <c r="R58" s="23"/>
    </row>
    <row r="59" spans="2:18" s="1" customFormat="1" ht="15">
      <c r="B59" s="34"/>
      <c r="C59" s="35"/>
      <c r="D59" s="54" t="s">
        <v>61</v>
      </c>
      <c r="E59" s="55"/>
      <c r="F59" s="55"/>
      <c r="G59" s="56" t="s">
        <v>62</v>
      </c>
      <c r="H59" s="57"/>
      <c r="I59" s="35"/>
      <c r="J59" s="54" t="s">
        <v>61</v>
      </c>
      <c r="K59" s="55"/>
      <c r="L59" s="55"/>
      <c r="M59" s="55"/>
      <c r="N59" s="56" t="s">
        <v>62</v>
      </c>
      <c r="O59" s="55"/>
      <c r="P59" s="57"/>
      <c r="Q59" s="35"/>
      <c r="R59" s="36"/>
    </row>
    <row r="60" spans="2:18" ht="13.5">
      <c r="B60" s="21"/>
      <c r="C60" s="22"/>
      <c r="D60" s="22"/>
      <c r="E60" s="22"/>
      <c r="F60" s="22"/>
      <c r="G60" s="22"/>
      <c r="H60" s="22"/>
      <c r="I60" s="22"/>
      <c r="J60" s="22"/>
      <c r="K60" s="22"/>
      <c r="L60" s="22"/>
      <c r="M60" s="22"/>
      <c r="N60" s="22"/>
      <c r="O60" s="22"/>
      <c r="P60" s="22"/>
      <c r="Q60" s="22"/>
      <c r="R60" s="23"/>
    </row>
    <row r="61" spans="2:18" s="1" customFormat="1" ht="15">
      <c r="B61" s="34"/>
      <c r="C61" s="35"/>
      <c r="D61" s="49" t="s">
        <v>63</v>
      </c>
      <c r="E61" s="50"/>
      <c r="F61" s="50"/>
      <c r="G61" s="50"/>
      <c r="H61" s="51"/>
      <c r="I61" s="35"/>
      <c r="J61" s="49" t="s">
        <v>64</v>
      </c>
      <c r="K61" s="50"/>
      <c r="L61" s="50"/>
      <c r="M61" s="50"/>
      <c r="N61" s="50"/>
      <c r="O61" s="50"/>
      <c r="P61" s="51"/>
      <c r="Q61" s="35"/>
      <c r="R61" s="36"/>
    </row>
    <row r="62" spans="2:18" ht="13.5">
      <c r="B62" s="21"/>
      <c r="C62" s="22"/>
      <c r="D62" s="52"/>
      <c r="E62" s="22"/>
      <c r="F62" s="22"/>
      <c r="G62" s="22"/>
      <c r="H62" s="53"/>
      <c r="I62" s="22"/>
      <c r="J62" s="52"/>
      <c r="K62" s="22"/>
      <c r="L62" s="22"/>
      <c r="M62" s="22"/>
      <c r="N62" s="22"/>
      <c r="O62" s="22"/>
      <c r="P62" s="53"/>
      <c r="Q62" s="22"/>
      <c r="R62" s="23"/>
    </row>
    <row r="63" spans="2:18" ht="13.5">
      <c r="B63" s="21"/>
      <c r="C63" s="22"/>
      <c r="D63" s="52"/>
      <c r="E63" s="22"/>
      <c r="F63" s="22"/>
      <c r="G63" s="22"/>
      <c r="H63" s="53"/>
      <c r="I63" s="22"/>
      <c r="J63" s="52"/>
      <c r="K63" s="22"/>
      <c r="L63" s="22"/>
      <c r="M63" s="22"/>
      <c r="N63" s="22"/>
      <c r="O63" s="22"/>
      <c r="P63" s="53"/>
      <c r="Q63" s="22"/>
      <c r="R63" s="23"/>
    </row>
    <row r="64" spans="2:18" ht="13.5">
      <c r="B64" s="21"/>
      <c r="C64" s="22"/>
      <c r="D64" s="52"/>
      <c r="E64" s="22"/>
      <c r="F64" s="22"/>
      <c r="G64" s="22"/>
      <c r="H64" s="53"/>
      <c r="I64" s="22"/>
      <c r="J64" s="52"/>
      <c r="K64" s="22"/>
      <c r="L64" s="22"/>
      <c r="M64" s="22"/>
      <c r="N64" s="22"/>
      <c r="O64" s="22"/>
      <c r="P64" s="53"/>
      <c r="Q64" s="22"/>
      <c r="R64" s="23"/>
    </row>
    <row r="65" spans="2:18" ht="13.5">
      <c r="B65" s="21"/>
      <c r="C65" s="22"/>
      <c r="D65" s="52"/>
      <c r="E65" s="22"/>
      <c r="F65" s="22"/>
      <c r="G65" s="22"/>
      <c r="H65" s="53"/>
      <c r="I65" s="22"/>
      <c r="J65" s="52"/>
      <c r="K65" s="22"/>
      <c r="L65" s="22"/>
      <c r="M65" s="22"/>
      <c r="N65" s="22"/>
      <c r="O65" s="22"/>
      <c r="P65" s="53"/>
      <c r="Q65" s="22"/>
      <c r="R65" s="23"/>
    </row>
    <row r="66" spans="2:18" ht="13.5">
      <c r="B66" s="21"/>
      <c r="C66" s="22"/>
      <c r="D66" s="52"/>
      <c r="E66" s="22"/>
      <c r="F66" s="22"/>
      <c r="G66" s="22"/>
      <c r="H66" s="53"/>
      <c r="I66" s="22"/>
      <c r="J66" s="52"/>
      <c r="K66" s="22"/>
      <c r="L66" s="22"/>
      <c r="M66" s="22"/>
      <c r="N66" s="22"/>
      <c r="O66" s="22"/>
      <c r="P66" s="53"/>
      <c r="Q66" s="22"/>
      <c r="R66" s="23"/>
    </row>
    <row r="67" spans="2:18" ht="13.5">
      <c r="B67" s="21"/>
      <c r="C67" s="22"/>
      <c r="D67" s="52"/>
      <c r="E67" s="22"/>
      <c r="F67" s="22"/>
      <c r="G67" s="22"/>
      <c r="H67" s="53"/>
      <c r="I67" s="22"/>
      <c r="J67" s="52"/>
      <c r="K67" s="22"/>
      <c r="L67" s="22"/>
      <c r="M67" s="22"/>
      <c r="N67" s="22"/>
      <c r="O67" s="22"/>
      <c r="P67" s="53"/>
      <c r="Q67" s="22"/>
      <c r="R67" s="23"/>
    </row>
    <row r="68" spans="2:18" ht="13.5">
      <c r="B68" s="21"/>
      <c r="C68" s="22"/>
      <c r="D68" s="52"/>
      <c r="E68" s="22"/>
      <c r="F68" s="22"/>
      <c r="G68" s="22"/>
      <c r="H68" s="53"/>
      <c r="I68" s="22"/>
      <c r="J68" s="52"/>
      <c r="K68" s="22"/>
      <c r="L68" s="22"/>
      <c r="M68" s="22"/>
      <c r="N68" s="22"/>
      <c r="O68" s="22"/>
      <c r="P68" s="53"/>
      <c r="Q68" s="22"/>
      <c r="R68" s="23"/>
    </row>
    <row r="69" spans="2:18" ht="13.5">
      <c r="B69" s="21"/>
      <c r="C69" s="22"/>
      <c r="D69" s="52"/>
      <c r="E69" s="22"/>
      <c r="F69" s="22"/>
      <c r="G69" s="22"/>
      <c r="H69" s="53"/>
      <c r="I69" s="22"/>
      <c r="J69" s="52"/>
      <c r="K69" s="22"/>
      <c r="L69" s="22"/>
      <c r="M69" s="22"/>
      <c r="N69" s="22"/>
      <c r="O69" s="22"/>
      <c r="P69" s="53"/>
      <c r="Q69" s="22"/>
      <c r="R69" s="23"/>
    </row>
    <row r="70" spans="2:18" s="1" customFormat="1" ht="15">
      <c r="B70" s="34"/>
      <c r="C70" s="35"/>
      <c r="D70" s="54" t="s">
        <v>61</v>
      </c>
      <c r="E70" s="55"/>
      <c r="F70" s="55"/>
      <c r="G70" s="56" t="s">
        <v>62</v>
      </c>
      <c r="H70" s="57"/>
      <c r="I70" s="35"/>
      <c r="J70" s="54" t="s">
        <v>61</v>
      </c>
      <c r="K70" s="55"/>
      <c r="L70" s="55"/>
      <c r="M70" s="55"/>
      <c r="N70" s="56" t="s">
        <v>62</v>
      </c>
      <c r="O70" s="55"/>
      <c r="P70" s="57"/>
      <c r="Q70" s="35"/>
      <c r="R70" s="36"/>
    </row>
    <row r="71" spans="2:18" s="1" customFormat="1" ht="14.25" customHeight="1">
      <c r="B71" s="58"/>
      <c r="C71" s="59"/>
      <c r="D71" s="59"/>
      <c r="E71" s="59"/>
      <c r="F71" s="59"/>
      <c r="G71" s="59"/>
      <c r="H71" s="59"/>
      <c r="I71" s="59"/>
      <c r="J71" s="59"/>
      <c r="K71" s="59"/>
      <c r="L71" s="59"/>
      <c r="M71" s="59"/>
      <c r="N71" s="59"/>
      <c r="O71" s="59"/>
      <c r="P71" s="59"/>
      <c r="Q71" s="59"/>
      <c r="R71" s="60"/>
    </row>
    <row r="75" spans="2:18" s="1" customFormat="1" ht="6.75" customHeight="1">
      <c r="B75" s="61"/>
      <c r="C75" s="62"/>
      <c r="D75" s="62"/>
      <c r="E75" s="62"/>
      <c r="F75" s="62"/>
      <c r="G75" s="62"/>
      <c r="H75" s="62"/>
      <c r="I75" s="62"/>
      <c r="J75" s="62"/>
      <c r="K75" s="62"/>
      <c r="L75" s="62"/>
      <c r="M75" s="62"/>
      <c r="N75" s="62"/>
      <c r="O75" s="62"/>
      <c r="P75" s="62"/>
      <c r="Q75" s="62"/>
      <c r="R75" s="63"/>
    </row>
    <row r="76" spans="2:18" s="1" customFormat="1" ht="36.75" customHeight="1">
      <c r="B76" s="34"/>
      <c r="C76" s="239" t="s">
        <v>126</v>
      </c>
      <c r="D76" s="211"/>
      <c r="E76" s="211"/>
      <c r="F76" s="211"/>
      <c r="G76" s="211"/>
      <c r="H76" s="211"/>
      <c r="I76" s="211"/>
      <c r="J76" s="211"/>
      <c r="K76" s="211"/>
      <c r="L76" s="211"/>
      <c r="M76" s="211"/>
      <c r="N76" s="211"/>
      <c r="O76" s="211"/>
      <c r="P76" s="211"/>
      <c r="Q76" s="211"/>
      <c r="R76" s="36"/>
    </row>
    <row r="77" spans="2:18" s="1" customFormat="1" ht="6.75" customHeight="1">
      <c r="B77" s="34"/>
      <c r="C77" s="35"/>
      <c r="D77" s="35"/>
      <c r="E77" s="35"/>
      <c r="F77" s="35"/>
      <c r="G77" s="35"/>
      <c r="H77" s="35"/>
      <c r="I77" s="35"/>
      <c r="J77" s="35"/>
      <c r="K77" s="35"/>
      <c r="L77" s="35"/>
      <c r="M77" s="35"/>
      <c r="N77" s="35"/>
      <c r="O77" s="35"/>
      <c r="P77" s="35"/>
      <c r="Q77" s="35"/>
      <c r="R77" s="36"/>
    </row>
    <row r="78" spans="2:18" s="1" customFormat="1" ht="30" customHeight="1">
      <c r="B78" s="34"/>
      <c r="C78" s="29" t="s">
        <v>17</v>
      </c>
      <c r="D78" s="35"/>
      <c r="E78" s="35"/>
      <c r="F78" s="273" t="str">
        <f>F6</f>
        <v>Chodník ul. Bohumínská, úsek DPS Kamenec - čerpací stanice</v>
      </c>
      <c r="G78" s="211"/>
      <c r="H78" s="211"/>
      <c r="I78" s="211"/>
      <c r="J78" s="211"/>
      <c r="K78" s="211"/>
      <c r="L78" s="211"/>
      <c r="M78" s="211"/>
      <c r="N78" s="211"/>
      <c r="O78" s="211"/>
      <c r="P78" s="211"/>
      <c r="Q78" s="35"/>
      <c r="R78" s="36"/>
    </row>
    <row r="79" spans="2:18" ht="30" customHeight="1">
      <c r="B79" s="21"/>
      <c r="C79" s="29" t="s">
        <v>123</v>
      </c>
      <c r="D79" s="22"/>
      <c r="E79" s="22"/>
      <c r="F79" s="273" t="s">
        <v>215</v>
      </c>
      <c r="G79" s="241"/>
      <c r="H79" s="241"/>
      <c r="I79" s="241"/>
      <c r="J79" s="241"/>
      <c r="K79" s="241"/>
      <c r="L79" s="241"/>
      <c r="M79" s="241"/>
      <c r="N79" s="241"/>
      <c r="O79" s="241"/>
      <c r="P79" s="241"/>
      <c r="Q79" s="22"/>
      <c r="R79" s="23"/>
    </row>
    <row r="80" spans="2:18" s="1" customFormat="1" ht="36.75" customHeight="1">
      <c r="B80" s="34"/>
      <c r="C80" s="68" t="s">
        <v>216</v>
      </c>
      <c r="D80" s="35"/>
      <c r="E80" s="35"/>
      <c r="F80" s="222" t="str">
        <f>F8</f>
        <v>5 - Úpravy sloupů VO</v>
      </c>
      <c r="G80" s="211"/>
      <c r="H80" s="211"/>
      <c r="I80" s="211"/>
      <c r="J80" s="211"/>
      <c r="K80" s="211"/>
      <c r="L80" s="211"/>
      <c r="M80" s="211"/>
      <c r="N80" s="211"/>
      <c r="O80" s="211"/>
      <c r="P80" s="211"/>
      <c r="Q80" s="35"/>
      <c r="R80" s="36"/>
    </row>
    <row r="81" spans="2:18" s="1" customFormat="1" ht="6.75" customHeight="1">
      <c r="B81" s="34"/>
      <c r="C81" s="35"/>
      <c r="D81" s="35"/>
      <c r="E81" s="35"/>
      <c r="F81" s="35"/>
      <c r="G81" s="35"/>
      <c r="H81" s="35"/>
      <c r="I81" s="35"/>
      <c r="J81" s="35"/>
      <c r="K81" s="35"/>
      <c r="L81" s="35"/>
      <c r="M81" s="35"/>
      <c r="N81" s="35"/>
      <c r="O81" s="35"/>
      <c r="P81" s="35"/>
      <c r="Q81" s="35"/>
      <c r="R81" s="36"/>
    </row>
    <row r="82" spans="2:18" s="1" customFormat="1" ht="18" customHeight="1">
      <c r="B82" s="34"/>
      <c r="C82" s="29" t="s">
        <v>24</v>
      </c>
      <c r="D82" s="35"/>
      <c r="E82" s="35"/>
      <c r="F82" s="27" t="str">
        <f>F10</f>
        <v>Ostrava</v>
      </c>
      <c r="G82" s="35"/>
      <c r="H82" s="35"/>
      <c r="I82" s="35"/>
      <c r="J82" s="35"/>
      <c r="K82" s="29" t="s">
        <v>26</v>
      </c>
      <c r="L82" s="35"/>
      <c r="M82" s="266" t="str">
        <f>IF(O10="","",O10)</f>
        <v>2. 6. 2016</v>
      </c>
      <c r="N82" s="211"/>
      <c r="O82" s="211"/>
      <c r="P82" s="211"/>
      <c r="Q82" s="35"/>
      <c r="R82" s="36"/>
    </row>
    <row r="83" spans="2:18" s="1" customFormat="1" ht="6.75" customHeight="1">
      <c r="B83" s="34"/>
      <c r="C83" s="35"/>
      <c r="D83" s="35"/>
      <c r="E83" s="35"/>
      <c r="F83" s="35"/>
      <c r="G83" s="35"/>
      <c r="H83" s="35"/>
      <c r="I83" s="35"/>
      <c r="J83" s="35"/>
      <c r="K83" s="35"/>
      <c r="L83" s="35"/>
      <c r="M83" s="35"/>
      <c r="N83" s="35"/>
      <c r="O83" s="35"/>
      <c r="P83" s="35"/>
      <c r="Q83" s="35"/>
      <c r="R83" s="36"/>
    </row>
    <row r="84" spans="2:18" s="1" customFormat="1" ht="15">
      <c r="B84" s="34"/>
      <c r="C84" s="29" t="s">
        <v>30</v>
      </c>
      <c r="D84" s="35"/>
      <c r="E84" s="35"/>
      <c r="F84" s="27" t="str">
        <f>E13</f>
        <v>SMO, Městský obvod Slezská Ostrava</v>
      </c>
      <c r="G84" s="35"/>
      <c r="H84" s="35"/>
      <c r="I84" s="35"/>
      <c r="J84" s="35"/>
      <c r="K84" s="29" t="s">
        <v>38</v>
      </c>
      <c r="L84" s="35"/>
      <c r="M84" s="245" t="str">
        <f>E19</f>
        <v>MH Stavební partner s.r.o.</v>
      </c>
      <c r="N84" s="211"/>
      <c r="O84" s="211"/>
      <c r="P84" s="211"/>
      <c r="Q84" s="211"/>
      <c r="R84" s="36"/>
    </row>
    <row r="85" spans="2:18" s="1" customFormat="1" ht="14.25" customHeight="1">
      <c r="B85" s="34"/>
      <c r="C85" s="29" t="s">
        <v>36</v>
      </c>
      <c r="D85" s="35"/>
      <c r="E85" s="35"/>
      <c r="F85" s="27" t="str">
        <f>IF(E16="","",E16)</f>
        <v>Vyplň údaj</v>
      </c>
      <c r="G85" s="35"/>
      <c r="H85" s="35"/>
      <c r="I85" s="35"/>
      <c r="J85" s="35"/>
      <c r="K85" s="29" t="s">
        <v>43</v>
      </c>
      <c r="L85" s="35"/>
      <c r="M85" s="245" t="str">
        <f>E22</f>
        <v> </v>
      </c>
      <c r="N85" s="211"/>
      <c r="O85" s="211"/>
      <c r="P85" s="211"/>
      <c r="Q85" s="211"/>
      <c r="R85" s="36"/>
    </row>
    <row r="86" spans="2:18" s="1" customFormat="1" ht="9.75" customHeight="1">
      <c r="B86" s="34"/>
      <c r="C86" s="35"/>
      <c r="D86" s="35"/>
      <c r="E86" s="35"/>
      <c r="F86" s="35"/>
      <c r="G86" s="35"/>
      <c r="H86" s="35"/>
      <c r="I86" s="35"/>
      <c r="J86" s="35"/>
      <c r="K86" s="35"/>
      <c r="L86" s="35"/>
      <c r="M86" s="35"/>
      <c r="N86" s="35"/>
      <c r="O86" s="35"/>
      <c r="P86" s="35"/>
      <c r="Q86" s="35"/>
      <c r="R86" s="36"/>
    </row>
    <row r="87" spans="2:18" s="1" customFormat="1" ht="29.25" customHeight="1">
      <c r="B87" s="34"/>
      <c r="C87" s="277" t="s">
        <v>127</v>
      </c>
      <c r="D87" s="272"/>
      <c r="E87" s="272"/>
      <c r="F87" s="272"/>
      <c r="G87" s="272"/>
      <c r="H87" s="119"/>
      <c r="I87" s="119"/>
      <c r="J87" s="119"/>
      <c r="K87" s="119"/>
      <c r="L87" s="119"/>
      <c r="M87" s="119"/>
      <c r="N87" s="277" t="s">
        <v>128</v>
      </c>
      <c r="O87" s="211"/>
      <c r="P87" s="211"/>
      <c r="Q87" s="211"/>
      <c r="R87" s="36"/>
    </row>
    <row r="88" spans="2:18" s="1" customFormat="1" ht="9.75" customHeight="1">
      <c r="B88" s="34"/>
      <c r="C88" s="35"/>
      <c r="D88" s="35"/>
      <c r="E88" s="35"/>
      <c r="F88" s="35"/>
      <c r="G88" s="35"/>
      <c r="H88" s="35"/>
      <c r="I88" s="35"/>
      <c r="J88" s="35"/>
      <c r="K88" s="35"/>
      <c r="L88" s="35"/>
      <c r="M88" s="35"/>
      <c r="N88" s="35"/>
      <c r="O88" s="35"/>
      <c r="P88" s="35"/>
      <c r="Q88" s="35"/>
      <c r="R88" s="36"/>
    </row>
    <row r="89" spans="2:47" s="1" customFormat="1" ht="29.25" customHeight="1">
      <c r="B89" s="34"/>
      <c r="C89" s="126" t="s">
        <v>129</v>
      </c>
      <c r="D89" s="35"/>
      <c r="E89" s="35"/>
      <c r="F89" s="35"/>
      <c r="G89" s="35"/>
      <c r="H89" s="35"/>
      <c r="I89" s="35"/>
      <c r="J89" s="35"/>
      <c r="K89" s="35"/>
      <c r="L89" s="35"/>
      <c r="M89" s="35"/>
      <c r="N89" s="215">
        <f>N119</f>
        <v>0</v>
      </c>
      <c r="O89" s="211"/>
      <c r="P89" s="211"/>
      <c r="Q89" s="211"/>
      <c r="R89" s="36"/>
      <c r="AU89" s="17" t="s">
        <v>130</v>
      </c>
    </row>
    <row r="90" spans="2:18" s="7" customFormat="1" ht="24.75" customHeight="1">
      <c r="B90" s="127"/>
      <c r="C90" s="128"/>
      <c r="D90" s="129" t="s">
        <v>218</v>
      </c>
      <c r="E90" s="128"/>
      <c r="F90" s="128"/>
      <c r="G90" s="128"/>
      <c r="H90" s="128"/>
      <c r="I90" s="128"/>
      <c r="J90" s="128"/>
      <c r="K90" s="128"/>
      <c r="L90" s="128"/>
      <c r="M90" s="128"/>
      <c r="N90" s="274">
        <f>N120</f>
        <v>0</v>
      </c>
      <c r="O90" s="275"/>
      <c r="P90" s="275"/>
      <c r="Q90" s="275"/>
      <c r="R90" s="130"/>
    </row>
    <row r="91" spans="2:18" s="10" customFormat="1" ht="19.5" customHeight="1">
      <c r="B91" s="170"/>
      <c r="C91" s="98"/>
      <c r="D91" s="109" t="s">
        <v>220</v>
      </c>
      <c r="E91" s="98"/>
      <c r="F91" s="98"/>
      <c r="G91" s="98"/>
      <c r="H91" s="98"/>
      <c r="I91" s="98"/>
      <c r="J91" s="98"/>
      <c r="K91" s="98"/>
      <c r="L91" s="98"/>
      <c r="M91" s="98"/>
      <c r="N91" s="213">
        <f>N121</f>
        <v>0</v>
      </c>
      <c r="O91" s="216"/>
      <c r="P91" s="216"/>
      <c r="Q91" s="216"/>
      <c r="R91" s="171"/>
    </row>
    <row r="92" spans="2:18" s="1" customFormat="1" ht="21.75" customHeight="1">
      <c r="B92" s="34"/>
      <c r="C92" s="35"/>
      <c r="D92" s="35"/>
      <c r="E92" s="35"/>
      <c r="F92" s="35"/>
      <c r="G92" s="35"/>
      <c r="H92" s="35"/>
      <c r="I92" s="35"/>
      <c r="J92" s="35"/>
      <c r="K92" s="35"/>
      <c r="L92" s="35"/>
      <c r="M92" s="35"/>
      <c r="N92" s="35"/>
      <c r="O92" s="35"/>
      <c r="P92" s="35"/>
      <c r="Q92" s="35"/>
      <c r="R92" s="36"/>
    </row>
    <row r="93" spans="2:21" s="1" customFormat="1" ht="29.25" customHeight="1">
      <c r="B93" s="34"/>
      <c r="C93" s="126" t="s">
        <v>133</v>
      </c>
      <c r="D93" s="35"/>
      <c r="E93" s="35"/>
      <c r="F93" s="35"/>
      <c r="G93" s="35"/>
      <c r="H93" s="35"/>
      <c r="I93" s="35"/>
      <c r="J93" s="35"/>
      <c r="K93" s="35"/>
      <c r="L93" s="35"/>
      <c r="M93" s="35"/>
      <c r="N93" s="276">
        <f>ROUND(N94+N95+N96+N97+N98+N99,2)</f>
        <v>0</v>
      </c>
      <c r="O93" s="211"/>
      <c r="P93" s="211"/>
      <c r="Q93" s="211"/>
      <c r="R93" s="36"/>
      <c r="T93" s="131"/>
      <c r="U93" s="132" t="s">
        <v>49</v>
      </c>
    </row>
    <row r="94" spans="2:65" s="1" customFormat="1" ht="18" customHeight="1">
      <c r="B94" s="133"/>
      <c r="C94" s="134"/>
      <c r="D94" s="210" t="s">
        <v>134</v>
      </c>
      <c r="E94" s="271"/>
      <c r="F94" s="271"/>
      <c r="G94" s="271"/>
      <c r="H94" s="271"/>
      <c r="I94" s="134"/>
      <c r="J94" s="134"/>
      <c r="K94" s="134"/>
      <c r="L94" s="134"/>
      <c r="M94" s="134"/>
      <c r="N94" s="212">
        <f>ROUND(N89*T94,2)</f>
        <v>0</v>
      </c>
      <c r="O94" s="271"/>
      <c r="P94" s="271"/>
      <c r="Q94" s="271"/>
      <c r="R94" s="135"/>
      <c r="S94" s="136"/>
      <c r="T94" s="137"/>
      <c r="U94" s="138" t="s">
        <v>50</v>
      </c>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40" t="s">
        <v>135</v>
      </c>
      <c r="AZ94" s="139"/>
      <c r="BA94" s="139"/>
      <c r="BB94" s="139"/>
      <c r="BC94" s="139"/>
      <c r="BD94" s="139"/>
      <c r="BE94" s="141">
        <f aca="true" t="shared" si="0" ref="BE94:BE99">IF(U94="základní",N94,0)</f>
        <v>0</v>
      </c>
      <c r="BF94" s="141">
        <f aca="true" t="shared" si="1" ref="BF94:BF99">IF(U94="snížená",N94,0)</f>
        <v>0</v>
      </c>
      <c r="BG94" s="141">
        <f aca="true" t="shared" si="2" ref="BG94:BG99">IF(U94="zákl. přenesená",N94,0)</f>
        <v>0</v>
      </c>
      <c r="BH94" s="141">
        <f aca="true" t="shared" si="3" ref="BH94:BH99">IF(U94="sníž. přenesená",N94,0)</f>
        <v>0</v>
      </c>
      <c r="BI94" s="141">
        <f aca="true" t="shared" si="4" ref="BI94:BI99">IF(U94="nulová",N94,0)</f>
        <v>0</v>
      </c>
      <c r="BJ94" s="140" t="s">
        <v>23</v>
      </c>
      <c r="BK94" s="139"/>
      <c r="BL94" s="139"/>
      <c r="BM94" s="139"/>
    </row>
    <row r="95" spans="2:65" s="1" customFormat="1" ht="18" customHeight="1">
      <c r="B95" s="133"/>
      <c r="C95" s="134"/>
      <c r="D95" s="210" t="s">
        <v>136</v>
      </c>
      <c r="E95" s="271"/>
      <c r="F95" s="271"/>
      <c r="G95" s="271"/>
      <c r="H95" s="271"/>
      <c r="I95" s="134"/>
      <c r="J95" s="134"/>
      <c r="K95" s="134"/>
      <c r="L95" s="134"/>
      <c r="M95" s="134"/>
      <c r="N95" s="212">
        <f>ROUND(N89*T95,2)</f>
        <v>0</v>
      </c>
      <c r="O95" s="271"/>
      <c r="P95" s="271"/>
      <c r="Q95" s="271"/>
      <c r="R95" s="135"/>
      <c r="S95" s="136"/>
      <c r="T95" s="137"/>
      <c r="U95" s="138" t="s">
        <v>50</v>
      </c>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40" t="s">
        <v>135</v>
      </c>
      <c r="AZ95" s="139"/>
      <c r="BA95" s="139"/>
      <c r="BB95" s="139"/>
      <c r="BC95" s="139"/>
      <c r="BD95" s="139"/>
      <c r="BE95" s="141">
        <f t="shared" si="0"/>
        <v>0</v>
      </c>
      <c r="BF95" s="141">
        <f t="shared" si="1"/>
        <v>0</v>
      </c>
      <c r="BG95" s="141">
        <f t="shared" si="2"/>
        <v>0</v>
      </c>
      <c r="BH95" s="141">
        <f t="shared" si="3"/>
        <v>0</v>
      </c>
      <c r="BI95" s="141">
        <f t="shared" si="4"/>
        <v>0</v>
      </c>
      <c r="BJ95" s="140" t="s">
        <v>23</v>
      </c>
      <c r="BK95" s="139"/>
      <c r="BL95" s="139"/>
      <c r="BM95" s="139"/>
    </row>
    <row r="96" spans="2:65" s="1" customFormat="1" ht="18" customHeight="1">
      <c r="B96" s="133"/>
      <c r="C96" s="134"/>
      <c r="D96" s="210" t="s">
        <v>137</v>
      </c>
      <c r="E96" s="271"/>
      <c r="F96" s="271"/>
      <c r="G96" s="271"/>
      <c r="H96" s="271"/>
      <c r="I96" s="134"/>
      <c r="J96" s="134"/>
      <c r="K96" s="134"/>
      <c r="L96" s="134"/>
      <c r="M96" s="134"/>
      <c r="N96" s="212">
        <f>ROUND(N89*T96,2)</f>
        <v>0</v>
      </c>
      <c r="O96" s="271"/>
      <c r="P96" s="271"/>
      <c r="Q96" s="271"/>
      <c r="R96" s="135"/>
      <c r="S96" s="136"/>
      <c r="T96" s="137"/>
      <c r="U96" s="138" t="s">
        <v>50</v>
      </c>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40" t="s">
        <v>135</v>
      </c>
      <c r="AZ96" s="139"/>
      <c r="BA96" s="139"/>
      <c r="BB96" s="139"/>
      <c r="BC96" s="139"/>
      <c r="BD96" s="139"/>
      <c r="BE96" s="141">
        <f t="shared" si="0"/>
        <v>0</v>
      </c>
      <c r="BF96" s="141">
        <f t="shared" si="1"/>
        <v>0</v>
      </c>
      <c r="BG96" s="141">
        <f t="shared" si="2"/>
        <v>0</v>
      </c>
      <c r="BH96" s="141">
        <f t="shared" si="3"/>
        <v>0</v>
      </c>
      <c r="BI96" s="141">
        <f t="shared" si="4"/>
        <v>0</v>
      </c>
      <c r="BJ96" s="140" t="s">
        <v>23</v>
      </c>
      <c r="BK96" s="139"/>
      <c r="BL96" s="139"/>
      <c r="BM96" s="139"/>
    </row>
    <row r="97" spans="2:65" s="1" customFormat="1" ht="18" customHeight="1">
      <c r="B97" s="133"/>
      <c r="C97" s="134"/>
      <c r="D97" s="210" t="s">
        <v>138</v>
      </c>
      <c r="E97" s="271"/>
      <c r="F97" s="271"/>
      <c r="G97" s="271"/>
      <c r="H97" s="271"/>
      <c r="I97" s="134"/>
      <c r="J97" s="134"/>
      <c r="K97" s="134"/>
      <c r="L97" s="134"/>
      <c r="M97" s="134"/>
      <c r="N97" s="212">
        <f>ROUND(N89*T97,2)</f>
        <v>0</v>
      </c>
      <c r="O97" s="271"/>
      <c r="P97" s="271"/>
      <c r="Q97" s="271"/>
      <c r="R97" s="135"/>
      <c r="S97" s="136"/>
      <c r="T97" s="137"/>
      <c r="U97" s="138" t="s">
        <v>50</v>
      </c>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40" t="s">
        <v>135</v>
      </c>
      <c r="AZ97" s="139"/>
      <c r="BA97" s="139"/>
      <c r="BB97" s="139"/>
      <c r="BC97" s="139"/>
      <c r="BD97" s="139"/>
      <c r="BE97" s="141">
        <f t="shared" si="0"/>
        <v>0</v>
      </c>
      <c r="BF97" s="141">
        <f t="shared" si="1"/>
        <v>0</v>
      </c>
      <c r="BG97" s="141">
        <f t="shared" si="2"/>
        <v>0</v>
      </c>
      <c r="BH97" s="141">
        <f t="shared" si="3"/>
        <v>0</v>
      </c>
      <c r="BI97" s="141">
        <f t="shared" si="4"/>
        <v>0</v>
      </c>
      <c r="BJ97" s="140" t="s">
        <v>23</v>
      </c>
      <c r="BK97" s="139"/>
      <c r="BL97" s="139"/>
      <c r="BM97" s="139"/>
    </row>
    <row r="98" spans="2:65" s="1" customFormat="1" ht="18" customHeight="1">
      <c r="B98" s="133"/>
      <c r="C98" s="134"/>
      <c r="D98" s="210" t="s">
        <v>139</v>
      </c>
      <c r="E98" s="271"/>
      <c r="F98" s="271"/>
      <c r="G98" s="271"/>
      <c r="H98" s="271"/>
      <c r="I98" s="134"/>
      <c r="J98" s="134"/>
      <c r="K98" s="134"/>
      <c r="L98" s="134"/>
      <c r="M98" s="134"/>
      <c r="N98" s="212">
        <f>ROUND(N89*T98,2)</f>
        <v>0</v>
      </c>
      <c r="O98" s="271"/>
      <c r="P98" s="271"/>
      <c r="Q98" s="271"/>
      <c r="R98" s="135"/>
      <c r="S98" s="136"/>
      <c r="T98" s="137"/>
      <c r="U98" s="138" t="s">
        <v>50</v>
      </c>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40" t="s">
        <v>135</v>
      </c>
      <c r="AZ98" s="139"/>
      <c r="BA98" s="139"/>
      <c r="BB98" s="139"/>
      <c r="BC98" s="139"/>
      <c r="BD98" s="139"/>
      <c r="BE98" s="141">
        <f t="shared" si="0"/>
        <v>0</v>
      </c>
      <c r="BF98" s="141">
        <f t="shared" si="1"/>
        <v>0</v>
      </c>
      <c r="BG98" s="141">
        <f t="shared" si="2"/>
        <v>0</v>
      </c>
      <c r="BH98" s="141">
        <f t="shared" si="3"/>
        <v>0</v>
      </c>
      <c r="BI98" s="141">
        <f t="shared" si="4"/>
        <v>0</v>
      </c>
      <c r="BJ98" s="140" t="s">
        <v>23</v>
      </c>
      <c r="BK98" s="139"/>
      <c r="BL98" s="139"/>
      <c r="BM98" s="139"/>
    </row>
    <row r="99" spans="2:65" s="1" customFormat="1" ht="18" customHeight="1">
      <c r="B99" s="133"/>
      <c r="C99" s="134"/>
      <c r="D99" s="142" t="s">
        <v>140</v>
      </c>
      <c r="E99" s="134"/>
      <c r="F99" s="134"/>
      <c r="G99" s="134"/>
      <c r="H99" s="134"/>
      <c r="I99" s="134"/>
      <c r="J99" s="134"/>
      <c r="K99" s="134"/>
      <c r="L99" s="134"/>
      <c r="M99" s="134"/>
      <c r="N99" s="212">
        <f>ROUND(N89*T99,2)</f>
        <v>0</v>
      </c>
      <c r="O99" s="271"/>
      <c r="P99" s="271"/>
      <c r="Q99" s="271"/>
      <c r="R99" s="135"/>
      <c r="S99" s="136"/>
      <c r="T99" s="143"/>
      <c r="U99" s="144" t="s">
        <v>50</v>
      </c>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40" t="s">
        <v>141</v>
      </c>
      <c r="AZ99" s="139"/>
      <c r="BA99" s="139"/>
      <c r="BB99" s="139"/>
      <c r="BC99" s="139"/>
      <c r="BD99" s="139"/>
      <c r="BE99" s="141">
        <f t="shared" si="0"/>
        <v>0</v>
      </c>
      <c r="BF99" s="141">
        <f t="shared" si="1"/>
        <v>0</v>
      </c>
      <c r="BG99" s="141">
        <f t="shared" si="2"/>
        <v>0</v>
      </c>
      <c r="BH99" s="141">
        <f t="shared" si="3"/>
        <v>0</v>
      </c>
      <c r="BI99" s="141">
        <f t="shared" si="4"/>
        <v>0</v>
      </c>
      <c r="BJ99" s="140" t="s">
        <v>23</v>
      </c>
      <c r="BK99" s="139"/>
      <c r="BL99" s="139"/>
      <c r="BM99" s="139"/>
    </row>
    <row r="100" spans="2:18" s="1" customFormat="1" ht="13.5">
      <c r="B100" s="34"/>
      <c r="C100" s="35"/>
      <c r="D100" s="35"/>
      <c r="E100" s="35"/>
      <c r="F100" s="35"/>
      <c r="G100" s="35"/>
      <c r="H100" s="35"/>
      <c r="I100" s="35"/>
      <c r="J100" s="35"/>
      <c r="K100" s="35"/>
      <c r="L100" s="35"/>
      <c r="M100" s="35"/>
      <c r="N100" s="35"/>
      <c r="O100" s="35"/>
      <c r="P100" s="35"/>
      <c r="Q100" s="35"/>
      <c r="R100" s="36"/>
    </row>
    <row r="101" spans="2:18" s="1" customFormat="1" ht="29.25" customHeight="1">
      <c r="B101" s="34"/>
      <c r="C101" s="118" t="s">
        <v>120</v>
      </c>
      <c r="D101" s="119"/>
      <c r="E101" s="119"/>
      <c r="F101" s="119"/>
      <c r="G101" s="119"/>
      <c r="H101" s="119"/>
      <c r="I101" s="119"/>
      <c r="J101" s="119"/>
      <c r="K101" s="119"/>
      <c r="L101" s="207">
        <f>ROUND(SUM(N89+N93),2)</f>
        <v>0</v>
      </c>
      <c r="M101" s="272"/>
      <c r="N101" s="272"/>
      <c r="O101" s="272"/>
      <c r="P101" s="272"/>
      <c r="Q101" s="272"/>
      <c r="R101" s="36"/>
    </row>
    <row r="102" spans="2:18" s="1" customFormat="1" ht="6.75" customHeight="1">
      <c r="B102" s="58"/>
      <c r="C102" s="59"/>
      <c r="D102" s="59"/>
      <c r="E102" s="59"/>
      <c r="F102" s="59"/>
      <c r="G102" s="59"/>
      <c r="H102" s="59"/>
      <c r="I102" s="59"/>
      <c r="J102" s="59"/>
      <c r="K102" s="59"/>
      <c r="L102" s="59"/>
      <c r="M102" s="59"/>
      <c r="N102" s="59"/>
      <c r="O102" s="59"/>
      <c r="P102" s="59"/>
      <c r="Q102" s="59"/>
      <c r="R102" s="60"/>
    </row>
    <row r="106" spans="2:18" s="1" customFormat="1" ht="6.75" customHeight="1">
      <c r="B106" s="61"/>
      <c r="C106" s="62"/>
      <c r="D106" s="62"/>
      <c r="E106" s="62"/>
      <c r="F106" s="62"/>
      <c r="G106" s="62"/>
      <c r="H106" s="62"/>
      <c r="I106" s="62"/>
      <c r="J106" s="62"/>
      <c r="K106" s="62"/>
      <c r="L106" s="62"/>
      <c r="M106" s="62"/>
      <c r="N106" s="62"/>
      <c r="O106" s="62"/>
      <c r="P106" s="62"/>
      <c r="Q106" s="62"/>
      <c r="R106" s="63"/>
    </row>
    <row r="107" spans="2:18" s="1" customFormat="1" ht="36.75" customHeight="1">
      <c r="B107" s="34"/>
      <c r="C107" s="239" t="s">
        <v>142</v>
      </c>
      <c r="D107" s="211"/>
      <c r="E107" s="211"/>
      <c r="F107" s="211"/>
      <c r="G107" s="211"/>
      <c r="H107" s="211"/>
      <c r="I107" s="211"/>
      <c r="J107" s="211"/>
      <c r="K107" s="211"/>
      <c r="L107" s="211"/>
      <c r="M107" s="211"/>
      <c r="N107" s="211"/>
      <c r="O107" s="211"/>
      <c r="P107" s="211"/>
      <c r="Q107" s="211"/>
      <c r="R107" s="36"/>
    </row>
    <row r="108" spans="2:18" s="1" customFormat="1" ht="6.75" customHeight="1">
      <c r="B108" s="34"/>
      <c r="C108" s="35"/>
      <c r="D108" s="35"/>
      <c r="E108" s="35"/>
      <c r="F108" s="35"/>
      <c r="G108" s="35"/>
      <c r="H108" s="35"/>
      <c r="I108" s="35"/>
      <c r="J108" s="35"/>
      <c r="K108" s="35"/>
      <c r="L108" s="35"/>
      <c r="M108" s="35"/>
      <c r="N108" s="35"/>
      <c r="O108" s="35"/>
      <c r="P108" s="35"/>
      <c r="Q108" s="35"/>
      <c r="R108" s="36"/>
    </row>
    <row r="109" spans="2:18" s="1" customFormat="1" ht="30" customHeight="1">
      <c r="B109" s="34"/>
      <c r="C109" s="29" t="s">
        <v>17</v>
      </c>
      <c r="D109" s="35"/>
      <c r="E109" s="35"/>
      <c r="F109" s="273" t="str">
        <f>F6</f>
        <v>Chodník ul. Bohumínská, úsek DPS Kamenec - čerpací stanice</v>
      </c>
      <c r="G109" s="211"/>
      <c r="H109" s="211"/>
      <c r="I109" s="211"/>
      <c r="J109" s="211"/>
      <c r="K109" s="211"/>
      <c r="L109" s="211"/>
      <c r="M109" s="211"/>
      <c r="N109" s="211"/>
      <c r="O109" s="211"/>
      <c r="P109" s="211"/>
      <c r="Q109" s="35"/>
      <c r="R109" s="36"/>
    </row>
    <row r="110" spans="2:18" ht="30" customHeight="1">
      <c r="B110" s="21"/>
      <c r="C110" s="29" t="s">
        <v>123</v>
      </c>
      <c r="D110" s="22"/>
      <c r="E110" s="22"/>
      <c r="F110" s="273" t="s">
        <v>215</v>
      </c>
      <c r="G110" s="241"/>
      <c r="H110" s="241"/>
      <c r="I110" s="241"/>
      <c r="J110" s="241"/>
      <c r="K110" s="241"/>
      <c r="L110" s="241"/>
      <c r="M110" s="241"/>
      <c r="N110" s="241"/>
      <c r="O110" s="241"/>
      <c r="P110" s="241"/>
      <c r="Q110" s="22"/>
      <c r="R110" s="23"/>
    </row>
    <row r="111" spans="2:18" s="1" customFormat="1" ht="36.75" customHeight="1">
      <c r="B111" s="34"/>
      <c r="C111" s="68" t="s">
        <v>216</v>
      </c>
      <c r="D111" s="35"/>
      <c r="E111" s="35"/>
      <c r="F111" s="222" t="str">
        <f>F8</f>
        <v>5 - Úpravy sloupů VO</v>
      </c>
      <c r="G111" s="211"/>
      <c r="H111" s="211"/>
      <c r="I111" s="211"/>
      <c r="J111" s="211"/>
      <c r="K111" s="211"/>
      <c r="L111" s="211"/>
      <c r="M111" s="211"/>
      <c r="N111" s="211"/>
      <c r="O111" s="211"/>
      <c r="P111" s="211"/>
      <c r="Q111" s="35"/>
      <c r="R111" s="36"/>
    </row>
    <row r="112" spans="2:18" s="1" customFormat="1" ht="6.75" customHeight="1">
      <c r="B112" s="34"/>
      <c r="C112" s="35"/>
      <c r="D112" s="35"/>
      <c r="E112" s="35"/>
      <c r="F112" s="35"/>
      <c r="G112" s="35"/>
      <c r="H112" s="35"/>
      <c r="I112" s="35"/>
      <c r="J112" s="35"/>
      <c r="K112" s="35"/>
      <c r="L112" s="35"/>
      <c r="M112" s="35"/>
      <c r="N112" s="35"/>
      <c r="O112" s="35"/>
      <c r="P112" s="35"/>
      <c r="Q112" s="35"/>
      <c r="R112" s="36"/>
    </row>
    <row r="113" spans="2:18" s="1" customFormat="1" ht="18" customHeight="1">
      <c r="B113" s="34"/>
      <c r="C113" s="29" t="s">
        <v>24</v>
      </c>
      <c r="D113" s="35"/>
      <c r="E113" s="35"/>
      <c r="F113" s="27" t="str">
        <f>F10</f>
        <v>Ostrava</v>
      </c>
      <c r="G113" s="35"/>
      <c r="H113" s="35"/>
      <c r="I113" s="35"/>
      <c r="J113" s="35"/>
      <c r="K113" s="29" t="s">
        <v>26</v>
      </c>
      <c r="L113" s="35"/>
      <c r="M113" s="266" t="str">
        <f>IF(O10="","",O10)</f>
        <v>2. 6. 2016</v>
      </c>
      <c r="N113" s="211"/>
      <c r="O113" s="211"/>
      <c r="P113" s="211"/>
      <c r="Q113" s="35"/>
      <c r="R113" s="36"/>
    </row>
    <row r="114" spans="2:18" s="1" customFormat="1" ht="6.75" customHeight="1">
      <c r="B114" s="34"/>
      <c r="C114" s="35"/>
      <c r="D114" s="35"/>
      <c r="E114" s="35"/>
      <c r="F114" s="35"/>
      <c r="G114" s="35"/>
      <c r="H114" s="35"/>
      <c r="I114" s="35"/>
      <c r="J114" s="35"/>
      <c r="K114" s="35"/>
      <c r="L114" s="35"/>
      <c r="M114" s="35"/>
      <c r="N114" s="35"/>
      <c r="O114" s="35"/>
      <c r="P114" s="35"/>
      <c r="Q114" s="35"/>
      <c r="R114" s="36"/>
    </row>
    <row r="115" spans="2:18" s="1" customFormat="1" ht="15">
      <c r="B115" s="34"/>
      <c r="C115" s="29" t="s">
        <v>30</v>
      </c>
      <c r="D115" s="35"/>
      <c r="E115" s="35"/>
      <c r="F115" s="27" t="str">
        <f>E13</f>
        <v>SMO, Městský obvod Slezská Ostrava</v>
      </c>
      <c r="G115" s="35"/>
      <c r="H115" s="35"/>
      <c r="I115" s="35"/>
      <c r="J115" s="35"/>
      <c r="K115" s="29" t="s">
        <v>38</v>
      </c>
      <c r="L115" s="35"/>
      <c r="M115" s="245" t="str">
        <f>E19</f>
        <v>MH Stavební partner s.r.o.</v>
      </c>
      <c r="N115" s="211"/>
      <c r="O115" s="211"/>
      <c r="P115" s="211"/>
      <c r="Q115" s="211"/>
      <c r="R115" s="36"/>
    </row>
    <row r="116" spans="2:18" s="1" customFormat="1" ht="14.25" customHeight="1">
      <c r="B116" s="34"/>
      <c r="C116" s="29" t="s">
        <v>36</v>
      </c>
      <c r="D116" s="35"/>
      <c r="E116" s="35"/>
      <c r="F116" s="27" t="str">
        <f>IF(E16="","",E16)</f>
        <v>Vyplň údaj</v>
      </c>
      <c r="G116" s="35"/>
      <c r="H116" s="35"/>
      <c r="I116" s="35"/>
      <c r="J116" s="35"/>
      <c r="K116" s="29" t="s">
        <v>43</v>
      </c>
      <c r="L116" s="35"/>
      <c r="M116" s="245" t="str">
        <f>E22</f>
        <v> </v>
      </c>
      <c r="N116" s="211"/>
      <c r="O116" s="211"/>
      <c r="P116" s="211"/>
      <c r="Q116" s="211"/>
      <c r="R116" s="36"/>
    </row>
    <row r="117" spans="2:18" s="1" customFormat="1" ht="9.75" customHeight="1">
      <c r="B117" s="34"/>
      <c r="C117" s="35"/>
      <c r="D117" s="35"/>
      <c r="E117" s="35"/>
      <c r="F117" s="35"/>
      <c r="G117" s="35"/>
      <c r="H117" s="35"/>
      <c r="I117" s="35"/>
      <c r="J117" s="35"/>
      <c r="K117" s="35"/>
      <c r="L117" s="35"/>
      <c r="M117" s="35"/>
      <c r="N117" s="35"/>
      <c r="O117" s="35"/>
      <c r="P117" s="35"/>
      <c r="Q117" s="35"/>
      <c r="R117" s="36"/>
    </row>
    <row r="118" spans="2:27" s="8" customFormat="1" ht="29.25" customHeight="1">
      <c r="B118" s="145"/>
      <c r="C118" s="146" t="s">
        <v>143</v>
      </c>
      <c r="D118" s="147" t="s">
        <v>144</v>
      </c>
      <c r="E118" s="147" t="s">
        <v>67</v>
      </c>
      <c r="F118" s="267" t="s">
        <v>145</v>
      </c>
      <c r="G118" s="268"/>
      <c r="H118" s="268"/>
      <c r="I118" s="268"/>
      <c r="J118" s="147" t="s">
        <v>146</v>
      </c>
      <c r="K118" s="147" t="s">
        <v>147</v>
      </c>
      <c r="L118" s="269" t="s">
        <v>148</v>
      </c>
      <c r="M118" s="268"/>
      <c r="N118" s="267" t="s">
        <v>128</v>
      </c>
      <c r="O118" s="268"/>
      <c r="P118" s="268"/>
      <c r="Q118" s="270"/>
      <c r="R118" s="148"/>
      <c r="T118" s="76" t="s">
        <v>149</v>
      </c>
      <c r="U118" s="77" t="s">
        <v>49</v>
      </c>
      <c r="V118" s="77" t="s">
        <v>150</v>
      </c>
      <c r="W118" s="77" t="s">
        <v>151</v>
      </c>
      <c r="X118" s="77" t="s">
        <v>152</v>
      </c>
      <c r="Y118" s="77" t="s">
        <v>153</v>
      </c>
      <c r="Z118" s="77" t="s">
        <v>154</v>
      </c>
      <c r="AA118" s="78" t="s">
        <v>155</v>
      </c>
    </row>
    <row r="119" spans="2:63" s="1" customFormat="1" ht="29.25" customHeight="1">
      <c r="B119" s="34"/>
      <c r="C119" s="80" t="s">
        <v>125</v>
      </c>
      <c r="D119" s="35"/>
      <c r="E119" s="35"/>
      <c r="F119" s="35"/>
      <c r="G119" s="35"/>
      <c r="H119" s="35"/>
      <c r="I119" s="35"/>
      <c r="J119" s="35"/>
      <c r="K119" s="35"/>
      <c r="L119" s="35"/>
      <c r="M119" s="35"/>
      <c r="N119" s="259">
        <f>BK119</f>
        <v>0</v>
      </c>
      <c r="O119" s="260"/>
      <c r="P119" s="260"/>
      <c r="Q119" s="260"/>
      <c r="R119" s="36"/>
      <c r="T119" s="79"/>
      <c r="U119" s="50"/>
      <c r="V119" s="50"/>
      <c r="W119" s="149">
        <f>W120+W124</f>
        <v>0</v>
      </c>
      <c r="X119" s="50"/>
      <c r="Y119" s="149">
        <f>Y120+Y124</f>
        <v>0</v>
      </c>
      <c r="Z119" s="50"/>
      <c r="AA119" s="150">
        <f>AA120+AA124</f>
        <v>0</v>
      </c>
      <c r="AT119" s="17" t="s">
        <v>84</v>
      </c>
      <c r="AU119" s="17" t="s">
        <v>130</v>
      </c>
      <c r="BK119" s="151">
        <f>BK120+BK124</f>
        <v>0</v>
      </c>
    </row>
    <row r="120" spans="2:63" s="9" customFormat="1" ht="36.75" customHeight="1">
      <c r="B120" s="152"/>
      <c r="C120" s="153"/>
      <c r="D120" s="154" t="s">
        <v>218</v>
      </c>
      <c r="E120" s="154"/>
      <c r="F120" s="154"/>
      <c r="G120" s="154"/>
      <c r="H120" s="154"/>
      <c r="I120" s="154"/>
      <c r="J120" s="154"/>
      <c r="K120" s="154"/>
      <c r="L120" s="154"/>
      <c r="M120" s="154"/>
      <c r="N120" s="283">
        <f>BK120</f>
        <v>0</v>
      </c>
      <c r="O120" s="274"/>
      <c r="P120" s="274"/>
      <c r="Q120" s="274"/>
      <c r="R120" s="155"/>
      <c r="T120" s="156"/>
      <c r="U120" s="153"/>
      <c r="V120" s="153"/>
      <c r="W120" s="157">
        <f>W121</f>
        <v>0</v>
      </c>
      <c r="X120" s="153"/>
      <c r="Y120" s="157">
        <f>Y121</f>
        <v>0</v>
      </c>
      <c r="Z120" s="153"/>
      <c r="AA120" s="158">
        <f>AA121</f>
        <v>0</v>
      </c>
      <c r="AR120" s="159" t="s">
        <v>23</v>
      </c>
      <c r="AT120" s="160" t="s">
        <v>84</v>
      </c>
      <c r="AU120" s="160" t="s">
        <v>85</v>
      </c>
      <c r="AY120" s="159" t="s">
        <v>156</v>
      </c>
      <c r="BK120" s="161">
        <f>BK121</f>
        <v>0</v>
      </c>
    </row>
    <row r="121" spans="2:63" s="9" customFormat="1" ht="19.5" customHeight="1">
      <c r="B121" s="152"/>
      <c r="C121" s="153"/>
      <c r="D121" s="172" t="s">
        <v>220</v>
      </c>
      <c r="E121" s="172"/>
      <c r="F121" s="172"/>
      <c r="G121" s="172"/>
      <c r="H121" s="172"/>
      <c r="I121" s="172"/>
      <c r="J121" s="172"/>
      <c r="K121" s="172"/>
      <c r="L121" s="172"/>
      <c r="M121" s="172"/>
      <c r="N121" s="288">
        <f>BK121</f>
        <v>0</v>
      </c>
      <c r="O121" s="289"/>
      <c r="P121" s="289"/>
      <c r="Q121" s="289"/>
      <c r="R121" s="155"/>
      <c r="T121" s="156"/>
      <c r="U121" s="153"/>
      <c r="V121" s="153"/>
      <c r="W121" s="157">
        <f>SUM(W122:W123)</f>
        <v>0</v>
      </c>
      <c r="X121" s="153"/>
      <c r="Y121" s="157">
        <f>SUM(Y122:Y123)</f>
        <v>0</v>
      </c>
      <c r="Z121" s="153"/>
      <c r="AA121" s="158">
        <f>SUM(AA122:AA123)</f>
        <v>0</v>
      </c>
      <c r="AR121" s="159" t="s">
        <v>23</v>
      </c>
      <c r="AT121" s="160" t="s">
        <v>84</v>
      </c>
      <c r="AU121" s="160" t="s">
        <v>23</v>
      </c>
      <c r="AY121" s="159" t="s">
        <v>156</v>
      </c>
      <c r="BK121" s="161">
        <f>SUM(BK122:BK123)</f>
        <v>0</v>
      </c>
    </row>
    <row r="122" spans="2:65" s="1" customFormat="1" ht="22.5" customHeight="1">
      <c r="B122" s="133"/>
      <c r="C122" s="162" t="s">
        <v>23</v>
      </c>
      <c r="D122" s="162" t="s">
        <v>157</v>
      </c>
      <c r="E122" s="163" t="s">
        <v>568</v>
      </c>
      <c r="F122" s="255" t="s">
        <v>569</v>
      </c>
      <c r="G122" s="256"/>
      <c r="H122" s="256"/>
      <c r="I122" s="256"/>
      <c r="J122" s="164" t="s">
        <v>423</v>
      </c>
      <c r="K122" s="165">
        <v>4</v>
      </c>
      <c r="L122" s="257">
        <v>0</v>
      </c>
      <c r="M122" s="256"/>
      <c r="N122" s="258">
        <f>ROUND(L122*K122,2)</f>
        <v>0</v>
      </c>
      <c r="O122" s="256"/>
      <c r="P122" s="256"/>
      <c r="Q122" s="256"/>
      <c r="R122" s="135"/>
      <c r="T122" s="166" t="s">
        <v>21</v>
      </c>
      <c r="U122" s="43" t="s">
        <v>50</v>
      </c>
      <c r="V122" s="35"/>
      <c r="W122" s="167">
        <f>V122*K122</f>
        <v>0</v>
      </c>
      <c r="X122" s="167">
        <v>0</v>
      </c>
      <c r="Y122" s="167">
        <f>X122*K122</f>
        <v>0</v>
      </c>
      <c r="Z122" s="167">
        <v>0</v>
      </c>
      <c r="AA122" s="168">
        <f>Z122*K122</f>
        <v>0</v>
      </c>
      <c r="AR122" s="17" t="s">
        <v>106</v>
      </c>
      <c r="AT122" s="17" t="s">
        <v>157</v>
      </c>
      <c r="AU122" s="17" t="s">
        <v>97</v>
      </c>
      <c r="AY122" s="17" t="s">
        <v>156</v>
      </c>
      <c r="BE122" s="113">
        <f>IF(U122="základní",N122,0)</f>
        <v>0</v>
      </c>
      <c r="BF122" s="113">
        <f>IF(U122="snížená",N122,0)</f>
        <v>0</v>
      </c>
      <c r="BG122" s="113">
        <f>IF(U122="zákl. přenesená",N122,0)</f>
        <v>0</v>
      </c>
      <c r="BH122" s="113">
        <f>IF(U122="sníž. přenesená",N122,0)</f>
        <v>0</v>
      </c>
      <c r="BI122" s="113">
        <f>IF(U122="nulová",N122,0)</f>
        <v>0</v>
      </c>
      <c r="BJ122" s="17" t="s">
        <v>23</v>
      </c>
      <c r="BK122" s="113">
        <f>ROUND(L122*K122,2)</f>
        <v>0</v>
      </c>
      <c r="BL122" s="17" t="s">
        <v>106</v>
      </c>
      <c r="BM122" s="17" t="s">
        <v>570</v>
      </c>
    </row>
    <row r="123" spans="2:47" s="1" customFormat="1" ht="174" customHeight="1">
      <c r="B123" s="34"/>
      <c r="C123" s="35"/>
      <c r="D123" s="35"/>
      <c r="E123" s="35"/>
      <c r="F123" s="265" t="s">
        <v>571</v>
      </c>
      <c r="G123" s="211"/>
      <c r="H123" s="211"/>
      <c r="I123" s="211"/>
      <c r="J123" s="35"/>
      <c r="K123" s="35"/>
      <c r="L123" s="35"/>
      <c r="M123" s="35"/>
      <c r="N123" s="35"/>
      <c r="O123" s="35"/>
      <c r="P123" s="35"/>
      <c r="Q123" s="35"/>
      <c r="R123" s="36"/>
      <c r="T123" s="73"/>
      <c r="U123" s="35"/>
      <c r="V123" s="35"/>
      <c r="W123" s="35"/>
      <c r="X123" s="35"/>
      <c r="Y123" s="35"/>
      <c r="Z123" s="35"/>
      <c r="AA123" s="74"/>
      <c r="AT123" s="17" t="s">
        <v>164</v>
      </c>
      <c r="AU123" s="17" t="s">
        <v>97</v>
      </c>
    </row>
    <row r="124" spans="2:63" s="1" customFormat="1" ht="49.5" customHeight="1">
      <c r="B124" s="34"/>
      <c r="C124" s="35"/>
      <c r="D124" s="154" t="s">
        <v>213</v>
      </c>
      <c r="E124" s="35"/>
      <c r="F124" s="35"/>
      <c r="G124" s="35"/>
      <c r="H124" s="35"/>
      <c r="I124" s="35"/>
      <c r="J124" s="35"/>
      <c r="K124" s="35"/>
      <c r="L124" s="35"/>
      <c r="M124" s="35"/>
      <c r="N124" s="283">
        <f>BK124</f>
        <v>0</v>
      </c>
      <c r="O124" s="274"/>
      <c r="P124" s="274"/>
      <c r="Q124" s="274"/>
      <c r="R124" s="36"/>
      <c r="T124" s="169"/>
      <c r="U124" s="55"/>
      <c r="V124" s="55"/>
      <c r="W124" s="55"/>
      <c r="X124" s="55"/>
      <c r="Y124" s="55"/>
      <c r="Z124" s="55"/>
      <c r="AA124" s="57"/>
      <c r="AT124" s="17" t="s">
        <v>84</v>
      </c>
      <c r="AU124" s="17" t="s">
        <v>85</v>
      </c>
      <c r="AY124" s="17" t="s">
        <v>214</v>
      </c>
      <c r="BK124" s="113">
        <v>0</v>
      </c>
    </row>
    <row r="125" spans="2:18" s="1" customFormat="1" ht="6.75" customHeight="1">
      <c r="B125" s="58"/>
      <c r="C125" s="59"/>
      <c r="D125" s="59"/>
      <c r="E125" s="59"/>
      <c r="F125" s="59"/>
      <c r="G125" s="59"/>
      <c r="H125" s="59"/>
      <c r="I125" s="59"/>
      <c r="J125" s="59"/>
      <c r="K125" s="59"/>
      <c r="L125" s="59"/>
      <c r="M125" s="59"/>
      <c r="N125" s="59"/>
      <c r="O125" s="59"/>
      <c r="P125" s="59"/>
      <c r="Q125" s="59"/>
      <c r="R125" s="60"/>
    </row>
  </sheetData>
  <sheetProtection password="CC35" sheet="1" objects="1" scenarios="1" formatColumns="0" formatRows="0" sort="0" autoFilter="0"/>
  <mergeCells count="75">
    <mergeCell ref="C2:Q2"/>
    <mergeCell ref="C4:Q4"/>
    <mergeCell ref="F6:P6"/>
    <mergeCell ref="F7:P7"/>
    <mergeCell ref="F8:P8"/>
    <mergeCell ref="O10:P10"/>
    <mergeCell ref="O12:P12"/>
    <mergeCell ref="O13:P13"/>
    <mergeCell ref="O15:P15"/>
    <mergeCell ref="E16:L16"/>
    <mergeCell ref="O16:P16"/>
    <mergeCell ref="O18:P18"/>
    <mergeCell ref="O19:P19"/>
    <mergeCell ref="O21:P21"/>
    <mergeCell ref="O22:P22"/>
    <mergeCell ref="E25:L25"/>
    <mergeCell ref="M28:P28"/>
    <mergeCell ref="M29:P29"/>
    <mergeCell ref="M31:P31"/>
    <mergeCell ref="H33:J33"/>
    <mergeCell ref="M33:P33"/>
    <mergeCell ref="H34:J34"/>
    <mergeCell ref="M34:P34"/>
    <mergeCell ref="H35:J35"/>
    <mergeCell ref="M35:P35"/>
    <mergeCell ref="H36:J36"/>
    <mergeCell ref="M36:P36"/>
    <mergeCell ref="H37:J37"/>
    <mergeCell ref="M37:P37"/>
    <mergeCell ref="L39:P39"/>
    <mergeCell ref="C76:Q76"/>
    <mergeCell ref="F78:P78"/>
    <mergeCell ref="F79:P79"/>
    <mergeCell ref="F80:P80"/>
    <mergeCell ref="M82:P82"/>
    <mergeCell ref="M84:Q84"/>
    <mergeCell ref="M85:Q85"/>
    <mergeCell ref="C87:G87"/>
    <mergeCell ref="N87:Q87"/>
    <mergeCell ref="N89:Q89"/>
    <mergeCell ref="N90:Q90"/>
    <mergeCell ref="N91:Q91"/>
    <mergeCell ref="N93:Q93"/>
    <mergeCell ref="D94:H94"/>
    <mergeCell ref="N94:Q94"/>
    <mergeCell ref="D95:H95"/>
    <mergeCell ref="N95:Q95"/>
    <mergeCell ref="D96:H96"/>
    <mergeCell ref="N96:Q96"/>
    <mergeCell ref="D97:H97"/>
    <mergeCell ref="N97:Q97"/>
    <mergeCell ref="D98:H98"/>
    <mergeCell ref="N98:Q98"/>
    <mergeCell ref="N99:Q99"/>
    <mergeCell ref="L101:Q101"/>
    <mergeCell ref="H1:K1"/>
    <mergeCell ref="M116:Q116"/>
    <mergeCell ref="F118:I118"/>
    <mergeCell ref="L118:M118"/>
    <mergeCell ref="N118:Q118"/>
    <mergeCell ref="F122:I122"/>
    <mergeCell ref="L122:M122"/>
    <mergeCell ref="N122:Q122"/>
    <mergeCell ref="C107:Q107"/>
    <mergeCell ref="F109:P109"/>
    <mergeCell ref="S2:AC2"/>
    <mergeCell ref="F123:I123"/>
    <mergeCell ref="N119:Q119"/>
    <mergeCell ref="N120:Q120"/>
    <mergeCell ref="N121:Q121"/>
    <mergeCell ref="N124:Q124"/>
    <mergeCell ref="F110:P110"/>
    <mergeCell ref="F111:P111"/>
    <mergeCell ref="M113:P113"/>
    <mergeCell ref="M115:Q115"/>
  </mergeCells>
  <hyperlinks>
    <hyperlink ref="F1:G1" location="C2" tooltip="Krycí list rozpočtu" display="1) Krycí list rozpočtu"/>
    <hyperlink ref="H1:K1" location="C87" tooltip="Rekapitulace rozpočtu" display="2) Rekapitulace rozpočtu"/>
    <hyperlink ref="L1" location="C118" tooltip="Rozpočet" display="3) Rozpočet"/>
    <hyperlink ref="S1:T1" location="'Rekapitulace stavby'!C2" tooltip="Rekapitulace stavby" display="Rekapitulace stavby"/>
  </hyperlinks>
  <printOptions/>
  <pageMargins left="0.5833333134651184" right="0.5833333134651184" top="0.5" bottom="0.46666666865348816" header="0" footer="0"/>
  <pageSetup blackAndWhite="1" errors="blank" fitToHeight="100" fitToWidth="1" horizontalDpi="600" verticalDpi="600" orientation="portrait"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Lenovo-NB\Miloš Drábek</dc:creator>
  <cp:keywords/>
  <dc:description/>
  <cp:lastModifiedBy>lkozana</cp:lastModifiedBy>
  <dcterms:created xsi:type="dcterms:W3CDTF">2016-08-01T16:00:18Z</dcterms:created>
  <dcterms:modified xsi:type="dcterms:W3CDTF">2017-08-11T07:16:56Z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