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filterPrivacy="1" codeName="ThisWorkbook"/>
  <bookViews>
    <workbookView xWindow="0" yWindow="0" windowWidth="17250" windowHeight="5370" tabRatio="891"/>
  </bookViews>
  <sheets>
    <sheet name="Přehled" sheetId="21" r:id="rId1"/>
    <sheet name="MŠ Antošovická" sheetId="5" r:id="rId2"/>
    <sheet name="MŠ Bohumínská" sheetId="6" r:id="rId3"/>
    <sheet name="MŠ Frýdecká" sheetId="7" r:id="rId4"/>
    <sheet name="MŠ Chrustova" sheetId="8" r:id="rId5"/>
    <sheet name="MŠ Jaklovecká" sheetId="9" r:id="rId6"/>
    <sheet name="MŠ Keramická" sheetId="10" r:id="rId7"/>
    <sheet name="MŠ Komerční" sheetId="11" r:id="rId8"/>
    <sheet name="MŠ Na Liščině" sheetId="12" r:id="rId9"/>
    <sheet name="MŠ Nástupní" sheetId="13" r:id="rId10"/>
    <sheet name="MŠ Požární" sheetId="14" r:id="rId11"/>
    <sheet name="MŠ Slívova" sheetId="15" r:id="rId12"/>
    <sheet name="MŠ Zámostní" sheetId="16" r:id="rId13"/>
    <sheet name="ZŠ Bohumínská" sheetId="17" r:id="rId14"/>
    <sheet name="ZŠ Pěší" sheetId="18" r:id="rId15"/>
    <sheet name="ZŠ Chrustova" sheetId="19" r:id="rId16"/>
    <sheet name="ZŠ Škrobálková" sheetId="20" r:id="rId17"/>
  </sheets>
  <definedNames>
    <definedName name="Ant">MyGrid5[[#Totals],[Čistá částka bez DPH]]</definedName>
    <definedName name="AntDPH">MyGrid5[[#Totals],[Částka s DPH]]</definedName>
    <definedName name="Boh">Bohuminká[[#Totals],[Čistá částka bez DPH]]</definedName>
    <definedName name="BohDPH">Bohuminká[[#Totals],[Částka s DPH]]</definedName>
    <definedName name="Fry">MyGrid7[[#Totals],[Čistá částka bez DPH]]</definedName>
    <definedName name="FryDPH">MyGrid7[[#Totals],[Částka s DPH]]</definedName>
    <definedName name="Chru">MyGrid8[[#Totals],[Čistá částka bez DPH]]</definedName>
    <definedName name="Chru_DPH">MyGrid8[[#Totals],[Částka s DPH]]</definedName>
    <definedName name="ChruDPH">MyGrid7[[#Totals],[Částka s DPH]]</definedName>
    <definedName name="Jak">MyGrid9[[#Totals],[Čistá částka bez DPH]]</definedName>
    <definedName name="JakDPH">MyGrid9[[#Totals],[Částka s DPH]]</definedName>
    <definedName name="Ker">MyGrid10[[#Totals],[Čistá částka bez DPH]]</definedName>
    <definedName name="KerDPH">MyGrid10[[#Totals],[Částka s DPH]]</definedName>
    <definedName name="Kom">MyGrid11[[#Totals],[Čistá částka bez DPH]]</definedName>
    <definedName name="KomDPH">MyGrid11[[#Totals],[Částka s DPH]]</definedName>
    <definedName name="NaLis">MyGrid12[[#Totals],[Čistá částka bez DPH]]</definedName>
    <definedName name="NaLisDPH">MyGrid12[[#Totals],[Částka s DPH]]</definedName>
    <definedName name="Nas">MyGrid13[[#Totals],[Čistá částka bez DPH]]</definedName>
    <definedName name="NasDPH">MyGrid13[[#Totals],[Částka s DPH]]</definedName>
    <definedName name="NeLisDPH">MyGrid12[[#Totals],[Částka s DPH]]</definedName>
    <definedName name="Pes">MyGrid1634[[#Totals],[Čistá částka bez DPH]]</definedName>
    <definedName name="PesDPH">MyGrid1634[[#Totals],[Částka s DPH]]</definedName>
    <definedName name="Poz">MyGrid14[[#Totals],[Čistá částka bez DPH]]</definedName>
    <definedName name="PozDPH">MyGrid14[[#Totals],[Částka s DPH]]</definedName>
    <definedName name="Skr">MyGrid16341718[[#Totals],[Čistá částka bez DPH]]</definedName>
    <definedName name="SkrDPH">MyGrid16341718[[#Totals],[Částka s DPH]]</definedName>
    <definedName name="Sli">MyGrid15[[#Totals],[Čistá částka bez DPH]]</definedName>
    <definedName name="SliDPH">MyGrid15[[#Totals],[Částka s DPH]]</definedName>
    <definedName name="Zam">MyGrid16[[#Totals],[Čistá částka bez DPH]]</definedName>
    <definedName name="ZamDPH">MyGrid16[[#Totals],[Částka s DPH]]</definedName>
    <definedName name="ZS_Bohum">MyGrid163[[#Totals],[Čistá částka bez DPH]]</definedName>
    <definedName name="ZS_BohumDPH">MyGrid163[[#Totals],[Částka s DPH]]</definedName>
    <definedName name="ZSChru">MyGrid163417[[#Totals],[Čistá částka bez DPH]]</definedName>
    <definedName name="ZSChruDPH">MyGrid163417[[#Totals],[Částka s DPH]]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5" l="1"/>
  <c r="G6" i="5" s="1"/>
  <c r="F7" i="5"/>
  <c r="G7" i="5" s="1"/>
  <c r="F10" i="5"/>
  <c r="G10" i="5" s="1"/>
  <c r="F11" i="5"/>
  <c r="F6" i="6"/>
  <c r="F7" i="6"/>
  <c r="G7" i="6" s="1"/>
  <c r="F10" i="6"/>
  <c r="G10" i="6" s="1"/>
  <c r="F11" i="6"/>
  <c r="G11" i="6" s="1"/>
  <c r="F6" i="7"/>
  <c r="G6" i="7" s="1"/>
  <c r="F7" i="7"/>
  <c r="F6" i="8"/>
  <c r="F7" i="8"/>
  <c r="G7" i="8" s="1"/>
  <c r="F10" i="8"/>
  <c r="G10" i="8" s="1"/>
  <c r="F11" i="8"/>
  <c r="G11" i="8" s="1"/>
  <c r="F6" i="9"/>
  <c r="F7" i="9"/>
  <c r="G7" i="9" s="1"/>
  <c r="F10" i="9"/>
  <c r="G10" i="9" s="1"/>
  <c r="F11" i="9"/>
  <c r="G11" i="9" s="1"/>
  <c r="G6" i="9"/>
  <c r="F6" i="10"/>
  <c r="F7" i="10"/>
  <c r="G7" i="10" s="1"/>
  <c r="F6" i="11"/>
  <c r="F7" i="11"/>
  <c r="G7" i="11" s="1"/>
  <c r="F10" i="11"/>
  <c r="G10" i="11" s="1"/>
  <c r="F11" i="11"/>
  <c r="G11" i="11" s="1"/>
  <c r="F6" i="12"/>
  <c r="F7" i="12"/>
  <c r="G7" i="12" s="1"/>
  <c r="F6" i="13"/>
  <c r="F7" i="13"/>
  <c r="G7" i="13" s="1"/>
  <c r="F6" i="14"/>
  <c r="F7" i="14"/>
  <c r="G7" i="14" s="1"/>
  <c r="F10" i="14"/>
  <c r="G10" i="14" s="1"/>
  <c r="F11" i="14"/>
  <c r="G11" i="14" s="1"/>
  <c r="F6" i="15"/>
  <c r="F7" i="15"/>
  <c r="G7" i="15" s="1"/>
  <c r="F6" i="16"/>
  <c r="F7" i="16"/>
  <c r="G7" i="16" s="1"/>
  <c r="F10" i="16"/>
  <c r="G10" i="16" s="1"/>
  <c r="F11" i="16"/>
  <c r="G11" i="16" s="1"/>
  <c r="F6" i="17"/>
  <c r="F7" i="17"/>
  <c r="G7" i="17" s="1"/>
  <c r="F6" i="18"/>
  <c r="F7" i="18"/>
  <c r="G7" i="18" s="1"/>
  <c r="F6" i="19"/>
  <c r="F7" i="19"/>
  <c r="G7" i="19" s="1"/>
  <c r="F6" i="20"/>
  <c r="G6" i="20" s="1"/>
  <c r="F7" i="20"/>
  <c r="F8" i="18" l="1"/>
  <c r="D18" i="21" s="1"/>
  <c r="F12" i="6"/>
  <c r="D6" i="21" s="1"/>
  <c r="F12" i="8"/>
  <c r="D8" i="21" s="1"/>
  <c r="G6" i="12"/>
  <c r="G8" i="12" s="1"/>
  <c r="E12" i="21" s="1"/>
  <c r="F8" i="12"/>
  <c r="D12" i="21" s="1"/>
  <c r="F12" i="5"/>
  <c r="D5" i="21" s="1"/>
  <c r="G6" i="15"/>
  <c r="G8" i="15" s="1"/>
  <c r="E15" i="21" s="1"/>
  <c r="F8" i="15"/>
  <c r="D15" i="21" s="1"/>
  <c r="G6" i="11"/>
  <c r="G12" i="11" s="1"/>
  <c r="E11" i="21" s="1"/>
  <c r="F12" i="11"/>
  <c r="D11" i="21" s="1"/>
  <c r="F12" i="9"/>
  <c r="D9" i="21" s="1"/>
  <c r="G6" i="16"/>
  <c r="G12" i="16" s="1"/>
  <c r="E16" i="21" s="1"/>
  <c r="F12" i="16"/>
  <c r="D16" i="21" s="1"/>
  <c r="G6" i="13"/>
  <c r="G8" i="13" s="1"/>
  <c r="E13" i="21" s="1"/>
  <c r="F8" i="13"/>
  <c r="D13" i="21" s="1"/>
  <c r="G6" i="14"/>
  <c r="G12" i="14" s="1"/>
  <c r="E14" i="21" s="1"/>
  <c r="F12" i="14"/>
  <c r="D14" i="21" s="1"/>
  <c r="G6" i="10"/>
  <c r="G8" i="10" s="1"/>
  <c r="E10" i="21" s="1"/>
  <c r="F8" i="10"/>
  <c r="D10" i="21" s="1"/>
  <c r="G6" i="19"/>
  <c r="G8" i="19" s="1"/>
  <c r="E19" i="21" s="1"/>
  <c r="F8" i="19"/>
  <c r="D19" i="21" s="1"/>
  <c r="G6" i="17"/>
  <c r="G8" i="17" s="1"/>
  <c r="E17" i="21" s="1"/>
  <c r="F8" i="17"/>
  <c r="D17" i="21" s="1"/>
  <c r="G6" i="8"/>
  <c r="G12" i="8" s="1"/>
  <c r="E8" i="21" s="1"/>
  <c r="G6" i="6"/>
  <c r="G12" i="6" s="1"/>
  <c r="G7" i="20"/>
  <c r="G8" i="20" s="1"/>
  <c r="E20" i="21" s="1"/>
  <c r="F8" i="20"/>
  <c r="D20" i="21" s="1"/>
  <c r="G12" i="9"/>
  <c r="E9" i="21" s="1"/>
  <c r="G7" i="7"/>
  <c r="G8" i="7" s="1"/>
  <c r="F8" i="7"/>
  <c r="D7" i="21" s="1"/>
  <c r="G11" i="5"/>
  <c r="G12" i="5" s="1"/>
  <c r="E5" i="21" s="1"/>
  <c r="G6" i="18"/>
  <c r="G8" i="18" s="1"/>
  <c r="E18" i="21" s="1"/>
  <c r="D21" i="21" l="1"/>
  <c r="E6" i="21"/>
  <c r="E7" i="21"/>
  <c r="E21" i="21" l="1"/>
</calcChain>
</file>

<file path=xl/sharedStrings.xml><?xml version="1.0" encoding="utf-8"?>
<sst xmlns="http://schemas.openxmlformats.org/spreadsheetml/2006/main" count="321" uniqueCount="68">
  <si>
    <t>Č. položky</t>
  </si>
  <si>
    <t>Text</t>
  </si>
  <si>
    <t>Množství</t>
  </si>
  <si>
    <t>Jednotka</t>
  </si>
  <si>
    <t>Jednotková cena</t>
  </si>
  <si>
    <t>Částka s DPH</t>
  </si>
  <si>
    <t>ks</t>
  </si>
  <si>
    <t>1</t>
  </si>
  <si>
    <t>2</t>
  </si>
  <si>
    <t>6</t>
  </si>
  <si>
    <t>7</t>
  </si>
  <si>
    <t>8</t>
  </si>
  <si>
    <t>9</t>
  </si>
  <si>
    <t>10</t>
  </si>
  <si>
    <t>11</t>
  </si>
  <si>
    <t>12</t>
  </si>
  <si>
    <t>Čistá částka bez DPH</t>
  </si>
  <si>
    <t>Mateřská škola Slezská Ostrava, Antošovická 107/55, Ostrava-Koblov - položkový rozpočet</t>
  </si>
  <si>
    <t>Multifunkční tiskárna</t>
  </si>
  <si>
    <t>Instalace multifunkční tiskárny, nastavení</t>
  </si>
  <si>
    <t>Mateřská škola Slezská Ostrava, Bohumínská 68/450, Slezská Ostrava</t>
  </si>
  <si>
    <t>Mateřská škola Slezská Ostrava, Frýdecká 426/28, Ostrava – Kunčice</t>
  </si>
  <si>
    <t>Mateřská škola Slezská Ostrava, Chrustova 11/1448, Slezská Ostrava</t>
  </si>
  <si>
    <t>Mateřská škola Slezská Ostrava, Jaklovecká 1201/14 , Slezská Ostrava</t>
  </si>
  <si>
    <t>Mateřská škola Slezská Ostrava, Keramická 230/8, Ostrava-Muglinov</t>
  </si>
  <si>
    <t>Mateřská škola Slezská Ostrava, Komerční 22a/704, Ostrava-Muglinov</t>
  </si>
  <si>
    <t>13</t>
  </si>
  <si>
    <t>Mateřská škola Slezská Ostrava, Na Liščině 12A/689, Ostrava-Hrušov</t>
  </si>
  <si>
    <t>Mateřská škola Slezská Ostrava, Nástupní 19/146, Ostrava – Kunčičky</t>
  </si>
  <si>
    <t>Mateřská škola Slezská Ostrava, Požární 8, Slezská Ostrava</t>
  </si>
  <si>
    <t>Mateřská škola Slezská Ostrava, Slívova 631/11, Slezská Ostrava</t>
  </si>
  <si>
    <t>Mateřská škola Slezská Ostrava, Zámostní 1126/31, Slezská Ostrava</t>
  </si>
  <si>
    <t>14</t>
  </si>
  <si>
    <t>Barevná tiskárna</t>
  </si>
  <si>
    <t>Velká multifunkční tiskárna A3</t>
  </si>
  <si>
    <t>Instalace multifunkční tiskárny A3, nastavení</t>
  </si>
  <si>
    <t>Instalace tiskárny, nastavení</t>
  </si>
  <si>
    <t xml:space="preserve">Základní škola Ostrava - Slezská Ostrava, Bohumínská 1082/72, příspěvková organizace </t>
  </si>
  <si>
    <t>Základní škola Slezská Ostrava, Chrustova 24, příspěvková organizace – budova ulice Škrobálková</t>
  </si>
  <si>
    <t>Základní škola Ostrava - Muglinov, Pěší 1/66, příspěvková organizace</t>
  </si>
  <si>
    <t>Základní škola Slezská Ostrava, Chrustova 24, příspěvková organizace – budova ulice Chrustova</t>
  </si>
  <si>
    <t>Celkem</t>
  </si>
  <si>
    <t>Multifunkční tiskárna A4</t>
  </si>
  <si>
    <t>dle specifikace v Příloze č. 1, záruka 60 měsíců</t>
  </si>
  <si>
    <t>dle specifikace v Příloze č. 1, záruka 36 měsíců</t>
  </si>
  <si>
    <t>dle specifikace v Příloze č.1 + černá náplň XL zdarma, záruka 36 měsíců</t>
  </si>
  <si>
    <t>dle specifikace v Příloze 1 + černá náplň XL + 2500 listů papíru</t>
  </si>
  <si>
    <t>dle specifikace v Příloze 1+ černá náplň XL zdarma</t>
  </si>
  <si>
    <t>MŠ Antošovická</t>
  </si>
  <si>
    <t>MŠ Bohumínská</t>
  </si>
  <si>
    <t>MŠ Frýdecká</t>
  </si>
  <si>
    <t>MŠ Chrustova</t>
  </si>
  <si>
    <t>MŠ Jaklovecká</t>
  </si>
  <si>
    <t>MŠ Keramická</t>
  </si>
  <si>
    <t>MŠ Komerční</t>
  </si>
  <si>
    <t>MŠ Na Liščině</t>
  </si>
  <si>
    <t>MŠ Nástupní</t>
  </si>
  <si>
    <t>MŠ Požární</t>
  </si>
  <si>
    <t>MŠ Slívova</t>
  </si>
  <si>
    <t>MŠ Zámostní</t>
  </si>
  <si>
    <t>ZŠ Bohumínská</t>
  </si>
  <si>
    <t>ZŠ Pěší</t>
  </si>
  <si>
    <t>ZŠ Chrustova</t>
  </si>
  <si>
    <t>ZŠ Škrobálková</t>
  </si>
  <si>
    <t>PČ</t>
  </si>
  <si>
    <t>Školy</t>
  </si>
  <si>
    <t>Souhrnná cena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</si>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</sst>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č&quot;_-;\-* #,##0.00\ &quot;Kč&quot;_-;_-* &quot;-&quot;??\ &quot;Kč&quot;_-;_-@_-"/>
    <numFmt numFmtId="164" formatCode="#\ ##0.00"/>
  </numFmts>
  <fonts count="10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49" fontId="0" fillId="0" borderId="0" xfId="0" applyNumberFormat="1" applyAlignment="1">
      <alignment horizontal="left"/>
    </xf>
    <xf numFmtId="164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left"/>
    </xf>
    <xf numFmtId="164" fontId="3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left" wrapText="1"/>
    </xf>
    <xf numFmtId="164" fontId="2" fillId="0" borderId="0" xfId="0" applyNumberFormat="1" applyFont="1" applyAlignment="1">
      <alignment horizontal="right"/>
    </xf>
    <xf numFmtId="164" fontId="4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left"/>
    </xf>
    <xf numFmtId="164" fontId="5" fillId="0" borderId="0" xfId="0" applyNumberFormat="1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164" fontId="6" fillId="0" borderId="0" xfId="0" applyNumberFormat="1" applyFont="1" applyAlignment="1">
      <alignment horizontal="right"/>
    </xf>
    <xf numFmtId="0" fontId="7" fillId="0" borderId="0" xfId="0" applyFont="1"/>
    <xf numFmtId="0" fontId="8" fillId="0" borderId="0" xfId="0" applyFont="1"/>
    <xf numFmtId="0" fontId="9" fillId="0" borderId="2" xfId="0" applyFont="1" applyBorder="1"/>
    <xf numFmtId="0" fontId="9" fillId="0" borderId="3" xfId="0" applyFont="1" applyBorder="1"/>
    <xf numFmtId="0" fontId="9" fillId="0" borderId="4" xfId="0" applyFont="1" applyBorder="1"/>
    <xf numFmtId="0" fontId="7" fillId="0" borderId="5" xfId="0" applyFont="1" applyBorder="1"/>
    <xf numFmtId="0" fontId="8" fillId="0" borderId="1" xfId="0" applyFont="1" applyBorder="1"/>
    <xf numFmtId="44" fontId="7" fillId="0" borderId="1" xfId="0" applyNumberFormat="1" applyFont="1" applyBorder="1"/>
    <xf numFmtId="44" fontId="7" fillId="0" borderId="6" xfId="0" applyNumberFormat="1" applyFont="1" applyBorder="1"/>
    <xf numFmtId="0" fontId="7" fillId="2" borderId="10" xfId="0" applyFont="1" applyFill="1" applyBorder="1"/>
    <xf numFmtId="0" fontId="7" fillId="2" borderId="7" xfId="0" applyFont="1" applyFill="1" applyBorder="1"/>
    <xf numFmtId="44" fontId="7" fillId="2" borderId="8" xfId="0" applyNumberFormat="1" applyFont="1" applyFill="1" applyBorder="1"/>
    <xf numFmtId="44" fontId="7" fillId="2" borderId="9" xfId="0" applyNumberFormat="1" applyFont="1" applyFill="1" applyBorder="1"/>
  </cellXfs>
  <cellStyles count="1">
    <cellStyle name="Normální" xfId="0" builtinId="0"/>
  </cellStyles>
  <dxfs count="26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\ ##0.00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\ 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\ ##0.00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\ 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\ 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\ 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numFmt numFmtId="30" formatCode="@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\ ##0.00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\ 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\ ##0.00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\ 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\ 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\ 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numFmt numFmtId="30" formatCode="@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\ ##0.00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\ 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\ ##0.00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\ 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\ 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\ 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numFmt numFmtId="30" formatCode="@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\ ##0.00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\ 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\ ##0.00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\ 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\ 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\ 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numFmt numFmtId="30" formatCode="@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\ ##0.00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\ 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\ ##0.00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\ 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\ 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\ 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numFmt numFmtId="30" formatCode="@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\ ##0.00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\ 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\ ##0.00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\ 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\ 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\ 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numFmt numFmtId="30" formatCode="@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\ ##0.00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\ 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\ ##0.00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\ 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\ 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\ 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numFmt numFmtId="30" formatCode="@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\ ##0.00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\ 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\ ##0.00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\ 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\ 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\ 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numFmt numFmtId="30" formatCode="@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\ ##0.00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\ 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\ ##0.00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\ 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\ 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\ 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numFmt numFmtId="30" formatCode="@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\ ##0.00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\ 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\ ##0.00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\ 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\ 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\ 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numFmt numFmtId="30" formatCode="@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\ ##0.00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\ 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\ ##0.00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\ 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\ 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\ 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numFmt numFmtId="30" formatCode="@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\ ##0.00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\ 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\ ##0.00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\ 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\ 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\ 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numFmt numFmtId="30" formatCode="@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\ ##0.00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\ 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\ ##0.00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\ 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\ 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\ 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numFmt numFmtId="30" formatCode="@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\ ##0.00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\ 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\ ##0.00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\ 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\ 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\ 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numFmt numFmtId="30" formatCode="@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\ ##0.00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\ 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\ ##0.00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\ 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\ 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\ 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numFmt numFmtId="30" formatCode="@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\ ##0.00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\ 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\ ##0.00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\ 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\ 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\ 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numFmt numFmtId="30" formatCode="@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alignment horizontal="left" vertical="bottom" textRotation="0" wrapText="0" indent="0" justifyLastLine="0" shrinkToFit="0" readingOrder="0"/>
    </dxf>
    <dxf>
      <numFmt numFmtId="34" formatCode="_-* #,##0.00\ &quot;Kč&quot;_-;\-* #,##0.00\ &quot;Kč&quot;_-;_-* &quot;-&quot;??\ &quot;Kč&quot;_-;_-@_-"/>
      <fill>
        <patternFill patternType="solid">
          <fgColor indexed="64"/>
          <bgColor rgb="FFFFFF00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numFmt numFmtId="34" formatCode="_-* #,##0.00\ &quot;Kč&quot;_-;\-* #,##0.00\ &quot;Kč&quot;_-;_-* &quot;-&quot;??\ &quot;Kč&quot;_-;_-@_-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4" formatCode="_-* #,##0.00\ &quot;Kč&quot;_-;\-* #,##0.00\ &quot;Kč&quot;_-;_-* &quot;-&quot;??\ &quot;Kč&quot;_-;_-@_-"/>
      <fill>
        <patternFill patternType="solid">
          <fgColor indexed="64"/>
          <bgColor rgb="FFFFFF0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34" formatCode="_-* #,##0.00\ &quot;Kč&quot;_-;\-* #,##0.00\ &quot;Kč&quot;_-;_-* &quot;-&quot;??\ &quot;Kč&quot;_-;_-@_-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rgb="FFFFFF00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rgb="FFFFFF00"/>
        </patternFill>
      </fill>
      <border diagonalUp="0" diagonalDown="0" outline="0">
        <left/>
        <right/>
        <top style="thin">
          <color indexed="64"/>
        </top>
        <bottom/>
      </border>
    </dxf>
    <dxf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fill>
        <patternFill patternType="solid">
          <fgColor indexed="64"/>
          <bgColor rgb="FFFFFF00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ables/table1.xml><?xml version="1.0" encoding="utf-8"?>
<table xmlns="http://schemas.openxmlformats.org/spreadsheetml/2006/main" id="18" name="Tabulka18" displayName="Tabulka18" ref="B4:E21" totalsRowCount="1" headerRowDxfId="268" totalsRowDxfId="265" headerRowBorderDxfId="267" tableBorderDxfId="266" totalsRowBorderDxfId="264">
  <autoFilter ref="B4:E20">
    <filterColumn colId="0" hiddenButton="1"/>
    <filterColumn colId="1" hiddenButton="1"/>
    <filterColumn colId="2" hiddenButton="1"/>
    <filterColumn colId="3" hiddenButton="1"/>
  </autoFilter>
  <tableColumns count="4">
    <tableColumn id="1" name="PČ" totalsRowLabel="Celkem" dataDxfId="263" totalsRowDxfId="262"/>
    <tableColumn id="2" name="Školy" dataDxfId="261" totalsRowDxfId="260"/>
    <tableColumn id="3" name="Čistá částka bez DPH" totalsRowFunction="sum" dataDxfId="259" totalsRowDxfId="258"/>
    <tableColumn id="4" name="Částka s DPH" totalsRowFunction="sum" dataDxfId="257" totalsRowDxfId="256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id="12" name="MyGrid13" displayName="MyGrid13" ref="A1:G8" totalsRowCount="1" headerRowDxfId="127" dataDxfId="126">
  <autoFilter ref="A1:G7"/>
  <tableColumns count="7">
    <tableColumn id="2" name="Č. položky" totalsRowLabel="Celkem" dataDxfId="125" totalsRowDxfId="124"/>
    <tableColumn id="4" name="Text" dataDxfId="123" totalsRowDxfId="122"/>
    <tableColumn id="5" name="Množství" dataDxfId="121" totalsRowDxfId="120"/>
    <tableColumn id="6" name="Jednotka" dataDxfId="119" totalsRowDxfId="118"/>
    <tableColumn id="7" name="Jednotková cena" dataDxfId="117" totalsRowDxfId="116"/>
    <tableColumn id="9" name="Čistá částka bez DPH" totalsRowFunction="sum" dataDxfId="115" totalsRowDxfId="114">
      <calculatedColumnFormula>C2*E2</calculatedColumnFormula>
    </tableColumn>
    <tableColumn id="11" name="Částka s DPH" totalsRowFunction="sum" dataDxfId="113" totalsRowDxfId="112">
      <calculatedColumnFormula>1.21*F2</calculatedColumnFormula>
    </tableColumn>
  </tableColumns>
  <tableStyleInfo name="TableStyleLight5" showFirstColumn="0" showLastColumn="0" showRowStripes="1" showColumnStripes="0"/>
</table>
</file>

<file path=xl/tables/table11.xml><?xml version="1.0" encoding="utf-8"?>
<table xmlns="http://schemas.openxmlformats.org/spreadsheetml/2006/main" id="13" name="MyGrid14" displayName="MyGrid14" ref="A1:G12" totalsRowCount="1" headerRowDxfId="111" dataDxfId="110">
  <autoFilter ref="A1:G11"/>
  <tableColumns count="7">
    <tableColumn id="2" name="Č. položky" totalsRowLabel="Celkem" dataDxfId="109" totalsRowDxfId="108"/>
    <tableColumn id="4" name="Text" dataDxfId="107" totalsRowDxfId="106"/>
    <tableColumn id="5" name="Množství" dataDxfId="105" totalsRowDxfId="104"/>
    <tableColumn id="6" name="Jednotka" dataDxfId="103" totalsRowDxfId="102"/>
    <tableColumn id="7" name="Jednotková cena" dataDxfId="101" totalsRowDxfId="100"/>
    <tableColumn id="9" name="Čistá částka bez DPH" totalsRowFunction="sum" dataDxfId="99" totalsRowDxfId="98">
      <calculatedColumnFormula>C2*E2</calculatedColumnFormula>
    </tableColumn>
    <tableColumn id="11" name="Částka s DPH" totalsRowFunction="sum" dataDxfId="97" totalsRowDxfId="96">
      <calculatedColumnFormula>1.21*F2</calculatedColumnFormula>
    </tableColumn>
  </tableColumns>
  <tableStyleInfo name="TableStyleLight5" showFirstColumn="0" showLastColumn="0" showRowStripes="1" showColumnStripes="0"/>
</table>
</file>

<file path=xl/tables/table12.xml><?xml version="1.0" encoding="utf-8"?>
<table xmlns="http://schemas.openxmlformats.org/spreadsheetml/2006/main" id="14" name="MyGrid15" displayName="MyGrid15" ref="A1:G8" totalsRowCount="1" headerRowDxfId="95" dataDxfId="94">
  <autoFilter ref="A1:G7"/>
  <tableColumns count="7">
    <tableColumn id="2" name="Č. položky" totalsRowLabel="Celkem" dataDxfId="93" totalsRowDxfId="92"/>
    <tableColumn id="4" name="Text" dataDxfId="91" totalsRowDxfId="90"/>
    <tableColumn id="5" name="Množství" dataDxfId="89" totalsRowDxfId="88"/>
    <tableColumn id="6" name="Jednotka" dataDxfId="87" totalsRowDxfId="86"/>
    <tableColumn id="7" name="Jednotková cena" dataDxfId="85" totalsRowDxfId="84"/>
    <tableColumn id="9" name="Čistá částka bez DPH" totalsRowFunction="sum" dataDxfId="83" totalsRowDxfId="82">
      <calculatedColumnFormula>C2*E2</calculatedColumnFormula>
    </tableColumn>
    <tableColumn id="11" name="Částka s DPH" totalsRowFunction="sum" dataDxfId="81" totalsRowDxfId="80">
      <calculatedColumnFormula>1.21*F2</calculatedColumnFormula>
    </tableColumn>
  </tableColumns>
  <tableStyleInfo name="TableStyleLight5" showFirstColumn="0" showLastColumn="0" showRowStripes="1" showColumnStripes="0"/>
</table>
</file>

<file path=xl/tables/table13.xml><?xml version="1.0" encoding="utf-8"?>
<table xmlns="http://schemas.openxmlformats.org/spreadsheetml/2006/main" id="15" name="MyGrid16" displayName="MyGrid16" ref="A1:G12" totalsRowCount="1" headerRowDxfId="79" dataDxfId="78">
  <autoFilter ref="A1:G11"/>
  <tableColumns count="7">
    <tableColumn id="2" name="Č. položky" totalsRowLabel="Celkem" dataDxfId="77" totalsRowDxfId="76"/>
    <tableColumn id="4" name="Text" dataDxfId="75" totalsRowDxfId="74"/>
    <tableColumn id="5" name="Množství" dataDxfId="73" totalsRowDxfId="72"/>
    <tableColumn id="6" name="Jednotka" dataDxfId="71" totalsRowDxfId="70"/>
    <tableColumn id="7" name="Jednotková cena" dataDxfId="69" totalsRowDxfId="68"/>
    <tableColumn id="9" name="Čistá částka bez DPH" totalsRowFunction="sum" dataDxfId="67" totalsRowDxfId="66">
      <calculatedColumnFormula>C2*E2</calculatedColumnFormula>
    </tableColumn>
    <tableColumn id="11" name="Částka s DPH" totalsRowFunction="sum" dataDxfId="65" totalsRowDxfId="64">
      <calculatedColumnFormula>1.21*F2</calculatedColumnFormula>
    </tableColumn>
  </tableColumns>
  <tableStyleInfo name="TableStyleLight5" showFirstColumn="0" showLastColumn="0" showRowStripes="1" showColumnStripes="0"/>
</table>
</file>

<file path=xl/tables/table14.xml><?xml version="1.0" encoding="utf-8"?>
<table xmlns="http://schemas.openxmlformats.org/spreadsheetml/2006/main" id="2" name="MyGrid163" displayName="MyGrid163" ref="A1:G8" totalsRowCount="1" headerRowDxfId="63" dataDxfId="62">
  <autoFilter ref="A1:G7"/>
  <tableColumns count="7">
    <tableColumn id="2" name="Č. položky" totalsRowLabel="Celkem" dataDxfId="61" totalsRowDxfId="60"/>
    <tableColumn id="4" name="Text" dataDxfId="59" totalsRowDxfId="58"/>
    <tableColumn id="5" name="Množství" dataDxfId="57" totalsRowDxfId="56"/>
    <tableColumn id="6" name="Jednotka" dataDxfId="55" totalsRowDxfId="54"/>
    <tableColumn id="7" name="Jednotková cena" dataDxfId="53" totalsRowDxfId="52"/>
    <tableColumn id="9" name="Čistá částka bez DPH" totalsRowFunction="sum" dataDxfId="51" totalsRowDxfId="50">
      <calculatedColumnFormula>C2*E2</calculatedColumnFormula>
    </tableColumn>
    <tableColumn id="11" name="Částka s DPH" totalsRowFunction="sum" dataDxfId="49" totalsRowDxfId="48">
      <calculatedColumnFormula>1.21*F2</calculatedColumnFormula>
    </tableColumn>
  </tableColumns>
  <tableStyleInfo name="TableStyleLight5" showFirstColumn="0" showLastColumn="0" showRowStripes="1" showColumnStripes="0"/>
</table>
</file>

<file path=xl/tables/table15.xml><?xml version="1.0" encoding="utf-8"?>
<table xmlns="http://schemas.openxmlformats.org/spreadsheetml/2006/main" id="3" name="MyGrid1634" displayName="MyGrid1634" ref="A1:G8" totalsRowCount="1" headerRowDxfId="47" dataDxfId="46">
  <autoFilter ref="A1:G7"/>
  <tableColumns count="7">
    <tableColumn id="2" name="Č. položky" totalsRowLabel="Celkem" dataDxfId="45" totalsRowDxfId="44"/>
    <tableColumn id="4" name="Text" dataDxfId="43" totalsRowDxfId="42"/>
    <tableColumn id="5" name="Množství" dataDxfId="41" totalsRowDxfId="40"/>
    <tableColumn id="6" name="Jednotka" dataDxfId="39" totalsRowDxfId="38"/>
    <tableColumn id="7" name="Jednotková cena" dataDxfId="37" totalsRowDxfId="36"/>
    <tableColumn id="9" name="Čistá částka bez DPH" totalsRowFunction="sum" dataDxfId="35" totalsRowDxfId="34">
      <calculatedColumnFormula>C2*E2</calculatedColumnFormula>
    </tableColumn>
    <tableColumn id="11" name="Částka s DPH" totalsRowFunction="sum" dataDxfId="33" totalsRowDxfId="32">
      <calculatedColumnFormula>1.21*F2</calculatedColumnFormula>
    </tableColumn>
  </tableColumns>
  <tableStyleInfo name="TableStyleLight5" showFirstColumn="0" showLastColumn="0" showRowStripes="1" showColumnStripes="0"/>
</table>
</file>

<file path=xl/tables/table16.xml><?xml version="1.0" encoding="utf-8"?>
<table xmlns="http://schemas.openxmlformats.org/spreadsheetml/2006/main" id="16" name="MyGrid163417" displayName="MyGrid163417" ref="A1:G8" totalsRowCount="1" headerRowDxfId="31" dataDxfId="30">
  <autoFilter ref="A1:G7"/>
  <tableColumns count="7">
    <tableColumn id="2" name="Č. položky" totalsRowLabel="Celkem" dataDxfId="29" totalsRowDxfId="28"/>
    <tableColumn id="4" name="Text" dataDxfId="27" totalsRowDxfId="26"/>
    <tableColumn id="5" name="Množství" dataDxfId="25" totalsRowDxfId="24"/>
    <tableColumn id="6" name="Jednotka" dataDxfId="23" totalsRowDxfId="22"/>
    <tableColumn id="7" name="Jednotková cena" dataDxfId="21" totalsRowDxfId="20"/>
    <tableColumn id="9" name="Čistá částka bez DPH" totalsRowFunction="sum" dataDxfId="19" totalsRowDxfId="18">
      <calculatedColumnFormula>C2*E2</calculatedColumnFormula>
    </tableColumn>
    <tableColumn id="11" name="Částka s DPH" totalsRowFunction="sum" dataDxfId="17" totalsRowDxfId="16">
      <calculatedColumnFormula>1.21*F2</calculatedColumnFormula>
    </tableColumn>
  </tableColumns>
  <tableStyleInfo name="TableStyleLight5" showFirstColumn="0" showLastColumn="0" showRowStripes="1" showColumnStripes="0"/>
</table>
</file>

<file path=xl/tables/table17.xml><?xml version="1.0" encoding="utf-8"?>
<table xmlns="http://schemas.openxmlformats.org/spreadsheetml/2006/main" id="17" name="MyGrid16341718" displayName="MyGrid16341718" ref="A1:G8" totalsRowCount="1" headerRowDxfId="15" dataDxfId="14">
  <autoFilter ref="A1:G7"/>
  <tableColumns count="7">
    <tableColumn id="2" name="Č. položky" totalsRowLabel="Celkem" dataDxfId="13" totalsRowDxfId="12"/>
    <tableColumn id="4" name="Text" dataDxfId="11" totalsRowDxfId="10"/>
    <tableColumn id="5" name="Množství" dataDxfId="9" totalsRowDxfId="8"/>
    <tableColumn id="6" name="Jednotka" dataDxfId="7" totalsRowDxfId="6"/>
    <tableColumn id="7" name="Jednotková cena" dataDxfId="5" totalsRowDxfId="4"/>
    <tableColumn id="9" name="Čistá částka bez DPH" totalsRowFunction="sum" dataDxfId="3" totalsRowDxfId="2">
      <calculatedColumnFormula>C2*E2</calculatedColumnFormula>
    </tableColumn>
    <tableColumn id="11" name="Částka s DPH" totalsRowFunction="sum" dataDxfId="1" totalsRowDxfId="0">
      <calculatedColumnFormula>1.21*F2</calculatedColumnFormula>
    </tableColumn>
  </tableColumns>
  <tableStyleInfo name="TableStyleLight5" showFirstColumn="0" showLastColumn="0" showRowStripes="1" showColumnStripes="0"/>
</table>
</file>

<file path=xl/tables/table2.xml><?xml version="1.0" encoding="utf-8"?>
<table xmlns="http://schemas.openxmlformats.org/spreadsheetml/2006/main" id="4" name="MyGrid5" displayName="MyGrid5" ref="A1:G12" totalsRowCount="1" headerRowDxfId="255" dataDxfId="254">
  <autoFilter ref="A1:G11"/>
  <tableColumns count="7">
    <tableColumn id="2" name="Č. položky" totalsRowLabel="Celkem" dataDxfId="253" totalsRowDxfId="252"/>
    <tableColumn id="4" name="Text" dataDxfId="251" totalsRowDxfId="250"/>
    <tableColumn id="5" name="Množství" dataDxfId="249" totalsRowDxfId="248"/>
    <tableColumn id="6" name="Jednotka" dataDxfId="247" totalsRowDxfId="246"/>
    <tableColumn id="7" name="Jednotková cena" dataDxfId="245" totalsRowDxfId="244"/>
    <tableColumn id="9" name="Čistá částka bez DPH" totalsRowFunction="sum" dataDxfId="243" totalsRowDxfId="242">
      <calculatedColumnFormula>C2*E2</calculatedColumnFormula>
    </tableColumn>
    <tableColumn id="11" name="Částka s DPH" totalsRowFunction="sum" dataDxfId="241" totalsRowDxfId="240">
      <calculatedColumnFormula>1.21*F2</calculatedColumnFormula>
    </tableColumn>
  </tableColumns>
  <tableStyleInfo name="TableStyleLight5" showFirstColumn="0" showLastColumn="0" showRowStripes="1" showColumnStripes="0"/>
</table>
</file>

<file path=xl/tables/table3.xml><?xml version="1.0" encoding="utf-8"?>
<table xmlns="http://schemas.openxmlformats.org/spreadsheetml/2006/main" id="5" name="Bohuminká" displayName="Bohuminká" ref="A1:G12" totalsRowCount="1" headerRowDxfId="239" dataDxfId="238">
  <autoFilter ref="A1:G11"/>
  <tableColumns count="7">
    <tableColumn id="2" name="Č. položky" totalsRowLabel="Celkem" dataDxfId="237" totalsRowDxfId="236"/>
    <tableColumn id="4" name="Text" dataDxfId="235" totalsRowDxfId="234"/>
    <tableColumn id="5" name="Množství" dataDxfId="233" totalsRowDxfId="232"/>
    <tableColumn id="6" name="Jednotka" dataDxfId="231" totalsRowDxfId="230"/>
    <tableColumn id="7" name="Jednotková cena" dataDxfId="229" totalsRowDxfId="228"/>
    <tableColumn id="9" name="Čistá částka bez DPH" totalsRowFunction="sum" dataDxfId="227" totalsRowDxfId="226">
      <calculatedColumnFormula>C2*E2</calculatedColumnFormula>
    </tableColumn>
    <tableColumn id="11" name="Částka s DPH" totalsRowFunction="sum" dataDxfId="225" totalsRowDxfId="224">
      <calculatedColumnFormula>1.21*F2</calculatedColumnFormula>
    </tableColumn>
  </tableColumns>
  <tableStyleInfo name="TableStyleLight5" showFirstColumn="0" showLastColumn="0" showRowStripes="1" showColumnStripes="0"/>
</table>
</file>

<file path=xl/tables/table4.xml><?xml version="1.0" encoding="utf-8"?>
<table xmlns="http://schemas.openxmlformats.org/spreadsheetml/2006/main" id="6" name="MyGrid7" displayName="MyGrid7" ref="A1:G8" totalsRowCount="1" headerRowDxfId="223" dataDxfId="222">
  <autoFilter ref="A1:G7"/>
  <tableColumns count="7">
    <tableColumn id="2" name="Č. položky" totalsRowLabel="Celkem" dataDxfId="221" totalsRowDxfId="220"/>
    <tableColumn id="4" name="Text" dataDxfId="219" totalsRowDxfId="218"/>
    <tableColumn id="5" name="Množství" dataDxfId="217" totalsRowDxfId="216"/>
    <tableColumn id="6" name="Jednotka" dataDxfId="215" totalsRowDxfId="214"/>
    <tableColumn id="7" name="Jednotková cena" dataDxfId="213" totalsRowDxfId="212"/>
    <tableColumn id="9" name="Čistá částka bez DPH" totalsRowFunction="sum" dataDxfId="211" totalsRowDxfId="210">
      <calculatedColumnFormula>C2*E2</calculatedColumnFormula>
    </tableColumn>
    <tableColumn id="11" name="Částka s DPH" totalsRowFunction="sum" dataDxfId="209" totalsRowDxfId="208">
      <calculatedColumnFormula>1.21*F2</calculatedColumnFormula>
    </tableColumn>
  </tableColumns>
  <tableStyleInfo name="TableStyleLight5" showFirstColumn="0" showLastColumn="0" showRowStripes="1" showColumnStripes="0"/>
</table>
</file>

<file path=xl/tables/table5.xml><?xml version="1.0" encoding="utf-8"?>
<table xmlns="http://schemas.openxmlformats.org/spreadsheetml/2006/main" id="7" name="MyGrid8" displayName="MyGrid8" ref="A1:G12" totalsRowCount="1" headerRowDxfId="207" dataDxfId="206">
  <autoFilter ref="A1:G11"/>
  <tableColumns count="7">
    <tableColumn id="2" name="Č. položky" totalsRowLabel="Celkem" dataDxfId="205" totalsRowDxfId="204"/>
    <tableColumn id="4" name="Text" dataDxfId="203" totalsRowDxfId="202"/>
    <tableColumn id="5" name="Množství" dataDxfId="201" totalsRowDxfId="200"/>
    <tableColumn id="6" name="Jednotka" dataDxfId="199" totalsRowDxfId="198"/>
    <tableColumn id="7" name="Jednotková cena" dataDxfId="197" totalsRowDxfId="196"/>
    <tableColumn id="9" name="Čistá částka bez DPH" totalsRowFunction="sum" dataDxfId="195" totalsRowDxfId="194">
      <calculatedColumnFormula>C2*E2</calculatedColumnFormula>
    </tableColumn>
    <tableColumn id="11" name="Částka s DPH" totalsRowFunction="sum" dataDxfId="193" totalsRowDxfId="192">
      <calculatedColumnFormula>1.21*F2</calculatedColumnFormula>
    </tableColumn>
  </tableColumns>
  <tableStyleInfo name="TableStyleLight5" showFirstColumn="0" showLastColumn="0" showRowStripes="1" showColumnStripes="0"/>
</table>
</file>

<file path=xl/tables/table6.xml><?xml version="1.0" encoding="utf-8"?>
<table xmlns="http://schemas.openxmlformats.org/spreadsheetml/2006/main" id="8" name="MyGrid9" displayName="MyGrid9" ref="A1:G12" totalsRowCount="1" headerRowDxfId="191" dataDxfId="190">
  <autoFilter ref="A1:G11"/>
  <tableColumns count="7">
    <tableColumn id="2" name="Č. položky" totalsRowLabel="Celkem" dataDxfId="189" totalsRowDxfId="188"/>
    <tableColumn id="4" name="Text" dataDxfId="187" totalsRowDxfId="186"/>
    <tableColumn id="5" name="Množství" dataDxfId="185" totalsRowDxfId="184"/>
    <tableColumn id="6" name="Jednotka" dataDxfId="183" totalsRowDxfId="182"/>
    <tableColumn id="7" name="Jednotková cena" dataDxfId="181" totalsRowDxfId="180"/>
    <tableColumn id="9" name="Čistá částka bez DPH" totalsRowFunction="sum" dataDxfId="179" totalsRowDxfId="178">
      <calculatedColumnFormula>C2*E2</calculatedColumnFormula>
    </tableColumn>
    <tableColumn id="11" name="Částka s DPH" totalsRowFunction="sum" dataDxfId="177" totalsRowDxfId="176">
      <calculatedColumnFormula>1.21*F2</calculatedColumnFormula>
    </tableColumn>
  </tableColumns>
  <tableStyleInfo name="TableStyleLight5" showFirstColumn="0" showLastColumn="0" showRowStripes="1" showColumnStripes="0"/>
</table>
</file>

<file path=xl/tables/table7.xml><?xml version="1.0" encoding="utf-8"?>
<table xmlns="http://schemas.openxmlformats.org/spreadsheetml/2006/main" id="9" name="MyGrid10" displayName="MyGrid10" ref="A1:G8" totalsRowCount="1" headerRowDxfId="175" dataDxfId="174">
  <autoFilter ref="A1:G7"/>
  <tableColumns count="7">
    <tableColumn id="2" name="Č. položky" totalsRowLabel="Celkem" dataDxfId="173" totalsRowDxfId="172"/>
    <tableColumn id="4" name="Text" dataDxfId="171" totalsRowDxfId="170"/>
    <tableColumn id="5" name="Množství" dataDxfId="169" totalsRowDxfId="168"/>
    <tableColumn id="6" name="Jednotka" dataDxfId="167" totalsRowDxfId="166"/>
    <tableColumn id="7" name="Jednotková cena" dataDxfId="165" totalsRowDxfId="164"/>
    <tableColumn id="9" name="Čistá částka bez DPH" totalsRowFunction="sum" dataDxfId="163" totalsRowDxfId="162">
      <calculatedColumnFormula>C2*E2</calculatedColumnFormula>
    </tableColumn>
    <tableColumn id="11" name="Částka s DPH" totalsRowFunction="sum" dataDxfId="161" totalsRowDxfId="160">
      <calculatedColumnFormula>1.21*F2</calculatedColumnFormula>
    </tableColumn>
  </tableColumns>
  <tableStyleInfo name="TableStyleLight5" showFirstColumn="0" showLastColumn="0" showRowStripes="1" showColumnStripes="0"/>
</table>
</file>

<file path=xl/tables/table8.xml><?xml version="1.0" encoding="utf-8"?>
<table xmlns="http://schemas.openxmlformats.org/spreadsheetml/2006/main" id="10" name="MyGrid11" displayName="MyGrid11" ref="A1:G12" totalsRowCount="1" headerRowDxfId="159" dataDxfId="158">
  <autoFilter ref="A1:G11"/>
  <tableColumns count="7">
    <tableColumn id="2" name="Č. položky" totalsRowLabel="Celkem" dataDxfId="157" totalsRowDxfId="156"/>
    <tableColumn id="4" name="Text" dataDxfId="155" totalsRowDxfId="154"/>
    <tableColumn id="5" name="Množství" dataDxfId="153" totalsRowDxfId="152"/>
    <tableColumn id="6" name="Jednotka" dataDxfId="151" totalsRowDxfId="150"/>
    <tableColumn id="7" name="Jednotková cena" dataDxfId="149" totalsRowDxfId="148"/>
    <tableColumn id="9" name="Čistá částka bez DPH" totalsRowFunction="sum" dataDxfId="147" totalsRowDxfId="146">
      <calculatedColumnFormula>C2*E2</calculatedColumnFormula>
    </tableColumn>
    <tableColumn id="11" name="Částka s DPH" totalsRowFunction="sum" dataDxfId="145" totalsRowDxfId="144">
      <calculatedColumnFormula>1.21*F2</calculatedColumnFormula>
    </tableColumn>
  </tableColumns>
  <tableStyleInfo name="TableStyleLight5" showFirstColumn="0" showLastColumn="0" showRowStripes="1" showColumnStripes="0"/>
</table>
</file>

<file path=xl/tables/table9.xml><?xml version="1.0" encoding="utf-8"?>
<table xmlns="http://schemas.openxmlformats.org/spreadsheetml/2006/main" id="11" name="MyGrid12" displayName="MyGrid12" ref="A1:G8" totalsRowCount="1" headerRowDxfId="143" dataDxfId="142">
  <autoFilter ref="A1:G7"/>
  <tableColumns count="7">
    <tableColumn id="2" name="Č. položky" totalsRowLabel="Celkem" dataDxfId="141" totalsRowDxfId="140"/>
    <tableColumn id="4" name="Text" dataDxfId="139" totalsRowDxfId="138"/>
    <tableColumn id="5" name="Množství" dataDxfId="137" totalsRowDxfId="136"/>
    <tableColumn id="6" name="Jednotka" dataDxfId="135" totalsRowDxfId="134"/>
    <tableColumn id="7" name="Jednotková cena" dataDxfId="133" totalsRowDxfId="132"/>
    <tableColumn id="9" name="Čistá částka bez DPH" totalsRowFunction="sum" dataDxfId="131" totalsRowDxfId="130">
      <calculatedColumnFormula>C2*E2</calculatedColumnFormula>
    </tableColumn>
    <tableColumn id="11" name="Částka s DPH" totalsRowFunction="sum" dataDxfId="129" totalsRowDxfId="128">
      <calculatedColumnFormula>1.21*F2</calculatedColumnFormula>
    </tableColumn>
  </tableColumns>
  <tableStyleInfo name="TableStyleLight5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7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B2:G21"/>
  <sheetViews>
    <sheetView tabSelected="1" zoomScaleNormal="100" workbookViewId="0">
      <selection activeCell="C2" sqref="C2"/>
    </sheetView>
  </sheetViews>
  <sheetFormatPr defaultRowHeight="15" x14ac:dyDescent="0.25"/>
  <cols>
    <col min="1" max="1" width="9.140625" style="19"/>
    <col min="2" max="2" width="5.5703125" style="19" bestFit="1" customWidth="1"/>
    <col min="3" max="3" width="24.85546875" style="19" customWidth="1"/>
    <col min="4" max="4" width="21" style="19" customWidth="1"/>
    <col min="5" max="5" width="19.28515625" style="19" customWidth="1"/>
    <col min="6" max="16384" width="9.140625" style="19"/>
  </cols>
  <sheetData>
    <row r="2" spans="2:7" x14ac:dyDescent="0.25">
      <c r="C2" s="20" t="s">
        <v>66</v>
      </c>
    </row>
    <row r="4" spans="2:7" x14ac:dyDescent="0.25">
      <c r="B4" s="21" t="s">
        <v>64</v>
      </c>
      <c r="C4" s="22" t="s">
        <v>65</v>
      </c>
      <c r="D4" s="22" t="s">
        <v>16</v>
      </c>
      <c r="E4" s="23" t="s">
        <v>5</v>
      </c>
    </row>
    <row r="5" spans="2:7" x14ac:dyDescent="0.25">
      <c r="B5" s="24">
        <v>1</v>
      </c>
      <c r="C5" s="25" t="s">
        <v>48</v>
      </c>
      <c r="D5" s="26">
        <f>Ant</f>
        <v>0</v>
      </c>
      <c r="E5" s="27">
        <f>AntDPH</f>
        <v>0</v>
      </c>
    </row>
    <row r="6" spans="2:7" x14ac:dyDescent="0.25">
      <c r="B6" s="24">
        <v>2</v>
      </c>
      <c r="C6" s="25" t="s">
        <v>49</v>
      </c>
      <c r="D6" s="26">
        <f>Boh</f>
        <v>0</v>
      </c>
      <c r="E6" s="27">
        <f>BohDPH</f>
        <v>0</v>
      </c>
    </row>
    <row r="7" spans="2:7" x14ac:dyDescent="0.25">
      <c r="B7" s="24">
        <v>3</v>
      </c>
      <c r="C7" s="25" t="s">
        <v>50</v>
      </c>
      <c r="D7" s="26">
        <f>Fry</f>
        <v>0</v>
      </c>
      <c r="E7" s="27">
        <f>FryDPH</f>
        <v>0</v>
      </c>
    </row>
    <row r="8" spans="2:7" x14ac:dyDescent="0.25">
      <c r="B8" s="24">
        <v>4</v>
      </c>
      <c r="C8" s="25" t="s">
        <v>51</v>
      </c>
      <c r="D8" s="26">
        <f>Chru</f>
        <v>0</v>
      </c>
      <c r="E8" s="27">
        <f>Chru_DPH</f>
        <v>0</v>
      </c>
    </row>
    <row r="9" spans="2:7" x14ac:dyDescent="0.25">
      <c r="B9" s="24">
        <v>5</v>
      </c>
      <c r="C9" s="25" t="s">
        <v>52</v>
      </c>
      <c r="D9" s="26">
        <f>Jak</f>
        <v>0</v>
      </c>
      <c r="E9" s="27">
        <f>JakDPH</f>
        <v>0</v>
      </c>
    </row>
    <row r="10" spans="2:7" x14ac:dyDescent="0.25">
      <c r="B10" s="24">
        <v>6</v>
      </c>
      <c r="C10" s="25" t="s">
        <v>53</v>
      </c>
      <c r="D10" s="26">
        <f>Ker</f>
        <v>0</v>
      </c>
      <c r="E10" s="27">
        <f>KerDPH</f>
        <v>0</v>
      </c>
    </row>
    <row r="11" spans="2:7" x14ac:dyDescent="0.25">
      <c r="B11" s="24">
        <v>7</v>
      </c>
      <c r="C11" s="25" t="s">
        <v>54</v>
      </c>
      <c r="D11" s="26">
        <f>Kom</f>
        <v>0</v>
      </c>
      <c r="E11" s="27">
        <f>KomDPH</f>
        <v>0</v>
      </c>
      <c r="G11" s="19" t="s">
        <v>67</v>
      </c>
    </row>
    <row r="12" spans="2:7" x14ac:dyDescent="0.25">
      <c r="B12" s="24">
        <v>8</v>
      </c>
      <c r="C12" s="25" t="s">
        <v>55</v>
      </c>
      <c r="D12" s="26">
        <f>NaLis</f>
        <v>0</v>
      </c>
      <c r="E12" s="27">
        <f>NaLisDPH</f>
        <v>0</v>
      </c>
    </row>
    <row r="13" spans="2:7" x14ac:dyDescent="0.25">
      <c r="B13" s="24">
        <v>9</v>
      </c>
      <c r="C13" s="25" t="s">
        <v>56</v>
      </c>
      <c r="D13" s="26">
        <f>Nas</f>
        <v>0</v>
      </c>
      <c r="E13" s="27">
        <f>NasDPH</f>
        <v>0</v>
      </c>
    </row>
    <row r="14" spans="2:7" x14ac:dyDescent="0.25">
      <c r="B14" s="24">
        <v>10</v>
      </c>
      <c r="C14" s="25" t="s">
        <v>57</v>
      </c>
      <c r="D14" s="26">
        <f>Poz</f>
        <v>0</v>
      </c>
      <c r="E14" s="27">
        <f>PozDPH</f>
        <v>0</v>
      </c>
    </row>
    <row r="15" spans="2:7" x14ac:dyDescent="0.25">
      <c r="B15" s="24">
        <v>11</v>
      </c>
      <c r="C15" s="25" t="s">
        <v>58</v>
      </c>
      <c r="D15" s="26">
        <f>Sli</f>
        <v>0</v>
      </c>
      <c r="E15" s="27">
        <f>SliDPH</f>
        <v>0</v>
      </c>
    </row>
    <row r="16" spans="2:7" x14ac:dyDescent="0.25">
      <c r="B16" s="24">
        <v>12</v>
      </c>
      <c r="C16" s="25" t="s">
        <v>59</v>
      </c>
      <c r="D16" s="26">
        <f>Zam</f>
        <v>0</v>
      </c>
      <c r="E16" s="27">
        <f>ZamDPH</f>
        <v>0</v>
      </c>
    </row>
    <row r="17" spans="2:5" x14ac:dyDescent="0.25">
      <c r="B17" s="24">
        <v>13</v>
      </c>
      <c r="C17" s="25" t="s">
        <v>60</v>
      </c>
      <c r="D17" s="26">
        <f>ZS_Bohum</f>
        <v>0</v>
      </c>
      <c r="E17" s="27">
        <f>ZS_BohumDPH</f>
        <v>0</v>
      </c>
    </row>
    <row r="18" spans="2:5" x14ac:dyDescent="0.25">
      <c r="B18" s="24">
        <v>14</v>
      </c>
      <c r="C18" s="25" t="s">
        <v>61</v>
      </c>
      <c r="D18" s="26">
        <f>Pes</f>
        <v>0</v>
      </c>
      <c r="E18" s="27">
        <f>PesDPH</f>
        <v>0</v>
      </c>
    </row>
    <row r="19" spans="2:5" x14ac:dyDescent="0.25">
      <c r="B19" s="24">
        <v>15</v>
      </c>
      <c r="C19" s="25" t="s">
        <v>62</v>
      </c>
      <c r="D19" s="26">
        <f>ZSChru</f>
        <v>0</v>
      </c>
      <c r="E19" s="27">
        <f>ZSChruDPH</f>
        <v>0</v>
      </c>
    </row>
    <row r="20" spans="2:5" x14ac:dyDescent="0.25">
      <c r="B20" s="24">
        <v>16</v>
      </c>
      <c r="C20" s="25" t="s">
        <v>63</v>
      </c>
      <c r="D20" s="26">
        <f>Skr</f>
        <v>0</v>
      </c>
      <c r="E20" s="27">
        <f>SkrDPH</f>
        <v>0</v>
      </c>
    </row>
    <row r="21" spans="2:5" x14ac:dyDescent="0.25">
      <c r="B21" s="28" t="s">
        <v>41</v>
      </c>
      <c r="C21" s="29"/>
      <c r="D21" s="30">
        <f>SUBTOTAL(109,Tabulka18[Čistá částka bez DPH])</f>
        <v>0</v>
      </c>
      <c r="E21" s="31">
        <f>SUBTOTAL(109,Tabulka18[Částka s DPH])</f>
        <v>0</v>
      </c>
    </row>
  </sheetData>
  <pageMargins left="0.7" right="0.7" top="0.78740157499999996" bottom="0.78740157499999996" header="0.3" footer="0.3"/>
  <pageSetup paperSize="9" scale="89" orientation="portrait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1">
    <pageSetUpPr fitToPage="1"/>
  </sheetPr>
  <dimension ref="A1:G8"/>
  <sheetViews>
    <sheetView zoomScaleNormal="100" workbookViewId="0">
      <selection activeCell="B3" sqref="B3"/>
    </sheetView>
  </sheetViews>
  <sheetFormatPr defaultRowHeight="15" x14ac:dyDescent="0.25"/>
  <cols>
    <col min="1" max="1" width="10" style="1" customWidth="1"/>
    <col min="2" max="2" width="79.7109375" style="1" customWidth="1"/>
    <col min="3" max="3" width="9.140625" style="2" bestFit="1" customWidth="1"/>
    <col min="4" max="4" width="11.28515625" style="1" bestFit="1" customWidth="1"/>
    <col min="5" max="5" width="15.85546875" style="2" bestFit="1" customWidth="1"/>
    <col min="6" max="6" width="19.140625" style="2" bestFit="1" customWidth="1"/>
    <col min="7" max="7" width="12.140625" style="2" bestFit="1" customWidth="1"/>
  </cols>
  <sheetData>
    <row r="1" spans="1:7" x14ac:dyDescent="0.25">
      <c r="A1" s="3" t="s">
        <v>0</v>
      </c>
      <c r="B1" s="3" t="s">
        <v>1</v>
      </c>
      <c r="C1" s="4" t="s">
        <v>2</v>
      </c>
      <c r="D1" s="3" t="s">
        <v>3</v>
      </c>
      <c r="E1" s="4" t="s">
        <v>4</v>
      </c>
      <c r="F1" s="4" t="s">
        <v>16</v>
      </c>
      <c r="G1" s="4" t="s">
        <v>5</v>
      </c>
    </row>
    <row r="2" spans="1:7" x14ac:dyDescent="0.25">
      <c r="A2" s="3"/>
      <c r="B2" s="3"/>
      <c r="C2" s="4"/>
      <c r="D2" s="3"/>
      <c r="E2" s="4"/>
      <c r="F2" s="4"/>
      <c r="G2" s="4"/>
    </row>
    <row r="3" spans="1:7" x14ac:dyDescent="0.25">
      <c r="A3" s="3"/>
      <c r="B3" s="9" t="s">
        <v>28</v>
      </c>
      <c r="C3" s="10"/>
      <c r="D3" s="5"/>
      <c r="E3" s="10"/>
      <c r="F3" s="10"/>
      <c r="G3" s="10"/>
    </row>
    <row r="4" spans="1:7" x14ac:dyDescent="0.25">
      <c r="A4" s="3"/>
      <c r="B4" s="5"/>
      <c r="C4" s="10"/>
      <c r="D4" s="5"/>
      <c r="E4" s="10"/>
      <c r="F4" s="10"/>
      <c r="G4" s="10"/>
    </row>
    <row r="5" spans="1:7" x14ac:dyDescent="0.25">
      <c r="A5" s="6"/>
      <c r="B5" s="3" t="s">
        <v>18</v>
      </c>
      <c r="C5" s="8"/>
      <c r="D5" s="6"/>
      <c r="E5" s="8"/>
      <c r="F5" s="8"/>
      <c r="G5" s="8"/>
    </row>
    <row r="6" spans="1:7" x14ac:dyDescent="0.25">
      <c r="A6" s="3" t="s">
        <v>10</v>
      </c>
      <c r="B6" s="3" t="s">
        <v>44</v>
      </c>
      <c r="C6" s="8">
        <v>1</v>
      </c>
      <c r="D6" s="6" t="s">
        <v>6</v>
      </c>
      <c r="E6" s="8"/>
      <c r="F6" s="4">
        <f t="shared" ref="F6:F7" si="0">C6*E6</f>
        <v>0</v>
      </c>
      <c r="G6" s="4">
        <f t="shared" ref="G6:G7" si="1">1.21*F6</f>
        <v>0</v>
      </c>
    </row>
    <row r="7" spans="1:7" x14ac:dyDescent="0.25">
      <c r="A7" s="3" t="s">
        <v>11</v>
      </c>
      <c r="B7" s="3" t="s">
        <v>19</v>
      </c>
      <c r="C7" s="8">
        <v>1</v>
      </c>
      <c r="D7" s="6" t="s">
        <v>6</v>
      </c>
      <c r="E7" s="8"/>
      <c r="F7" s="8">
        <f t="shared" si="0"/>
        <v>0</v>
      </c>
      <c r="G7" s="8">
        <f t="shared" si="1"/>
        <v>0</v>
      </c>
    </row>
    <row r="8" spans="1:7" x14ac:dyDescent="0.25">
      <c r="A8" s="14" t="s">
        <v>41</v>
      </c>
      <c r="B8" s="14"/>
      <c r="C8" s="15"/>
      <c r="D8" s="14"/>
      <c r="E8" s="15"/>
      <c r="F8" s="4">
        <f>SUBTOTAL(109,MyGrid13[Čistá částka bez DPH])</f>
        <v>0</v>
      </c>
      <c r="G8" s="4">
        <f>SUBTOTAL(109,MyGrid13[Částka s DPH])</f>
        <v>0</v>
      </c>
    </row>
  </sheetData>
  <pageMargins left="0.25" right="0.25" top="0.75" bottom="0.75" header="0.3" footer="0.3"/>
  <pageSetup paperSize="9" scale="90" fitToHeight="0" orientation="landscape" r:id="rId1"/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2">
    <pageSetUpPr fitToPage="1"/>
  </sheetPr>
  <dimension ref="A1:G12"/>
  <sheetViews>
    <sheetView zoomScaleNormal="100" workbookViewId="0">
      <selection activeCell="B3" sqref="B3"/>
    </sheetView>
  </sheetViews>
  <sheetFormatPr defaultRowHeight="15" x14ac:dyDescent="0.25"/>
  <cols>
    <col min="1" max="1" width="10" style="1" customWidth="1"/>
    <col min="2" max="2" width="79.7109375" style="1" customWidth="1"/>
    <col min="3" max="3" width="9.140625" style="2" bestFit="1" customWidth="1"/>
    <col min="4" max="4" width="11.28515625" style="1" bestFit="1" customWidth="1"/>
    <col min="5" max="5" width="15.85546875" style="2" bestFit="1" customWidth="1"/>
    <col min="6" max="6" width="19.140625" style="2" bestFit="1" customWidth="1"/>
    <col min="7" max="7" width="12.140625" style="2" bestFit="1" customWidth="1"/>
  </cols>
  <sheetData>
    <row r="1" spans="1:7" x14ac:dyDescent="0.25">
      <c r="A1" s="3" t="s">
        <v>0</v>
      </c>
      <c r="B1" s="3" t="s">
        <v>1</v>
      </c>
      <c r="C1" s="4" t="s">
        <v>2</v>
      </c>
      <c r="D1" s="3" t="s">
        <v>3</v>
      </c>
      <c r="E1" s="4" t="s">
        <v>4</v>
      </c>
      <c r="F1" s="4" t="s">
        <v>16</v>
      </c>
      <c r="G1" s="4" t="s">
        <v>5</v>
      </c>
    </row>
    <row r="2" spans="1:7" x14ac:dyDescent="0.25">
      <c r="A2" s="3"/>
      <c r="B2" s="3"/>
      <c r="C2" s="4"/>
      <c r="D2" s="3"/>
      <c r="E2" s="4"/>
      <c r="F2" s="4"/>
      <c r="G2" s="4"/>
    </row>
    <row r="3" spans="1:7" x14ac:dyDescent="0.25">
      <c r="A3" s="3"/>
      <c r="B3" s="9" t="s">
        <v>29</v>
      </c>
      <c r="C3" s="10"/>
      <c r="D3" s="5"/>
      <c r="E3" s="10"/>
      <c r="F3" s="10"/>
      <c r="G3" s="10"/>
    </row>
    <row r="4" spans="1:7" x14ac:dyDescent="0.25">
      <c r="A4" s="3"/>
      <c r="B4" s="5"/>
      <c r="C4" s="10"/>
      <c r="D4" s="5"/>
      <c r="E4" s="10"/>
      <c r="F4" s="10"/>
      <c r="G4" s="10"/>
    </row>
    <row r="5" spans="1:7" x14ac:dyDescent="0.25">
      <c r="A5" s="6"/>
      <c r="B5" s="3" t="s">
        <v>34</v>
      </c>
      <c r="C5" s="8"/>
      <c r="D5" s="6"/>
      <c r="E5" s="8"/>
      <c r="F5" s="8"/>
      <c r="G5" s="8"/>
    </row>
    <row r="6" spans="1:7" x14ac:dyDescent="0.25">
      <c r="A6" s="3" t="s">
        <v>14</v>
      </c>
      <c r="B6" s="3" t="s">
        <v>43</v>
      </c>
      <c r="C6" s="8">
        <v>1</v>
      </c>
      <c r="D6" s="6" t="s">
        <v>6</v>
      </c>
      <c r="E6" s="8"/>
      <c r="F6" s="4">
        <f t="shared" ref="F6:F11" si="0">C6*E6</f>
        <v>0</v>
      </c>
      <c r="G6" s="4">
        <f t="shared" ref="G6:G11" si="1">1.21*F6</f>
        <v>0</v>
      </c>
    </row>
    <row r="7" spans="1:7" x14ac:dyDescent="0.25">
      <c r="A7" s="3" t="s">
        <v>15</v>
      </c>
      <c r="B7" s="3" t="s">
        <v>35</v>
      </c>
      <c r="C7" s="8">
        <v>1</v>
      </c>
      <c r="D7" s="6" t="s">
        <v>6</v>
      </c>
      <c r="E7" s="8"/>
      <c r="F7" s="8">
        <f t="shared" si="0"/>
        <v>0</v>
      </c>
      <c r="G7" s="8">
        <f t="shared" si="1"/>
        <v>0</v>
      </c>
    </row>
    <row r="8" spans="1:7" x14ac:dyDescent="0.25">
      <c r="A8" s="12"/>
      <c r="B8" s="12"/>
      <c r="C8" s="13"/>
      <c r="D8" s="12"/>
      <c r="E8" s="13"/>
      <c r="F8" s="13"/>
      <c r="G8" s="13"/>
    </row>
    <row r="9" spans="1:7" x14ac:dyDescent="0.25">
      <c r="A9" s="12"/>
      <c r="B9" s="12" t="s">
        <v>33</v>
      </c>
      <c r="C9" s="13"/>
      <c r="D9" s="12"/>
      <c r="E9" s="13"/>
      <c r="F9" s="8"/>
      <c r="G9" s="8"/>
    </row>
    <row r="10" spans="1:7" x14ac:dyDescent="0.25">
      <c r="A10" s="12" t="s">
        <v>26</v>
      </c>
      <c r="B10" s="3" t="s">
        <v>45</v>
      </c>
      <c r="C10" s="13">
        <v>2</v>
      </c>
      <c r="D10" s="12" t="s">
        <v>6</v>
      </c>
      <c r="E10" s="13"/>
      <c r="F10" s="8">
        <f t="shared" si="0"/>
        <v>0</v>
      </c>
      <c r="G10" s="8">
        <f t="shared" si="1"/>
        <v>0</v>
      </c>
    </row>
    <row r="11" spans="1:7" x14ac:dyDescent="0.25">
      <c r="A11" s="12" t="s">
        <v>32</v>
      </c>
      <c r="B11" s="12" t="s">
        <v>36</v>
      </c>
      <c r="C11" s="13">
        <v>2</v>
      </c>
      <c r="D11" s="12" t="s">
        <v>6</v>
      </c>
      <c r="E11" s="13"/>
      <c r="F11" s="8">
        <f t="shared" si="0"/>
        <v>0</v>
      </c>
      <c r="G11" s="8">
        <f t="shared" si="1"/>
        <v>0</v>
      </c>
    </row>
    <row r="12" spans="1:7" x14ac:dyDescent="0.25">
      <c r="A12" s="14" t="s">
        <v>41</v>
      </c>
      <c r="B12" s="14"/>
      <c r="C12" s="15"/>
      <c r="D12" s="14"/>
      <c r="E12" s="15"/>
      <c r="F12" s="4">
        <f>SUBTOTAL(109,MyGrid14[Čistá částka bez DPH])</f>
        <v>0</v>
      </c>
      <c r="G12" s="4">
        <f>SUBTOTAL(109,MyGrid14[Částka s DPH])</f>
        <v>0</v>
      </c>
    </row>
  </sheetData>
  <pageMargins left="0.25" right="0.25" top="0.75" bottom="0.75" header="0.3" footer="0.3"/>
  <pageSetup paperSize="9" scale="90" fitToHeight="0" orientation="landscape" r:id="rId1"/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3">
    <pageSetUpPr fitToPage="1"/>
  </sheetPr>
  <dimension ref="A1:G8"/>
  <sheetViews>
    <sheetView zoomScaleNormal="100" workbookViewId="0">
      <selection activeCell="B3" sqref="B3"/>
    </sheetView>
  </sheetViews>
  <sheetFormatPr defaultRowHeight="15" x14ac:dyDescent="0.25"/>
  <cols>
    <col min="1" max="1" width="10" style="1" customWidth="1"/>
    <col min="2" max="2" width="79.7109375" style="1" customWidth="1"/>
    <col min="3" max="3" width="9.140625" style="2" bestFit="1" customWidth="1"/>
    <col min="4" max="4" width="11.28515625" style="1" bestFit="1" customWidth="1"/>
    <col min="5" max="5" width="15.85546875" style="2" bestFit="1" customWidth="1"/>
    <col min="6" max="6" width="19.140625" style="2" bestFit="1" customWidth="1"/>
    <col min="7" max="7" width="12.140625" style="2" bestFit="1" customWidth="1"/>
  </cols>
  <sheetData>
    <row r="1" spans="1:7" x14ac:dyDescent="0.25">
      <c r="A1" s="3" t="s">
        <v>0</v>
      </c>
      <c r="B1" s="3" t="s">
        <v>1</v>
      </c>
      <c r="C1" s="4" t="s">
        <v>2</v>
      </c>
      <c r="D1" s="3" t="s">
        <v>3</v>
      </c>
      <c r="E1" s="4" t="s">
        <v>4</v>
      </c>
      <c r="F1" s="4" t="s">
        <v>16</v>
      </c>
      <c r="G1" s="4" t="s">
        <v>5</v>
      </c>
    </row>
    <row r="2" spans="1:7" x14ac:dyDescent="0.25">
      <c r="A2" s="3"/>
      <c r="B2" s="3"/>
      <c r="C2" s="4"/>
      <c r="D2" s="3"/>
      <c r="E2" s="4"/>
      <c r="F2" s="4"/>
      <c r="G2" s="4"/>
    </row>
    <row r="3" spans="1:7" x14ac:dyDescent="0.25">
      <c r="A3" s="3"/>
      <c r="B3" s="9" t="s">
        <v>30</v>
      </c>
      <c r="C3" s="10"/>
      <c r="D3" s="5"/>
      <c r="E3" s="10"/>
      <c r="F3" s="10"/>
      <c r="G3" s="10"/>
    </row>
    <row r="4" spans="1:7" x14ac:dyDescent="0.25">
      <c r="A4" s="3"/>
      <c r="B4" s="5"/>
      <c r="C4" s="10"/>
      <c r="D4" s="5"/>
      <c r="E4" s="10"/>
      <c r="F4" s="10"/>
      <c r="G4" s="10"/>
    </row>
    <row r="5" spans="1:7" x14ac:dyDescent="0.25">
      <c r="A5" s="6"/>
      <c r="B5" s="3" t="s">
        <v>18</v>
      </c>
      <c r="C5" s="8"/>
      <c r="D5" s="6"/>
      <c r="E5" s="8"/>
      <c r="F5" s="8"/>
      <c r="G5" s="8"/>
    </row>
    <row r="6" spans="1:7" x14ac:dyDescent="0.25">
      <c r="A6" s="3" t="s">
        <v>10</v>
      </c>
      <c r="B6" s="3" t="s">
        <v>44</v>
      </c>
      <c r="C6" s="8">
        <v>1</v>
      </c>
      <c r="D6" s="6" t="s">
        <v>6</v>
      </c>
      <c r="E6" s="8"/>
      <c r="F6" s="4">
        <f t="shared" ref="F6:F7" si="0">C6*E6</f>
        <v>0</v>
      </c>
      <c r="G6" s="4">
        <f t="shared" ref="G6:G7" si="1">1.21*F6</f>
        <v>0</v>
      </c>
    </row>
    <row r="7" spans="1:7" x14ac:dyDescent="0.25">
      <c r="A7" s="3" t="s">
        <v>11</v>
      </c>
      <c r="B7" s="3" t="s">
        <v>19</v>
      </c>
      <c r="C7" s="8">
        <v>1</v>
      </c>
      <c r="D7" s="6" t="s">
        <v>6</v>
      </c>
      <c r="E7" s="8"/>
      <c r="F7" s="8">
        <f t="shared" si="0"/>
        <v>0</v>
      </c>
      <c r="G7" s="8">
        <f t="shared" si="1"/>
        <v>0</v>
      </c>
    </row>
    <row r="8" spans="1:7" x14ac:dyDescent="0.25">
      <c r="A8" s="14" t="s">
        <v>41</v>
      </c>
      <c r="B8" s="14"/>
      <c r="C8" s="15"/>
      <c r="D8" s="14"/>
      <c r="E8" s="15"/>
      <c r="F8" s="4">
        <f>SUBTOTAL(109,MyGrid15[Čistá částka bez DPH])</f>
        <v>0</v>
      </c>
      <c r="G8" s="4">
        <f>SUBTOTAL(109,MyGrid15[Částka s DPH])</f>
        <v>0</v>
      </c>
    </row>
  </sheetData>
  <pageMargins left="0.25" right="0.25" top="0.75" bottom="0.75" header="0.3" footer="0.3"/>
  <pageSetup paperSize="9" scale="90" fitToHeight="0" orientation="landscape" r:id="rId1"/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4">
    <pageSetUpPr fitToPage="1"/>
  </sheetPr>
  <dimension ref="A1:G12"/>
  <sheetViews>
    <sheetView zoomScaleNormal="100" workbookViewId="0">
      <selection activeCell="B3" sqref="B3"/>
    </sheetView>
  </sheetViews>
  <sheetFormatPr defaultRowHeight="15" x14ac:dyDescent="0.25"/>
  <cols>
    <col min="1" max="1" width="10" style="1" customWidth="1"/>
    <col min="2" max="2" width="79.7109375" style="1" customWidth="1"/>
    <col min="3" max="3" width="9.140625" style="2" bestFit="1" customWidth="1"/>
    <col min="4" max="4" width="11.28515625" style="1" bestFit="1" customWidth="1"/>
    <col min="5" max="5" width="15.85546875" style="2" bestFit="1" customWidth="1"/>
    <col min="6" max="6" width="19.140625" style="2" bestFit="1" customWidth="1"/>
    <col min="7" max="7" width="12.140625" style="2" bestFit="1" customWidth="1"/>
  </cols>
  <sheetData>
    <row r="1" spans="1:7" x14ac:dyDescent="0.25">
      <c r="A1" s="3" t="s">
        <v>0</v>
      </c>
      <c r="B1" s="3" t="s">
        <v>1</v>
      </c>
      <c r="C1" s="4" t="s">
        <v>2</v>
      </c>
      <c r="D1" s="3" t="s">
        <v>3</v>
      </c>
      <c r="E1" s="4" t="s">
        <v>4</v>
      </c>
      <c r="F1" s="4" t="s">
        <v>16</v>
      </c>
      <c r="G1" s="4" t="s">
        <v>5</v>
      </c>
    </row>
    <row r="2" spans="1:7" x14ac:dyDescent="0.25">
      <c r="A2" s="3"/>
      <c r="B2" s="3"/>
      <c r="C2" s="4"/>
      <c r="D2" s="3"/>
      <c r="E2" s="4"/>
      <c r="F2" s="4"/>
      <c r="G2" s="4"/>
    </row>
    <row r="3" spans="1:7" x14ac:dyDescent="0.25">
      <c r="A3" s="3"/>
      <c r="B3" s="9" t="s">
        <v>31</v>
      </c>
      <c r="C3" s="10"/>
      <c r="D3" s="5"/>
      <c r="E3" s="10"/>
      <c r="F3" s="10"/>
      <c r="G3" s="10"/>
    </row>
    <row r="4" spans="1:7" x14ac:dyDescent="0.25">
      <c r="A4" s="3"/>
      <c r="B4" s="5"/>
      <c r="C4" s="10"/>
      <c r="D4" s="5"/>
      <c r="E4" s="10"/>
      <c r="F4" s="10"/>
      <c r="G4" s="10"/>
    </row>
    <row r="5" spans="1:7" x14ac:dyDescent="0.25">
      <c r="A5" s="6"/>
      <c r="B5" s="3" t="s">
        <v>34</v>
      </c>
      <c r="C5" s="8"/>
      <c r="D5" s="6"/>
      <c r="E5" s="8"/>
      <c r="F5" s="8"/>
      <c r="G5" s="8"/>
    </row>
    <row r="6" spans="1:7" x14ac:dyDescent="0.25">
      <c r="A6" s="3" t="s">
        <v>10</v>
      </c>
      <c r="B6" s="3" t="s">
        <v>43</v>
      </c>
      <c r="C6" s="8">
        <v>1</v>
      </c>
      <c r="D6" s="6" t="s">
        <v>6</v>
      </c>
      <c r="E6" s="8"/>
      <c r="F6" s="4">
        <f t="shared" ref="F6:F11" si="0">C6*E6</f>
        <v>0</v>
      </c>
      <c r="G6" s="4">
        <f t="shared" ref="G6:G11" si="1">1.21*F6</f>
        <v>0</v>
      </c>
    </row>
    <row r="7" spans="1:7" x14ac:dyDescent="0.25">
      <c r="A7" s="3" t="s">
        <v>11</v>
      </c>
      <c r="B7" s="3" t="s">
        <v>35</v>
      </c>
      <c r="C7" s="8">
        <v>1</v>
      </c>
      <c r="D7" s="6" t="s">
        <v>6</v>
      </c>
      <c r="E7" s="8"/>
      <c r="F7" s="8">
        <f t="shared" si="0"/>
        <v>0</v>
      </c>
      <c r="G7" s="8">
        <f t="shared" si="1"/>
        <v>0</v>
      </c>
    </row>
    <row r="8" spans="1:7" x14ac:dyDescent="0.25">
      <c r="A8" s="12"/>
      <c r="B8" s="12"/>
      <c r="C8" s="13"/>
      <c r="D8" s="12"/>
      <c r="E8" s="13"/>
      <c r="F8" s="13"/>
      <c r="G8" s="13"/>
    </row>
    <row r="9" spans="1:7" x14ac:dyDescent="0.25">
      <c r="A9" s="12"/>
      <c r="B9" s="12" t="s">
        <v>33</v>
      </c>
      <c r="C9" s="13"/>
      <c r="D9" s="12"/>
      <c r="E9" s="13"/>
      <c r="F9" s="8"/>
      <c r="G9" s="8"/>
    </row>
    <row r="10" spans="1:7" x14ac:dyDescent="0.25">
      <c r="A10" s="12" t="s">
        <v>12</v>
      </c>
      <c r="B10" s="3" t="s">
        <v>45</v>
      </c>
      <c r="C10" s="13">
        <v>4</v>
      </c>
      <c r="D10" s="12" t="s">
        <v>6</v>
      </c>
      <c r="E10" s="13"/>
      <c r="F10" s="8">
        <f t="shared" si="0"/>
        <v>0</v>
      </c>
      <c r="G10" s="8">
        <f t="shared" si="1"/>
        <v>0</v>
      </c>
    </row>
    <row r="11" spans="1:7" x14ac:dyDescent="0.25">
      <c r="A11" s="12" t="s">
        <v>13</v>
      </c>
      <c r="B11" s="12" t="s">
        <v>36</v>
      </c>
      <c r="C11" s="13">
        <v>4</v>
      </c>
      <c r="D11" s="12" t="s">
        <v>6</v>
      </c>
      <c r="E11" s="13"/>
      <c r="F11" s="8">
        <f t="shared" si="0"/>
        <v>0</v>
      </c>
      <c r="G11" s="8">
        <f t="shared" si="1"/>
        <v>0</v>
      </c>
    </row>
    <row r="12" spans="1:7" x14ac:dyDescent="0.25">
      <c r="A12" s="14" t="s">
        <v>41</v>
      </c>
      <c r="B12" s="14"/>
      <c r="C12" s="15"/>
      <c r="D12" s="14"/>
      <c r="E12" s="15"/>
      <c r="F12" s="4">
        <f>SUBTOTAL(109,MyGrid16[Čistá částka bez DPH])</f>
        <v>0</v>
      </c>
      <c r="G12" s="4">
        <f>SUBTOTAL(109,MyGrid16[Částka s DPH])</f>
        <v>0</v>
      </c>
    </row>
  </sheetData>
  <pageMargins left="0.25" right="0.25" top="0.75" bottom="0.75" header="0.3" footer="0.3"/>
  <pageSetup paperSize="9" scale="90" fitToHeight="0" orientation="landscape" r:id="rId1"/>
  <tableParts count="1"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5">
    <pageSetUpPr fitToPage="1"/>
  </sheetPr>
  <dimension ref="A1:G8"/>
  <sheetViews>
    <sheetView zoomScaleNormal="100" workbookViewId="0">
      <selection activeCell="B3" sqref="B3"/>
    </sheetView>
  </sheetViews>
  <sheetFormatPr defaultRowHeight="15" x14ac:dyDescent="0.25"/>
  <cols>
    <col min="1" max="1" width="10" style="1" customWidth="1"/>
    <col min="2" max="2" width="79.7109375" style="1" customWidth="1"/>
    <col min="3" max="3" width="9.140625" style="2" bestFit="1" customWidth="1"/>
    <col min="4" max="4" width="11.28515625" style="1" bestFit="1" customWidth="1"/>
    <col min="5" max="5" width="15.85546875" style="2" bestFit="1" customWidth="1"/>
    <col min="6" max="6" width="19.140625" style="2" bestFit="1" customWidth="1"/>
    <col min="7" max="7" width="12.140625" style="2" bestFit="1" customWidth="1"/>
  </cols>
  <sheetData>
    <row r="1" spans="1:7" x14ac:dyDescent="0.25">
      <c r="A1" s="3" t="s">
        <v>0</v>
      </c>
      <c r="B1" s="3" t="s">
        <v>1</v>
      </c>
      <c r="C1" s="4" t="s">
        <v>2</v>
      </c>
      <c r="D1" s="3" t="s">
        <v>3</v>
      </c>
      <c r="E1" s="4" t="s">
        <v>4</v>
      </c>
      <c r="F1" s="4" t="s">
        <v>16</v>
      </c>
      <c r="G1" s="4" t="s">
        <v>5</v>
      </c>
    </row>
    <row r="2" spans="1:7" x14ac:dyDescent="0.25">
      <c r="A2" s="3"/>
      <c r="B2" s="3"/>
      <c r="C2" s="4"/>
      <c r="D2" s="3"/>
      <c r="E2" s="4"/>
      <c r="F2" s="4"/>
      <c r="G2" s="4"/>
    </row>
    <row r="3" spans="1:7" x14ac:dyDescent="0.25">
      <c r="A3" s="3"/>
      <c r="B3" s="9" t="s">
        <v>37</v>
      </c>
      <c r="C3" s="10"/>
      <c r="D3" s="5"/>
      <c r="E3" s="10"/>
      <c r="F3" s="10"/>
      <c r="G3" s="10"/>
    </row>
    <row r="4" spans="1:7" x14ac:dyDescent="0.25">
      <c r="A4" s="3"/>
      <c r="B4" s="5"/>
      <c r="C4" s="10"/>
      <c r="D4" s="5"/>
      <c r="E4" s="10"/>
      <c r="F4" s="10"/>
      <c r="G4" s="10"/>
    </row>
    <row r="5" spans="1:7" x14ac:dyDescent="0.25">
      <c r="A5" s="6"/>
      <c r="B5" s="3" t="s">
        <v>34</v>
      </c>
      <c r="C5" s="8"/>
      <c r="D5" s="6"/>
      <c r="E5" s="8"/>
      <c r="F5" s="8"/>
      <c r="G5" s="8"/>
    </row>
    <row r="6" spans="1:7" x14ac:dyDescent="0.25">
      <c r="A6" s="3" t="s">
        <v>7</v>
      </c>
      <c r="B6" s="3" t="s">
        <v>43</v>
      </c>
      <c r="C6" s="8">
        <v>1</v>
      </c>
      <c r="D6" s="6" t="s">
        <v>6</v>
      </c>
      <c r="E6" s="8"/>
      <c r="F6" s="4">
        <f t="shared" ref="F6:F7" si="0">C6*E6</f>
        <v>0</v>
      </c>
      <c r="G6" s="4">
        <f t="shared" ref="G6:G7" si="1">1.21*F6</f>
        <v>0</v>
      </c>
    </row>
    <row r="7" spans="1:7" x14ac:dyDescent="0.25">
      <c r="A7" s="3" t="s">
        <v>8</v>
      </c>
      <c r="B7" s="3" t="s">
        <v>35</v>
      </c>
      <c r="C7" s="8">
        <v>1</v>
      </c>
      <c r="D7" s="6" t="s">
        <v>6</v>
      </c>
      <c r="E7" s="8"/>
      <c r="F7" s="8">
        <f t="shared" si="0"/>
        <v>0</v>
      </c>
      <c r="G7" s="8">
        <f t="shared" si="1"/>
        <v>0</v>
      </c>
    </row>
    <row r="8" spans="1:7" x14ac:dyDescent="0.25">
      <c r="A8" s="14" t="s">
        <v>41</v>
      </c>
      <c r="B8" s="14"/>
      <c r="C8" s="15"/>
      <c r="D8" s="14"/>
      <c r="E8" s="15"/>
      <c r="F8" s="4">
        <f>SUBTOTAL(109,MyGrid163[Čistá částka bez DPH])</f>
        <v>0</v>
      </c>
      <c r="G8" s="4">
        <f>SUBTOTAL(109,MyGrid163[Částka s DPH])</f>
        <v>0</v>
      </c>
    </row>
  </sheetData>
  <pageMargins left="0.25" right="0.25" top="0.75" bottom="0.75" header="0.3" footer="0.3"/>
  <pageSetup paperSize="9" scale="90" fitToHeight="0" orientation="landscape" r:id="rId1"/>
  <tableParts count="1">
    <tablePart r:id="rId2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6">
    <pageSetUpPr fitToPage="1"/>
  </sheetPr>
  <dimension ref="A1:G8"/>
  <sheetViews>
    <sheetView zoomScaleNormal="100" workbookViewId="0">
      <selection activeCell="B3" sqref="B3"/>
    </sheetView>
  </sheetViews>
  <sheetFormatPr defaultRowHeight="15" x14ac:dyDescent="0.25"/>
  <cols>
    <col min="1" max="1" width="10" style="1" customWidth="1"/>
    <col min="2" max="2" width="79.7109375" style="1" customWidth="1"/>
    <col min="3" max="3" width="9.140625" style="2" bestFit="1" customWidth="1"/>
    <col min="4" max="4" width="11.28515625" style="1" bestFit="1" customWidth="1"/>
    <col min="5" max="5" width="15.85546875" style="2" bestFit="1" customWidth="1"/>
    <col min="6" max="6" width="19.140625" style="2" bestFit="1" customWidth="1"/>
    <col min="7" max="7" width="12.140625" style="2" bestFit="1" customWidth="1"/>
  </cols>
  <sheetData>
    <row r="1" spans="1:7" x14ac:dyDescent="0.25">
      <c r="A1" s="3" t="s">
        <v>0</v>
      </c>
      <c r="B1" s="3" t="s">
        <v>1</v>
      </c>
      <c r="C1" s="4" t="s">
        <v>2</v>
      </c>
      <c r="D1" s="3" t="s">
        <v>3</v>
      </c>
      <c r="E1" s="4" t="s">
        <v>4</v>
      </c>
      <c r="F1" s="4" t="s">
        <v>16</v>
      </c>
      <c r="G1" s="4" t="s">
        <v>5</v>
      </c>
    </row>
    <row r="2" spans="1:7" x14ac:dyDescent="0.25">
      <c r="A2" s="3"/>
      <c r="B2" s="3"/>
      <c r="C2" s="4"/>
      <c r="D2" s="3"/>
      <c r="E2" s="4"/>
      <c r="F2" s="4"/>
      <c r="G2" s="4"/>
    </row>
    <row r="3" spans="1:7" x14ac:dyDescent="0.25">
      <c r="A3" s="3"/>
      <c r="B3" s="9" t="s">
        <v>39</v>
      </c>
      <c r="C3" s="10"/>
      <c r="D3" s="5"/>
      <c r="E3" s="10"/>
      <c r="F3" s="10"/>
      <c r="G3" s="10"/>
    </row>
    <row r="4" spans="1:7" x14ac:dyDescent="0.25">
      <c r="A4" s="3"/>
      <c r="B4" s="5"/>
      <c r="C4" s="10"/>
      <c r="D4" s="5"/>
      <c r="E4" s="10"/>
      <c r="F4" s="10"/>
      <c r="G4" s="10"/>
    </row>
    <row r="5" spans="1:7" x14ac:dyDescent="0.25">
      <c r="A5" s="6"/>
      <c r="B5" s="3" t="s">
        <v>34</v>
      </c>
      <c r="C5" s="8"/>
      <c r="D5" s="6"/>
      <c r="E5" s="8"/>
      <c r="F5" s="8"/>
      <c r="G5" s="8"/>
    </row>
    <row r="6" spans="1:7" x14ac:dyDescent="0.25">
      <c r="A6" s="3" t="s">
        <v>7</v>
      </c>
      <c r="B6" s="3" t="s">
        <v>43</v>
      </c>
      <c r="C6" s="8">
        <v>1</v>
      </c>
      <c r="D6" s="6" t="s">
        <v>6</v>
      </c>
      <c r="E6" s="8"/>
      <c r="F6" s="4">
        <f t="shared" ref="F6:F7" si="0">C6*E6</f>
        <v>0</v>
      </c>
      <c r="G6" s="4">
        <f t="shared" ref="G6:G7" si="1">1.21*F6</f>
        <v>0</v>
      </c>
    </row>
    <row r="7" spans="1:7" x14ac:dyDescent="0.25">
      <c r="A7" s="3" t="s">
        <v>8</v>
      </c>
      <c r="B7" s="3" t="s">
        <v>35</v>
      </c>
      <c r="C7" s="8">
        <v>1</v>
      </c>
      <c r="D7" s="6" t="s">
        <v>6</v>
      </c>
      <c r="E7" s="8"/>
      <c r="F7" s="8">
        <f t="shared" si="0"/>
        <v>0</v>
      </c>
      <c r="G7" s="8">
        <f t="shared" si="1"/>
        <v>0</v>
      </c>
    </row>
    <row r="8" spans="1:7" x14ac:dyDescent="0.25">
      <c r="A8" s="16" t="s">
        <v>41</v>
      </c>
      <c r="B8" s="16"/>
      <c r="C8" s="17"/>
      <c r="D8" s="16"/>
      <c r="E8" s="17"/>
      <c r="F8" s="18">
        <f>SUBTOTAL(109,MyGrid1634[Čistá částka bez DPH])</f>
        <v>0</v>
      </c>
      <c r="G8" s="18">
        <f>SUBTOTAL(109,MyGrid1634[Částka s DPH])</f>
        <v>0</v>
      </c>
    </row>
  </sheetData>
  <pageMargins left="0.25" right="0.25" top="0.75" bottom="0.75" header="0.3" footer="0.3"/>
  <pageSetup paperSize="9" scale="90" fitToHeight="0" orientation="landscape" r:id="rId1"/>
  <tableParts count="1">
    <tablePart r:id="rId2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7">
    <pageSetUpPr fitToPage="1"/>
  </sheetPr>
  <dimension ref="A1:G8"/>
  <sheetViews>
    <sheetView zoomScaleNormal="100" workbookViewId="0">
      <selection activeCell="B3" sqref="B3"/>
    </sheetView>
  </sheetViews>
  <sheetFormatPr defaultRowHeight="15" x14ac:dyDescent="0.25"/>
  <cols>
    <col min="1" max="1" width="10" style="1" customWidth="1"/>
    <col min="2" max="2" width="79.7109375" style="1" customWidth="1"/>
    <col min="3" max="3" width="9.140625" style="2" bestFit="1" customWidth="1"/>
    <col min="4" max="4" width="11.28515625" style="1" bestFit="1" customWidth="1"/>
    <col min="5" max="5" width="15.85546875" style="2" bestFit="1" customWidth="1"/>
    <col min="6" max="6" width="19.140625" style="2" bestFit="1" customWidth="1"/>
    <col min="7" max="7" width="12.140625" style="2" bestFit="1" customWidth="1"/>
  </cols>
  <sheetData>
    <row r="1" spans="1:7" x14ac:dyDescent="0.25">
      <c r="A1" s="3" t="s">
        <v>0</v>
      </c>
      <c r="B1" s="3" t="s">
        <v>1</v>
      </c>
      <c r="C1" s="4" t="s">
        <v>2</v>
      </c>
      <c r="D1" s="3" t="s">
        <v>3</v>
      </c>
      <c r="E1" s="4" t="s">
        <v>4</v>
      </c>
      <c r="F1" s="4" t="s">
        <v>16</v>
      </c>
      <c r="G1" s="4" t="s">
        <v>5</v>
      </c>
    </row>
    <row r="2" spans="1:7" x14ac:dyDescent="0.25">
      <c r="A2" s="3"/>
      <c r="B2" s="3"/>
      <c r="C2" s="4"/>
      <c r="D2" s="3"/>
      <c r="E2" s="4"/>
      <c r="F2" s="4"/>
      <c r="G2" s="4"/>
    </row>
    <row r="3" spans="1:7" ht="30" x14ac:dyDescent="0.25">
      <c r="A3" s="3"/>
      <c r="B3" s="9" t="s">
        <v>40</v>
      </c>
      <c r="C3" s="10"/>
      <c r="D3" s="5"/>
      <c r="E3" s="10"/>
      <c r="F3" s="10"/>
      <c r="G3" s="10"/>
    </row>
    <row r="4" spans="1:7" x14ac:dyDescent="0.25">
      <c r="A4" s="3"/>
      <c r="B4" s="5"/>
      <c r="C4" s="10"/>
      <c r="D4" s="5"/>
      <c r="E4" s="10"/>
      <c r="F4" s="10"/>
      <c r="G4" s="10"/>
    </row>
    <row r="5" spans="1:7" x14ac:dyDescent="0.25">
      <c r="A5" s="6"/>
      <c r="B5" s="3" t="s">
        <v>34</v>
      </c>
      <c r="C5" s="8"/>
      <c r="D5" s="6"/>
      <c r="E5" s="8"/>
      <c r="F5" s="8"/>
      <c r="G5" s="8"/>
    </row>
    <row r="6" spans="1:7" x14ac:dyDescent="0.25">
      <c r="A6" s="3" t="s">
        <v>7</v>
      </c>
      <c r="B6" s="3" t="s">
        <v>43</v>
      </c>
      <c r="C6" s="8">
        <v>1</v>
      </c>
      <c r="D6" s="6" t="s">
        <v>6</v>
      </c>
      <c r="E6" s="8"/>
      <c r="F6" s="4">
        <f t="shared" ref="F6:F7" si="0">C6*E6</f>
        <v>0</v>
      </c>
      <c r="G6" s="4">
        <f t="shared" ref="G6:G7" si="1">1.21*F6</f>
        <v>0</v>
      </c>
    </row>
    <row r="7" spans="1:7" x14ac:dyDescent="0.25">
      <c r="A7" s="3" t="s">
        <v>8</v>
      </c>
      <c r="B7" s="3" t="s">
        <v>35</v>
      </c>
      <c r="C7" s="8">
        <v>1</v>
      </c>
      <c r="D7" s="6" t="s">
        <v>6</v>
      </c>
      <c r="E7" s="8"/>
      <c r="F7" s="8">
        <f t="shared" si="0"/>
        <v>0</v>
      </c>
      <c r="G7" s="8">
        <f t="shared" si="1"/>
        <v>0</v>
      </c>
    </row>
    <row r="8" spans="1:7" x14ac:dyDescent="0.25">
      <c r="A8" s="16" t="s">
        <v>41</v>
      </c>
      <c r="B8" s="16"/>
      <c r="C8" s="17"/>
      <c r="D8" s="16"/>
      <c r="E8" s="17"/>
      <c r="F8" s="18">
        <f>SUBTOTAL(109,MyGrid163417[Čistá částka bez DPH])</f>
        <v>0</v>
      </c>
      <c r="G8" s="18">
        <f>SUBTOTAL(109,MyGrid163417[Částka s DPH])</f>
        <v>0</v>
      </c>
    </row>
  </sheetData>
  <pageMargins left="0.25" right="0.25" top="0.75" bottom="0.75" header="0.3" footer="0.3"/>
  <pageSetup paperSize="9" scale="90" fitToHeight="0" orientation="landscape" r:id="rId1"/>
  <tableParts count="1">
    <tablePart r:id="rId2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8">
    <pageSetUpPr fitToPage="1"/>
  </sheetPr>
  <dimension ref="A1:G8"/>
  <sheetViews>
    <sheetView zoomScaleNormal="100" workbookViewId="0">
      <selection activeCell="B3" sqref="B3"/>
    </sheetView>
  </sheetViews>
  <sheetFormatPr defaultRowHeight="15" x14ac:dyDescent="0.25"/>
  <cols>
    <col min="1" max="1" width="10" style="1" customWidth="1"/>
    <col min="2" max="2" width="79.7109375" style="1" customWidth="1"/>
    <col min="3" max="3" width="9.140625" style="2" bestFit="1" customWidth="1"/>
    <col min="4" max="4" width="11.28515625" style="1" bestFit="1" customWidth="1"/>
    <col min="5" max="5" width="15.85546875" style="2" bestFit="1" customWidth="1"/>
    <col min="6" max="6" width="19.140625" style="2" bestFit="1" customWidth="1"/>
    <col min="7" max="7" width="12.140625" style="2" bestFit="1" customWidth="1"/>
  </cols>
  <sheetData>
    <row r="1" spans="1:7" x14ac:dyDescent="0.25">
      <c r="A1" s="3" t="s">
        <v>0</v>
      </c>
      <c r="B1" s="3" t="s">
        <v>1</v>
      </c>
      <c r="C1" s="4" t="s">
        <v>2</v>
      </c>
      <c r="D1" s="3" t="s">
        <v>3</v>
      </c>
      <c r="E1" s="4" t="s">
        <v>4</v>
      </c>
      <c r="F1" s="4" t="s">
        <v>16</v>
      </c>
      <c r="G1" s="4" t="s">
        <v>5</v>
      </c>
    </row>
    <row r="2" spans="1:7" x14ac:dyDescent="0.25">
      <c r="A2" s="3"/>
      <c r="B2" s="3"/>
      <c r="C2" s="4"/>
      <c r="D2" s="3"/>
      <c r="E2" s="4"/>
      <c r="F2" s="4"/>
      <c r="G2" s="4"/>
    </row>
    <row r="3" spans="1:7" ht="30" x14ac:dyDescent="0.25">
      <c r="A3" s="3"/>
      <c r="B3" s="9" t="s">
        <v>38</v>
      </c>
      <c r="C3" s="10"/>
      <c r="D3" s="5"/>
      <c r="E3" s="10"/>
      <c r="F3" s="10"/>
      <c r="G3" s="10"/>
    </row>
    <row r="4" spans="1:7" x14ac:dyDescent="0.25">
      <c r="A4" s="3"/>
      <c r="B4" s="5"/>
      <c r="C4" s="10"/>
      <c r="D4" s="5"/>
      <c r="E4" s="10"/>
      <c r="F4" s="10"/>
      <c r="G4" s="10"/>
    </row>
    <row r="5" spans="1:7" x14ac:dyDescent="0.25">
      <c r="A5" s="6"/>
      <c r="B5" s="3" t="s">
        <v>34</v>
      </c>
      <c r="C5" s="8"/>
      <c r="D5" s="6"/>
      <c r="E5" s="8"/>
      <c r="F5" s="8"/>
      <c r="G5" s="8"/>
    </row>
    <row r="6" spans="1:7" x14ac:dyDescent="0.25">
      <c r="A6" s="3" t="s">
        <v>7</v>
      </c>
      <c r="B6" s="3" t="s">
        <v>43</v>
      </c>
      <c r="C6" s="8">
        <v>1</v>
      </c>
      <c r="D6" s="6" t="s">
        <v>6</v>
      </c>
      <c r="E6" s="8"/>
      <c r="F6" s="4">
        <f t="shared" ref="F6:F7" si="0">C6*E6</f>
        <v>0</v>
      </c>
      <c r="G6" s="4">
        <f t="shared" ref="G6:G7" si="1">1.21*F6</f>
        <v>0</v>
      </c>
    </row>
    <row r="7" spans="1:7" x14ac:dyDescent="0.25">
      <c r="A7" s="3" t="s">
        <v>8</v>
      </c>
      <c r="B7" s="3" t="s">
        <v>35</v>
      </c>
      <c r="C7" s="8">
        <v>1</v>
      </c>
      <c r="D7" s="6" t="s">
        <v>6</v>
      </c>
      <c r="E7" s="8"/>
      <c r="F7" s="8">
        <f t="shared" si="0"/>
        <v>0</v>
      </c>
      <c r="G7" s="8">
        <f t="shared" si="1"/>
        <v>0</v>
      </c>
    </row>
    <row r="8" spans="1:7" x14ac:dyDescent="0.25">
      <c r="A8" s="16" t="s">
        <v>41</v>
      </c>
      <c r="B8" s="16"/>
      <c r="C8" s="17"/>
      <c r="D8" s="16"/>
      <c r="E8" s="17"/>
      <c r="F8" s="18">
        <f>SUBTOTAL(109,MyGrid16341718[Čistá částka bez DPH])</f>
        <v>0</v>
      </c>
      <c r="G8" s="18">
        <f>SUBTOTAL(109,MyGrid16341718[Částka s DPH])</f>
        <v>0</v>
      </c>
    </row>
  </sheetData>
  <pageMargins left="0.25" right="0.25" top="0.75" bottom="0.75" header="0.3" footer="0.3"/>
  <pageSetup paperSize="9" scale="90" fitToHeight="0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>
    <pageSetUpPr fitToPage="1"/>
  </sheetPr>
  <dimension ref="A1:G12"/>
  <sheetViews>
    <sheetView zoomScaleNormal="100" workbookViewId="0">
      <selection activeCell="B3" sqref="B3"/>
    </sheetView>
  </sheetViews>
  <sheetFormatPr defaultRowHeight="15" x14ac:dyDescent="0.25"/>
  <cols>
    <col min="1" max="1" width="10" style="1" customWidth="1"/>
    <col min="2" max="2" width="79.7109375" style="1" customWidth="1"/>
    <col min="3" max="3" width="9.140625" style="2" bestFit="1" customWidth="1"/>
    <col min="4" max="4" width="11.28515625" style="1" bestFit="1" customWidth="1"/>
    <col min="5" max="5" width="15.85546875" style="2" bestFit="1" customWidth="1"/>
    <col min="6" max="6" width="19.140625" style="2" bestFit="1" customWidth="1"/>
    <col min="7" max="7" width="12.140625" style="2" bestFit="1" customWidth="1"/>
  </cols>
  <sheetData>
    <row r="1" spans="1:7" x14ac:dyDescent="0.25">
      <c r="A1" s="3" t="s">
        <v>0</v>
      </c>
      <c r="B1" s="3" t="s">
        <v>1</v>
      </c>
      <c r="C1" s="4" t="s">
        <v>2</v>
      </c>
      <c r="D1" s="3" t="s">
        <v>3</v>
      </c>
      <c r="E1" s="4" t="s">
        <v>4</v>
      </c>
      <c r="F1" s="4" t="s">
        <v>16</v>
      </c>
      <c r="G1" s="4" t="s">
        <v>5</v>
      </c>
    </row>
    <row r="2" spans="1:7" x14ac:dyDescent="0.25">
      <c r="A2" s="3"/>
      <c r="B2" s="3"/>
      <c r="C2" s="4"/>
      <c r="D2" s="3"/>
      <c r="E2" s="4"/>
      <c r="F2" s="4"/>
      <c r="G2" s="4"/>
    </row>
    <row r="3" spans="1:7" ht="30" x14ac:dyDescent="0.25">
      <c r="A3" s="3"/>
      <c r="B3" s="9" t="s">
        <v>17</v>
      </c>
      <c r="C3" s="4"/>
      <c r="D3" s="3"/>
      <c r="E3" s="4"/>
      <c r="F3" s="4"/>
      <c r="G3" s="4"/>
    </row>
    <row r="4" spans="1:7" x14ac:dyDescent="0.25">
      <c r="A4" s="6"/>
      <c r="B4" s="7"/>
      <c r="C4" s="8"/>
      <c r="D4" s="6"/>
      <c r="E4" s="8"/>
      <c r="F4" s="8"/>
      <c r="G4" s="8"/>
    </row>
    <row r="5" spans="1:7" x14ac:dyDescent="0.25">
      <c r="A5" s="3" t="s">
        <v>7</v>
      </c>
      <c r="B5" s="3" t="s">
        <v>42</v>
      </c>
      <c r="C5" s="8"/>
      <c r="D5" s="6"/>
      <c r="E5" s="8"/>
      <c r="F5" s="8"/>
      <c r="G5" s="8"/>
    </row>
    <row r="6" spans="1:7" x14ac:dyDescent="0.25">
      <c r="A6" s="3"/>
      <c r="B6" s="3" t="s">
        <v>46</v>
      </c>
      <c r="C6" s="8">
        <v>1</v>
      </c>
      <c r="D6" s="6" t="s">
        <v>6</v>
      </c>
      <c r="E6" s="8"/>
      <c r="F6" s="4">
        <f t="shared" ref="F6:F11" si="0">C6*E6</f>
        <v>0</v>
      </c>
      <c r="G6" s="4">
        <f t="shared" ref="G6:G11" si="1">1.21*F6</f>
        <v>0</v>
      </c>
    </row>
    <row r="7" spans="1:7" x14ac:dyDescent="0.25">
      <c r="A7" s="3"/>
      <c r="B7" s="3" t="s">
        <v>19</v>
      </c>
      <c r="C7" s="8">
        <v>1</v>
      </c>
      <c r="D7" s="6" t="s">
        <v>6</v>
      </c>
      <c r="E7" s="8"/>
      <c r="F7" s="8">
        <f t="shared" si="0"/>
        <v>0</v>
      </c>
      <c r="G7" s="8">
        <f t="shared" si="1"/>
        <v>0</v>
      </c>
    </row>
    <row r="8" spans="1:7" x14ac:dyDescent="0.25">
      <c r="A8" s="12"/>
      <c r="B8" s="12"/>
      <c r="C8" s="13"/>
      <c r="D8" s="12"/>
      <c r="E8" s="13"/>
      <c r="F8" s="13"/>
      <c r="G8" s="13"/>
    </row>
    <row r="9" spans="1:7" x14ac:dyDescent="0.25">
      <c r="A9" s="3" t="s">
        <v>8</v>
      </c>
      <c r="B9" s="12" t="s">
        <v>33</v>
      </c>
      <c r="C9" s="13"/>
      <c r="D9" s="12"/>
      <c r="E9" s="13"/>
      <c r="F9" s="8"/>
      <c r="G9" s="8"/>
    </row>
    <row r="10" spans="1:7" x14ac:dyDescent="0.25">
      <c r="A10" s="12"/>
      <c r="B10" s="12" t="s">
        <v>47</v>
      </c>
      <c r="C10" s="13">
        <v>2</v>
      </c>
      <c r="D10" s="12" t="s">
        <v>6</v>
      </c>
      <c r="E10" s="13"/>
      <c r="F10" s="8">
        <f t="shared" si="0"/>
        <v>0</v>
      </c>
      <c r="G10" s="8">
        <f t="shared" si="1"/>
        <v>0</v>
      </c>
    </row>
    <row r="11" spans="1:7" ht="17.25" customHeight="1" x14ac:dyDescent="0.25">
      <c r="A11" s="12"/>
      <c r="B11" s="12" t="s">
        <v>36</v>
      </c>
      <c r="C11" s="13">
        <v>2</v>
      </c>
      <c r="D11" s="12" t="s">
        <v>6</v>
      </c>
      <c r="E11" s="13"/>
      <c r="F11" s="8">
        <f t="shared" si="0"/>
        <v>0</v>
      </c>
      <c r="G11" s="8">
        <f t="shared" si="1"/>
        <v>0</v>
      </c>
    </row>
    <row r="12" spans="1:7" x14ac:dyDescent="0.25">
      <c r="A12" s="14" t="s">
        <v>41</v>
      </c>
      <c r="B12" s="14"/>
      <c r="C12" s="15"/>
      <c r="D12" s="14"/>
      <c r="E12" s="15"/>
      <c r="F12" s="4">
        <f>SUBTOTAL(109,MyGrid5[Čistá částka bez DPH])</f>
        <v>0</v>
      </c>
      <c r="G12" s="4">
        <f>SUBTOTAL(109,MyGrid5[Částka s DPH])</f>
        <v>0</v>
      </c>
    </row>
  </sheetData>
  <pageMargins left="0.25" right="0.25" top="0.75" bottom="0.75" header="0.3" footer="0.3"/>
  <pageSetup paperSize="9" scale="90" fitToHeight="0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pageSetUpPr fitToPage="1"/>
  </sheetPr>
  <dimension ref="A1:G12"/>
  <sheetViews>
    <sheetView zoomScaleNormal="100" workbookViewId="0">
      <selection activeCell="B3" sqref="B3"/>
    </sheetView>
  </sheetViews>
  <sheetFormatPr defaultRowHeight="15" x14ac:dyDescent="0.25"/>
  <cols>
    <col min="1" max="1" width="10" style="1" customWidth="1"/>
    <col min="2" max="2" width="79.7109375" style="1" customWidth="1"/>
    <col min="3" max="3" width="9.140625" style="2" bestFit="1" customWidth="1"/>
    <col min="4" max="4" width="11.28515625" style="1" bestFit="1" customWidth="1"/>
    <col min="5" max="5" width="15.85546875" style="2" bestFit="1" customWidth="1"/>
    <col min="6" max="6" width="19.140625" style="2" bestFit="1" customWidth="1"/>
    <col min="7" max="7" width="12.140625" style="2" bestFit="1" customWidth="1"/>
  </cols>
  <sheetData>
    <row r="1" spans="1:7" x14ac:dyDescent="0.25">
      <c r="A1" s="3" t="s">
        <v>0</v>
      </c>
      <c r="B1" s="3" t="s">
        <v>1</v>
      </c>
      <c r="C1" s="4" t="s">
        <v>2</v>
      </c>
      <c r="D1" s="3" t="s">
        <v>3</v>
      </c>
      <c r="E1" s="4" t="s">
        <v>4</v>
      </c>
      <c r="F1" s="4" t="s">
        <v>16</v>
      </c>
      <c r="G1" s="4" t="s">
        <v>5</v>
      </c>
    </row>
    <row r="2" spans="1:7" x14ac:dyDescent="0.25">
      <c r="A2" s="3"/>
      <c r="B2" s="3"/>
      <c r="C2" s="4"/>
      <c r="D2" s="3"/>
      <c r="E2" s="4"/>
      <c r="F2" s="4"/>
      <c r="G2" s="4"/>
    </row>
    <row r="3" spans="1:7" x14ac:dyDescent="0.25">
      <c r="A3" s="6"/>
      <c r="B3" s="9" t="s">
        <v>20</v>
      </c>
      <c r="C3" s="8"/>
      <c r="D3" s="6"/>
      <c r="E3" s="8"/>
      <c r="F3" s="8"/>
      <c r="G3" s="8"/>
    </row>
    <row r="4" spans="1:7" x14ac:dyDescent="0.25">
      <c r="A4" s="6"/>
      <c r="B4" s="6"/>
      <c r="C4" s="8"/>
      <c r="D4" s="6"/>
      <c r="E4" s="8"/>
      <c r="F4" s="8"/>
      <c r="G4" s="8"/>
    </row>
    <row r="5" spans="1:7" x14ac:dyDescent="0.25">
      <c r="A5" s="3" t="s">
        <v>7</v>
      </c>
      <c r="B5" s="3" t="s">
        <v>34</v>
      </c>
      <c r="C5" s="8"/>
      <c r="D5" s="6"/>
      <c r="E5" s="8"/>
      <c r="F5" s="8"/>
      <c r="G5" s="8"/>
    </row>
    <row r="6" spans="1:7" x14ac:dyDescent="0.25">
      <c r="A6" s="3"/>
      <c r="B6" s="3" t="s">
        <v>43</v>
      </c>
      <c r="C6" s="8">
        <v>1</v>
      </c>
      <c r="D6" s="6" t="s">
        <v>6</v>
      </c>
      <c r="E6" s="8"/>
      <c r="F6" s="4">
        <f>C6*E6</f>
        <v>0</v>
      </c>
      <c r="G6" s="4">
        <f t="shared" ref="G6:G11" si="0">1.21*F6</f>
        <v>0</v>
      </c>
    </row>
    <row r="7" spans="1:7" x14ac:dyDescent="0.25">
      <c r="A7" s="3"/>
      <c r="B7" s="3" t="s">
        <v>35</v>
      </c>
      <c r="C7" s="8">
        <v>1</v>
      </c>
      <c r="D7" s="6" t="s">
        <v>6</v>
      </c>
      <c r="E7" s="8"/>
      <c r="F7" s="8">
        <f>C7*E7</f>
        <v>0</v>
      </c>
      <c r="G7" s="8">
        <f t="shared" si="0"/>
        <v>0</v>
      </c>
    </row>
    <row r="8" spans="1:7" x14ac:dyDescent="0.25">
      <c r="A8" s="12"/>
      <c r="B8" s="12"/>
      <c r="C8" s="13"/>
      <c r="D8" s="12"/>
      <c r="E8" s="13"/>
      <c r="F8" s="13"/>
      <c r="G8" s="13"/>
    </row>
    <row r="9" spans="1:7" x14ac:dyDescent="0.25">
      <c r="A9" s="3" t="s">
        <v>8</v>
      </c>
      <c r="B9" s="12" t="s">
        <v>33</v>
      </c>
      <c r="C9" s="13"/>
      <c r="D9" s="12"/>
      <c r="E9" s="13"/>
      <c r="F9" s="8"/>
      <c r="G9" s="8"/>
    </row>
    <row r="10" spans="1:7" x14ac:dyDescent="0.25">
      <c r="A10" s="12"/>
      <c r="B10" s="3" t="s">
        <v>45</v>
      </c>
      <c r="C10" s="13">
        <v>3</v>
      </c>
      <c r="D10" s="12" t="s">
        <v>6</v>
      </c>
      <c r="E10" s="13"/>
      <c r="F10" s="8">
        <f>C10*E10</f>
        <v>0</v>
      </c>
      <c r="G10" s="8">
        <f t="shared" si="0"/>
        <v>0</v>
      </c>
    </row>
    <row r="11" spans="1:7" x14ac:dyDescent="0.25">
      <c r="A11" s="12"/>
      <c r="B11" s="12" t="s">
        <v>36</v>
      </c>
      <c r="C11" s="13">
        <v>3</v>
      </c>
      <c r="D11" s="12" t="s">
        <v>6</v>
      </c>
      <c r="E11" s="13"/>
      <c r="F11" s="8">
        <f>C11*E11</f>
        <v>0</v>
      </c>
      <c r="G11" s="8">
        <f t="shared" si="0"/>
        <v>0</v>
      </c>
    </row>
    <row r="12" spans="1:7" x14ac:dyDescent="0.25">
      <c r="A12" s="14" t="s">
        <v>41</v>
      </c>
      <c r="B12" s="14"/>
      <c r="C12" s="15"/>
      <c r="D12" s="14"/>
      <c r="E12" s="15"/>
      <c r="F12" s="4">
        <f>SUBTOTAL(109,Bohuminká[Čistá částka bez DPH])</f>
        <v>0</v>
      </c>
      <c r="G12" s="4">
        <f>SUBTOTAL(109,Bohuminká[Částka s DPH])</f>
        <v>0</v>
      </c>
    </row>
  </sheetData>
  <pageMargins left="0.25" right="0.25" top="0.75" bottom="0.75" header="0.3" footer="0.3"/>
  <pageSetup paperSize="9" scale="90" fitToHeight="0" orientation="landscape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>
    <pageSetUpPr fitToPage="1"/>
  </sheetPr>
  <dimension ref="A1:G8"/>
  <sheetViews>
    <sheetView zoomScaleNormal="100" workbookViewId="0">
      <selection activeCell="B3" sqref="B3"/>
    </sheetView>
  </sheetViews>
  <sheetFormatPr defaultRowHeight="15" x14ac:dyDescent="0.25"/>
  <cols>
    <col min="1" max="1" width="10" style="1" customWidth="1"/>
    <col min="2" max="2" width="79.7109375" style="1" customWidth="1"/>
    <col min="3" max="3" width="9.140625" style="2" bestFit="1" customWidth="1"/>
    <col min="4" max="4" width="11.28515625" style="1" bestFit="1" customWidth="1"/>
    <col min="5" max="5" width="15.85546875" style="2" bestFit="1" customWidth="1"/>
    <col min="6" max="6" width="19.140625" style="2" bestFit="1" customWidth="1"/>
    <col min="7" max="7" width="12.140625" style="2" bestFit="1" customWidth="1"/>
  </cols>
  <sheetData>
    <row r="1" spans="1:7" x14ac:dyDescent="0.25">
      <c r="A1" s="3" t="s">
        <v>0</v>
      </c>
      <c r="B1" s="3" t="s">
        <v>1</v>
      </c>
      <c r="C1" s="4" t="s">
        <v>2</v>
      </c>
      <c r="D1" s="3" t="s">
        <v>3</v>
      </c>
      <c r="E1" s="4" t="s">
        <v>4</v>
      </c>
      <c r="F1" s="4" t="s">
        <v>16</v>
      </c>
      <c r="G1" s="4" t="s">
        <v>5</v>
      </c>
    </row>
    <row r="2" spans="1:7" x14ac:dyDescent="0.25">
      <c r="A2" s="3"/>
      <c r="B2" s="3"/>
      <c r="C2" s="4"/>
      <c r="D2" s="3"/>
      <c r="E2" s="4"/>
      <c r="F2" s="4"/>
      <c r="G2" s="4"/>
    </row>
    <row r="3" spans="1:7" x14ac:dyDescent="0.25">
      <c r="A3" s="6"/>
      <c r="B3" s="9" t="s">
        <v>21</v>
      </c>
      <c r="C3" s="8"/>
      <c r="D3" s="6"/>
      <c r="E3" s="8"/>
      <c r="F3" s="8"/>
      <c r="G3" s="8"/>
    </row>
    <row r="4" spans="1:7" x14ac:dyDescent="0.25">
      <c r="A4" s="6"/>
      <c r="B4" s="6"/>
      <c r="C4" s="8"/>
      <c r="D4" s="6"/>
      <c r="E4" s="8"/>
      <c r="F4" s="8"/>
      <c r="G4" s="8"/>
    </row>
    <row r="5" spans="1:7" x14ac:dyDescent="0.25">
      <c r="A5" s="3" t="s">
        <v>7</v>
      </c>
      <c r="B5" s="3" t="s">
        <v>18</v>
      </c>
      <c r="C5" s="8"/>
      <c r="D5" s="6"/>
      <c r="E5" s="8"/>
      <c r="F5" s="8"/>
      <c r="G5" s="8"/>
    </row>
    <row r="6" spans="1:7" x14ac:dyDescent="0.25">
      <c r="A6" s="3"/>
      <c r="B6" s="3" t="s">
        <v>44</v>
      </c>
      <c r="C6" s="8">
        <v>1</v>
      </c>
      <c r="D6" s="6" t="s">
        <v>6</v>
      </c>
      <c r="E6" s="8"/>
      <c r="F6" s="4">
        <f t="shared" ref="F6:F7" si="0">C6*E6</f>
        <v>0</v>
      </c>
      <c r="G6" s="4">
        <f t="shared" ref="G6:G7" si="1">1.21*F6</f>
        <v>0</v>
      </c>
    </row>
    <row r="7" spans="1:7" x14ac:dyDescent="0.25">
      <c r="A7" s="3"/>
      <c r="B7" s="3" t="s">
        <v>19</v>
      </c>
      <c r="C7" s="8">
        <v>1</v>
      </c>
      <c r="D7" s="6" t="s">
        <v>6</v>
      </c>
      <c r="E7" s="8"/>
      <c r="F7" s="8">
        <f t="shared" si="0"/>
        <v>0</v>
      </c>
      <c r="G7" s="8">
        <f t="shared" si="1"/>
        <v>0</v>
      </c>
    </row>
    <row r="8" spans="1:7" x14ac:dyDescent="0.25">
      <c r="A8" s="14" t="s">
        <v>41</v>
      </c>
      <c r="B8" s="14"/>
      <c r="C8" s="15"/>
      <c r="D8" s="14"/>
      <c r="E8" s="15"/>
      <c r="F8" s="4">
        <f>SUBTOTAL(109,MyGrid7[Čistá částka bez DPH])</f>
        <v>0</v>
      </c>
      <c r="G8" s="4">
        <f>SUBTOTAL(109,MyGrid7[Částka s DPH])</f>
        <v>0</v>
      </c>
    </row>
  </sheetData>
  <pageMargins left="0.25" right="0.25" top="0.75" bottom="0.75" header="0.3" footer="0.3"/>
  <pageSetup paperSize="9" scale="90" fitToHeight="0" orientation="landscape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>
    <pageSetUpPr fitToPage="1"/>
  </sheetPr>
  <dimension ref="A1:G12"/>
  <sheetViews>
    <sheetView zoomScale="90" zoomScaleNormal="90" workbookViewId="0">
      <selection activeCell="B3" sqref="B3"/>
    </sheetView>
  </sheetViews>
  <sheetFormatPr defaultRowHeight="15" x14ac:dyDescent="0.25"/>
  <cols>
    <col min="1" max="1" width="10" style="1" customWidth="1"/>
    <col min="2" max="2" width="79.7109375" style="1" customWidth="1"/>
    <col min="3" max="3" width="9.140625" style="2" bestFit="1" customWidth="1"/>
    <col min="4" max="4" width="11.42578125" style="1" bestFit="1" customWidth="1"/>
    <col min="5" max="5" width="15.85546875" style="2" bestFit="1" customWidth="1"/>
    <col min="6" max="6" width="19.140625" style="2" bestFit="1" customWidth="1"/>
    <col min="7" max="7" width="12.140625" style="2" bestFit="1" customWidth="1"/>
  </cols>
  <sheetData>
    <row r="1" spans="1:7" x14ac:dyDescent="0.25">
      <c r="A1" s="3" t="s">
        <v>0</v>
      </c>
      <c r="B1" s="3" t="s">
        <v>1</v>
      </c>
      <c r="C1" s="4" t="s">
        <v>2</v>
      </c>
      <c r="D1" s="3" t="s">
        <v>3</v>
      </c>
      <c r="E1" s="4" t="s">
        <v>4</v>
      </c>
      <c r="F1" s="4" t="s">
        <v>16</v>
      </c>
      <c r="G1" s="4" t="s">
        <v>5</v>
      </c>
    </row>
    <row r="2" spans="1:7" x14ac:dyDescent="0.25">
      <c r="A2" s="3"/>
      <c r="B2" s="3"/>
      <c r="C2" s="4"/>
      <c r="D2" s="3"/>
      <c r="E2" s="4"/>
      <c r="F2" s="4"/>
      <c r="G2" s="4"/>
    </row>
    <row r="3" spans="1:7" x14ac:dyDescent="0.25">
      <c r="A3" s="3"/>
      <c r="B3" s="9" t="s">
        <v>22</v>
      </c>
      <c r="C3" s="10"/>
      <c r="D3" s="5"/>
      <c r="E3" s="10"/>
      <c r="F3" s="10"/>
      <c r="G3" s="10"/>
    </row>
    <row r="4" spans="1:7" x14ac:dyDescent="0.25">
      <c r="A4" s="6"/>
      <c r="B4" s="7"/>
      <c r="C4" s="11"/>
      <c r="D4" s="7"/>
      <c r="E4" s="11"/>
      <c r="F4" s="11"/>
      <c r="G4" s="11"/>
    </row>
    <row r="5" spans="1:7" x14ac:dyDescent="0.25">
      <c r="A5" s="3" t="s">
        <v>7</v>
      </c>
      <c r="B5" s="3" t="s">
        <v>18</v>
      </c>
      <c r="C5" s="8"/>
      <c r="D5" s="6"/>
      <c r="E5" s="8"/>
      <c r="F5" s="8"/>
      <c r="G5" s="8"/>
    </row>
    <row r="6" spans="1:7" x14ac:dyDescent="0.25">
      <c r="A6" s="3"/>
      <c r="B6" s="3" t="s">
        <v>44</v>
      </c>
      <c r="C6" s="8">
        <v>1</v>
      </c>
      <c r="D6" s="6" t="s">
        <v>6</v>
      </c>
      <c r="E6" s="8"/>
      <c r="F6" s="4">
        <f t="shared" ref="F6:F11" si="0">C6*E6</f>
        <v>0</v>
      </c>
      <c r="G6" s="4">
        <f t="shared" ref="G6:G11" si="1">1.21*F6</f>
        <v>0</v>
      </c>
    </row>
    <row r="7" spans="1:7" x14ac:dyDescent="0.25">
      <c r="A7" s="3"/>
      <c r="B7" s="3" t="s">
        <v>19</v>
      </c>
      <c r="C7" s="8">
        <v>1</v>
      </c>
      <c r="D7" s="6" t="s">
        <v>6</v>
      </c>
      <c r="E7" s="8"/>
      <c r="F7" s="8">
        <f t="shared" si="0"/>
        <v>0</v>
      </c>
      <c r="G7" s="8">
        <f t="shared" si="1"/>
        <v>0</v>
      </c>
    </row>
    <row r="8" spans="1:7" x14ac:dyDescent="0.25">
      <c r="A8" s="12"/>
      <c r="B8" s="12"/>
      <c r="C8" s="13"/>
      <c r="D8" s="12"/>
      <c r="E8" s="13"/>
      <c r="F8" s="13"/>
      <c r="G8" s="13"/>
    </row>
    <row r="9" spans="1:7" x14ac:dyDescent="0.25">
      <c r="A9" s="3" t="s">
        <v>8</v>
      </c>
      <c r="B9" s="12" t="s">
        <v>33</v>
      </c>
      <c r="C9" s="13"/>
      <c r="D9" s="12"/>
      <c r="E9" s="13"/>
      <c r="F9" s="8"/>
      <c r="G9" s="8"/>
    </row>
    <row r="10" spans="1:7" x14ac:dyDescent="0.25">
      <c r="A10" s="12"/>
      <c r="B10" s="3" t="s">
        <v>45</v>
      </c>
      <c r="C10" s="13">
        <v>2</v>
      </c>
      <c r="D10" s="12" t="s">
        <v>6</v>
      </c>
      <c r="E10" s="13"/>
      <c r="F10" s="8">
        <f t="shared" si="0"/>
        <v>0</v>
      </c>
      <c r="G10" s="8">
        <f t="shared" si="1"/>
        <v>0</v>
      </c>
    </row>
    <row r="11" spans="1:7" x14ac:dyDescent="0.25">
      <c r="A11" s="12"/>
      <c r="B11" s="12" t="s">
        <v>36</v>
      </c>
      <c r="C11" s="13">
        <v>2</v>
      </c>
      <c r="D11" s="12" t="s">
        <v>6</v>
      </c>
      <c r="E11" s="13"/>
      <c r="F11" s="8">
        <f t="shared" si="0"/>
        <v>0</v>
      </c>
      <c r="G11" s="8">
        <f t="shared" si="1"/>
        <v>0</v>
      </c>
    </row>
    <row r="12" spans="1:7" x14ac:dyDescent="0.25">
      <c r="A12" s="14" t="s">
        <v>41</v>
      </c>
      <c r="B12" s="14"/>
      <c r="C12" s="15"/>
      <c r="D12" s="14"/>
      <c r="E12" s="15"/>
      <c r="F12" s="4">
        <f>SUBTOTAL(109,MyGrid8[Čistá částka bez DPH])</f>
        <v>0</v>
      </c>
      <c r="G12" s="4">
        <f>SUBTOTAL(109,MyGrid8[Částka s DPH])</f>
        <v>0</v>
      </c>
    </row>
  </sheetData>
  <pageMargins left="0.25" right="0.25" top="0.75" bottom="0.75" header="0.3" footer="0.3"/>
  <pageSetup paperSize="9" scale="90" fitToHeight="0" orientation="landscape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">
    <pageSetUpPr fitToPage="1"/>
  </sheetPr>
  <dimension ref="A1:G12"/>
  <sheetViews>
    <sheetView zoomScaleNormal="100" workbookViewId="0">
      <selection activeCell="B3" sqref="B3"/>
    </sheetView>
  </sheetViews>
  <sheetFormatPr defaultRowHeight="15" x14ac:dyDescent="0.25"/>
  <cols>
    <col min="1" max="1" width="10" style="1" customWidth="1"/>
    <col min="2" max="2" width="79.7109375" style="1" customWidth="1"/>
    <col min="3" max="3" width="9.140625" style="2" bestFit="1" customWidth="1"/>
    <col min="4" max="4" width="11.28515625" style="1" bestFit="1" customWidth="1"/>
    <col min="5" max="5" width="15.85546875" style="2" bestFit="1" customWidth="1"/>
    <col min="6" max="6" width="19.140625" style="2" bestFit="1" customWidth="1"/>
    <col min="7" max="7" width="12.140625" style="2" bestFit="1" customWidth="1"/>
  </cols>
  <sheetData>
    <row r="1" spans="1:7" x14ac:dyDescent="0.25">
      <c r="A1" s="3" t="s">
        <v>0</v>
      </c>
      <c r="B1" s="3" t="s">
        <v>1</v>
      </c>
      <c r="C1" s="4" t="s">
        <v>2</v>
      </c>
      <c r="D1" s="3" t="s">
        <v>3</v>
      </c>
      <c r="E1" s="4" t="s">
        <v>4</v>
      </c>
      <c r="F1" s="4" t="s">
        <v>16</v>
      </c>
      <c r="G1" s="4" t="s">
        <v>5</v>
      </c>
    </row>
    <row r="2" spans="1:7" x14ac:dyDescent="0.25">
      <c r="A2" s="3"/>
      <c r="B2" s="3"/>
      <c r="C2" s="4"/>
      <c r="D2" s="3"/>
      <c r="E2" s="4"/>
      <c r="F2" s="4"/>
      <c r="G2" s="4"/>
    </row>
    <row r="3" spans="1:7" x14ac:dyDescent="0.25">
      <c r="A3" s="3"/>
      <c r="B3" s="9" t="s">
        <v>23</v>
      </c>
      <c r="C3" s="4"/>
      <c r="D3" s="3"/>
      <c r="E3" s="4"/>
      <c r="F3" s="4"/>
      <c r="G3" s="4"/>
    </row>
    <row r="4" spans="1:7" x14ac:dyDescent="0.25">
      <c r="A4" s="3"/>
      <c r="B4" s="3"/>
      <c r="C4" s="4"/>
      <c r="D4" s="3"/>
      <c r="E4" s="4"/>
      <c r="F4" s="4"/>
      <c r="G4" s="4"/>
    </row>
    <row r="5" spans="1:7" x14ac:dyDescent="0.25">
      <c r="A5" s="6"/>
      <c r="B5" s="3" t="s">
        <v>18</v>
      </c>
      <c r="C5" s="8"/>
      <c r="D5" s="6"/>
      <c r="E5" s="8"/>
      <c r="F5" s="8"/>
      <c r="G5" s="8"/>
    </row>
    <row r="6" spans="1:7" x14ac:dyDescent="0.25">
      <c r="A6" s="3" t="s">
        <v>10</v>
      </c>
      <c r="B6" s="3" t="s">
        <v>44</v>
      </c>
      <c r="C6" s="8">
        <v>1</v>
      </c>
      <c r="D6" s="6" t="s">
        <v>6</v>
      </c>
      <c r="E6" s="8"/>
      <c r="F6" s="4">
        <f t="shared" ref="F6:F11" si="0">C6*E6</f>
        <v>0</v>
      </c>
      <c r="G6" s="4">
        <f t="shared" ref="G6:G11" si="1">1.21*F6</f>
        <v>0</v>
      </c>
    </row>
    <row r="7" spans="1:7" x14ac:dyDescent="0.25">
      <c r="A7" s="3" t="s">
        <v>11</v>
      </c>
      <c r="B7" s="3" t="s">
        <v>19</v>
      </c>
      <c r="C7" s="8">
        <v>1</v>
      </c>
      <c r="D7" s="6" t="s">
        <v>6</v>
      </c>
      <c r="E7" s="8"/>
      <c r="F7" s="8">
        <f t="shared" si="0"/>
        <v>0</v>
      </c>
      <c r="G7" s="8">
        <f t="shared" si="1"/>
        <v>0</v>
      </c>
    </row>
    <row r="8" spans="1:7" x14ac:dyDescent="0.25">
      <c r="A8" s="12"/>
      <c r="B8" s="12"/>
      <c r="C8" s="13"/>
      <c r="D8" s="12"/>
      <c r="E8" s="13"/>
      <c r="F8" s="13"/>
      <c r="G8" s="13"/>
    </row>
    <row r="9" spans="1:7" x14ac:dyDescent="0.25">
      <c r="A9" s="12"/>
      <c r="B9" s="12" t="s">
        <v>33</v>
      </c>
      <c r="C9" s="13"/>
      <c r="D9" s="12"/>
      <c r="E9" s="13"/>
      <c r="F9" s="8"/>
      <c r="G9" s="8"/>
    </row>
    <row r="10" spans="1:7" x14ac:dyDescent="0.25">
      <c r="A10" s="12" t="s">
        <v>12</v>
      </c>
      <c r="B10" s="3" t="s">
        <v>45</v>
      </c>
      <c r="C10" s="13">
        <v>1</v>
      </c>
      <c r="D10" s="12" t="s">
        <v>6</v>
      </c>
      <c r="E10" s="13"/>
      <c r="F10" s="8">
        <f t="shared" si="0"/>
        <v>0</v>
      </c>
      <c r="G10" s="8">
        <f t="shared" si="1"/>
        <v>0</v>
      </c>
    </row>
    <row r="11" spans="1:7" x14ac:dyDescent="0.25">
      <c r="A11" s="12" t="s">
        <v>13</v>
      </c>
      <c r="B11" s="12" t="s">
        <v>36</v>
      </c>
      <c r="C11" s="13">
        <v>1</v>
      </c>
      <c r="D11" s="12" t="s">
        <v>6</v>
      </c>
      <c r="E11" s="13"/>
      <c r="F11" s="8">
        <f t="shared" si="0"/>
        <v>0</v>
      </c>
      <c r="G11" s="8">
        <f t="shared" si="1"/>
        <v>0</v>
      </c>
    </row>
    <row r="12" spans="1:7" x14ac:dyDescent="0.25">
      <c r="A12" s="14" t="s">
        <v>41</v>
      </c>
      <c r="B12" s="14"/>
      <c r="C12" s="15"/>
      <c r="D12" s="14"/>
      <c r="E12" s="15"/>
      <c r="F12" s="4">
        <f>SUBTOTAL(109,MyGrid9[Čistá částka bez DPH])</f>
        <v>0</v>
      </c>
      <c r="G12" s="4">
        <f>SUBTOTAL(109,MyGrid9[Částka s DPH])</f>
        <v>0</v>
      </c>
    </row>
  </sheetData>
  <pageMargins left="0.25" right="0.25" top="0.75" bottom="0.75" header="0.3" footer="0.3"/>
  <pageSetup paperSize="9" scale="90" fitToHeight="0" orientation="landscape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">
    <pageSetUpPr fitToPage="1"/>
  </sheetPr>
  <dimension ref="A1:G8"/>
  <sheetViews>
    <sheetView zoomScaleNormal="100" workbookViewId="0">
      <selection activeCell="B3" sqref="B3"/>
    </sheetView>
  </sheetViews>
  <sheetFormatPr defaultRowHeight="15" x14ac:dyDescent="0.25"/>
  <cols>
    <col min="1" max="1" width="10" style="1" customWidth="1"/>
    <col min="2" max="2" width="79.7109375" style="1" customWidth="1"/>
    <col min="3" max="3" width="9.140625" style="2" bestFit="1" customWidth="1"/>
    <col min="4" max="4" width="11.28515625" style="1" bestFit="1" customWidth="1"/>
    <col min="5" max="5" width="15.85546875" style="2" bestFit="1" customWidth="1"/>
    <col min="6" max="6" width="19.140625" style="2" bestFit="1" customWidth="1"/>
    <col min="7" max="7" width="12.140625" style="2" bestFit="1" customWidth="1"/>
  </cols>
  <sheetData>
    <row r="1" spans="1:7" x14ac:dyDescent="0.25">
      <c r="A1" s="3" t="s">
        <v>0</v>
      </c>
      <c r="B1" s="3" t="s">
        <v>1</v>
      </c>
      <c r="C1" s="4" t="s">
        <v>2</v>
      </c>
      <c r="D1" s="3" t="s">
        <v>3</v>
      </c>
      <c r="E1" s="4" t="s">
        <v>4</v>
      </c>
      <c r="F1" s="4" t="s">
        <v>16</v>
      </c>
      <c r="G1" s="4" t="s">
        <v>5</v>
      </c>
    </row>
    <row r="2" spans="1:7" x14ac:dyDescent="0.25">
      <c r="A2" s="3"/>
      <c r="B2" s="3"/>
      <c r="C2" s="4"/>
      <c r="D2" s="3"/>
      <c r="E2" s="4"/>
      <c r="F2" s="4"/>
      <c r="G2" s="4"/>
    </row>
    <row r="3" spans="1:7" x14ac:dyDescent="0.25">
      <c r="A3" s="3"/>
      <c r="B3" s="9" t="s">
        <v>24</v>
      </c>
      <c r="C3" s="4"/>
      <c r="D3" s="3"/>
      <c r="E3" s="4"/>
      <c r="F3" s="4"/>
      <c r="G3" s="4"/>
    </row>
    <row r="4" spans="1:7" x14ac:dyDescent="0.25">
      <c r="A4" s="3"/>
      <c r="B4" s="3"/>
      <c r="C4" s="4"/>
      <c r="D4" s="3"/>
      <c r="E4" s="4"/>
      <c r="F4" s="4"/>
      <c r="G4" s="4"/>
    </row>
    <row r="5" spans="1:7" x14ac:dyDescent="0.25">
      <c r="A5" s="6"/>
      <c r="B5" s="3" t="s">
        <v>18</v>
      </c>
      <c r="C5" s="8"/>
      <c r="D5" s="6"/>
      <c r="E5" s="8"/>
      <c r="F5" s="8"/>
      <c r="G5" s="8"/>
    </row>
    <row r="6" spans="1:7" x14ac:dyDescent="0.25">
      <c r="A6" s="3" t="s">
        <v>9</v>
      </c>
      <c r="B6" s="3" t="s">
        <v>44</v>
      </c>
      <c r="C6" s="8">
        <v>1</v>
      </c>
      <c r="D6" s="6" t="s">
        <v>6</v>
      </c>
      <c r="E6" s="8"/>
      <c r="F6" s="4">
        <f>C6*E6</f>
        <v>0</v>
      </c>
      <c r="G6" s="4">
        <f t="shared" ref="G6:G7" si="0">1.21*F6</f>
        <v>0</v>
      </c>
    </row>
    <row r="7" spans="1:7" x14ac:dyDescent="0.25">
      <c r="A7" s="3" t="s">
        <v>10</v>
      </c>
      <c r="B7" s="3" t="s">
        <v>19</v>
      </c>
      <c r="C7" s="8">
        <v>1</v>
      </c>
      <c r="D7" s="6" t="s">
        <v>6</v>
      </c>
      <c r="E7" s="8"/>
      <c r="F7" s="8">
        <f>C7*E7</f>
        <v>0</v>
      </c>
      <c r="G7" s="8">
        <f t="shared" si="0"/>
        <v>0</v>
      </c>
    </row>
    <row r="8" spans="1:7" x14ac:dyDescent="0.25">
      <c r="A8" s="14" t="s">
        <v>41</v>
      </c>
      <c r="B8" s="14"/>
      <c r="C8" s="15"/>
      <c r="D8" s="14"/>
      <c r="E8" s="15"/>
      <c r="F8" s="4">
        <f>SUBTOTAL(109,MyGrid10[Čistá částka bez DPH])</f>
        <v>0</v>
      </c>
      <c r="G8" s="4">
        <f>SUBTOTAL(109,MyGrid10[Částka s DPH])</f>
        <v>0</v>
      </c>
    </row>
  </sheetData>
  <pageMargins left="0.25" right="0.25" top="0.75" bottom="0.75" header="0.3" footer="0.3"/>
  <pageSetup paperSize="9" scale="90" fitToHeight="0" orientation="landscape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">
    <pageSetUpPr fitToPage="1"/>
  </sheetPr>
  <dimension ref="A1:G12"/>
  <sheetViews>
    <sheetView zoomScaleNormal="100" workbookViewId="0">
      <selection activeCell="B3" sqref="B3"/>
    </sheetView>
  </sheetViews>
  <sheetFormatPr defaultRowHeight="15" x14ac:dyDescent="0.25"/>
  <cols>
    <col min="1" max="1" width="10" style="1" customWidth="1"/>
    <col min="2" max="2" width="79.7109375" style="1" customWidth="1"/>
    <col min="3" max="3" width="9.140625" style="2" bestFit="1" customWidth="1"/>
    <col min="4" max="4" width="11.28515625" style="1" bestFit="1" customWidth="1"/>
    <col min="5" max="5" width="15.85546875" style="2" bestFit="1" customWidth="1"/>
    <col min="6" max="6" width="19.140625" style="2" bestFit="1" customWidth="1"/>
    <col min="7" max="7" width="12.140625" style="2" bestFit="1" customWidth="1"/>
  </cols>
  <sheetData>
    <row r="1" spans="1:7" x14ac:dyDescent="0.25">
      <c r="A1" s="3" t="s">
        <v>0</v>
      </c>
      <c r="B1" s="3" t="s">
        <v>1</v>
      </c>
      <c r="C1" s="4" t="s">
        <v>2</v>
      </c>
      <c r="D1" s="3" t="s">
        <v>3</v>
      </c>
      <c r="E1" s="4" t="s">
        <v>4</v>
      </c>
      <c r="F1" s="4" t="s">
        <v>16</v>
      </c>
      <c r="G1" s="4" t="s">
        <v>5</v>
      </c>
    </row>
    <row r="2" spans="1:7" x14ac:dyDescent="0.25">
      <c r="A2" s="3"/>
      <c r="B2" s="3"/>
      <c r="C2" s="4"/>
      <c r="D2" s="3"/>
      <c r="E2" s="4"/>
      <c r="F2" s="4"/>
      <c r="G2" s="4"/>
    </row>
    <row r="3" spans="1:7" x14ac:dyDescent="0.25">
      <c r="A3" s="3"/>
      <c r="B3" s="9" t="s">
        <v>25</v>
      </c>
      <c r="C3" s="4"/>
      <c r="D3" s="3"/>
      <c r="E3" s="4"/>
      <c r="F3" s="4"/>
      <c r="G3" s="4"/>
    </row>
    <row r="4" spans="1:7" x14ac:dyDescent="0.25">
      <c r="A4" s="3"/>
      <c r="B4" s="3"/>
      <c r="C4" s="4"/>
      <c r="D4" s="3"/>
      <c r="E4" s="4"/>
      <c r="F4" s="4"/>
      <c r="G4" s="4"/>
    </row>
    <row r="5" spans="1:7" x14ac:dyDescent="0.25">
      <c r="A5" s="6"/>
      <c r="B5" s="3" t="s">
        <v>34</v>
      </c>
      <c r="C5" s="8"/>
      <c r="D5" s="6"/>
      <c r="E5" s="8"/>
      <c r="F5" s="8"/>
      <c r="G5" s="8"/>
    </row>
    <row r="6" spans="1:7" x14ac:dyDescent="0.25">
      <c r="A6" s="3" t="s">
        <v>14</v>
      </c>
      <c r="B6" s="3" t="s">
        <v>43</v>
      </c>
      <c r="C6" s="8">
        <v>1</v>
      </c>
      <c r="D6" s="6" t="s">
        <v>6</v>
      </c>
      <c r="E6" s="8"/>
      <c r="F6" s="4">
        <f t="shared" ref="F6:F11" si="0">C6*E6</f>
        <v>0</v>
      </c>
      <c r="G6" s="4">
        <f t="shared" ref="G6:G11" si="1">1.21*F6</f>
        <v>0</v>
      </c>
    </row>
    <row r="7" spans="1:7" x14ac:dyDescent="0.25">
      <c r="A7" s="3" t="s">
        <v>15</v>
      </c>
      <c r="B7" s="3" t="s">
        <v>35</v>
      </c>
      <c r="C7" s="8">
        <v>1</v>
      </c>
      <c r="D7" s="6" t="s">
        <v>6</v>
      </c>
      <c r="E7" s="8"/>
      <c r="F7" s="8">
        <f t="shared" si="0"/>
        <v>0</v>
      </c>
      <c r="G7" s="8">
        <f t="shared" si="1"/>
        <v>0</v>
      </c>
    </row>
    <row r="8" spans="1:7" x14ac:dyDescent="0.25">
      <c r="A8" s="12"/>
      <c r="B8" s="12"/>
      <c r="C8" s="13"/>
      <c r="D8" s="12"/>
      <c r="E8" s="13"/>
      <c r="F8" s="13"/>
      <c r="G8" s="13"/>
    </row>
    <row r="9" spans="1:7" x14ac:dyDescent="0.25">
      <c r="A9" s="12"/>
      <c r="B9" s="12" t="s">
        <v>33</v>
      </c>
      <c r="C9" s="13"/>
      <c r="D9" s="12"/>
      <c r="E9" s="13"/>
      <c r="F9" s="8"/>
      <c r="G9" s="8"/>
    </row>
    <row r="10" spans="1:7" x14ac:dyDescent="0.25">
      <c r="A10" s="12" t="s">
        <v>26</v>
      </c>
      <c r="B10" s="3" t="s">
        <v>45</v>
      </c>
      <c r="C10" s="13">
        <v>4</v>
      </c>
      <c r="D10" s="12" t="s">
        <v>6</v>
      </c>
      <c r="E10" s="13"/>
      <c r="F10" s="8">
        <f t="shared" si="0"/>
        <v>0</v>
      </c>
      <c r="G10" s="8">
        <f t="shared" si="1"/>
        <v>0</v>
      </c>
    </row>
    <row r="11" spans="1:7" x14ac:dyDescent="0.25">
      <c r="A11" s="12" t="s">
        <v>32</v>
      </c>
      <c r="B11" s="12" t="s">
        <v>36</v>
      </c>
      <c r="C11" s="13">
        <v>4</v>
      </c>
      <c r="D11" s="12" t="s">
        <v>6</v>
      </c>
      <c r="E11" s="13"/>
      <c r="F11" s="8">
        <f t="shared" si="0"/>
        <v>0</v>
      </c>
      <c r="G11" s="8">
        <f t="shared" si="1"/>
        <v>0</v>
      </c>
    </row>
    <row r="12" spans="1:7" x14ac:dyDescent="0.25">
      <c r="A12" s="14" t="s">
        <v>41</v>
      </c>
      <c r="B12" s="14"/>
      <c r="C12" s="15"/>
      <c r="D12" s="14"/>
      <c r="E12" s="15"/>
      <c r="F12" s="4">
        <f>SUBTOTAL(109,MyGrid11[Čistá částka bez DPH])</f>
        <v>0</v>
      </c>
      <c r="G12" s="4">
        <f>SUBTOTAL(109,MyGrid11[Částka s DPH])</f>
        <v>0</v>
      </c>
    </row>
  </sheetData>
  <pageMargins left="0.25" right="0.25" top="0.75" bottom="0.75" header="0.3" footer="0.3"/>
  <pageSetup paperSize="9" scale="90" fitToHeight="0" orientation="landscape"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0">
    <pageSetUpPr fitToPage="1"/>
  </sheetPr>
  <dimension ref="A1:G8"/>
  <sheetViews>
    <sheetView zoomScaleNormal="100" workbookViewId="0">
      <selection activeCell="B3" sqref="B3"/>
    </sheetView>
  </sheetViews>
  <sheetFormatPr defaultRowHeight="15" x14ac:dyDescent="0.25"/>
  <cols>
    <col min="1" max="1" width="10" style="1" customWidth="1"/>
    <col min="2" max="2" width="79.7109375" style="1" customWidth="1"/>
    <col min="3" max="3" width="9.140625" style="2" bestFit="1" customWidth="1"/>
    <col min="4" max="4" width="11.28515625" style="1" bestFit="1" customWidth="1"/>
    <col min="5" max="5" width="15.85546875" style="2" bestFit="1" customWidth="1"/>
    <col min="6" max="6" width="19.140625" style="2" bestFit="1" customWidth="1"/>
    <col min="7" max="7" width="12.140625" style="2" bestFit="1" customWidth="1"/>
  </cols>
  <sheetData>
    <row r="1" spans="1:7" x14ac:dyDescent="0.25">
      <c r="A1" s="3" t="s">
        <v>0</v>
      </c>
      <c r="B1" s="3" t="s">
        <v>1</v>
      </c>
      <c r="C1" s="4" t="s">
        <v>2</v>
      </c>
      <c r="D1" s="3" t="s">
        <v>3</v>
      </c>
      <c r="E1" s="4" t="s">
        <v>4</v>
      </c>
      <c r="F1" s="4" t="s">
        <v>16</v>
      </c>
      <c r="G1" s="4" t="s">
        <v>5</v>
      </c>
    </row>
    <row r="2" spans="1:7" x14ac:dyDescent="0.25">
      <c r="A2" s="3"/>
      <c r="B2" s="3"/>
      <c r="C2" s="4"/>
      <c r="D2" s="3"/>
      <c r="E2" s="4"/>
      <c r="F2" s="4"/>
      <c r="G2" s="4"/>
    </row>
    <row r="3" spans="1:7" x14ac:dyDescent="0.25">
      <c r="A3" s="3"/>
      <c r="B3" s="9" t="s">
        <v>27</v>
      </c>
      <c r="C3" s="10"/>
      <c r="D3" s="5"/>
      <c r="E3" s="10"/>
      <c r="F3" s="10"/>
      <c r="G3" s="10"/>
    </row>
    <row r="4" spans="1:7" x14ac:dyDescent="0.25">
      <c r="A4" s="3"/>
      <c r="B4" s="5"/>
      <c r="C4" s="10"/>
      <c r="D4" s="5"/>
      <c r="E4" s="10"/>
      <c r="F4" s="10"/>
      <c r="G4" s="10"/>
    </row>
    <row r="5" spans="1:7" x14ac:dyDescent="0.25">
      <c r="A5" s="6"/>
      <c r="B5" s="3" t="s">
        <v>18</v>
      </c>
      <c r="C5" s="8"/>
      <c r="D5" s="6"/>
      <c r="E5" s="8"/>
      <c r="F5" s="8"/>
      <c r="G5" s="8"/>
    </row>
    <row r="6" spans="1:7" x14ac:dyDescent="0.25">
      <c r="A6" s="3" t="s">
        <v>10</v>
      </c>
      <c r="B6" s="3" t="s">
        <v>44</v>
      </c>
      <c r="C6" s="8">
        <v>1</v>
      </c>
      <c r="D6" s="6" t="s">
        <v>6</v>
      </c>
      <c r="E6" s="8"/>
      <c r="F6" s="4">
        <f t="shared" ref="F6:F7" si="0">C6*E6</f>
        <v>0</v>
      </c>
      <c r="G6" s="4">
        <f t="shared" ref="G6:G7" si="1">1.21*F6</f>
        <v>0</v>
      </c>
    </row>
    <row r="7" spans="1:7" x14ac:dyDescent="0.25">
      <c r="A7" s="3" t="s">
        <v>11</v>
      </c>
      <c r="B7" s="3" t="s">
        <v>19</v>
      </c>
      <c r="C7" s="8">
        <v>1</v>
      </c>
      <c r="D7" s="6" t="s">
        <v>6</v>
      </c>
      <c r="E7" s="8"/>
      <c r="F7" s="8">
        <f t="shared" si="0"/>
        <v>0</v>
      </c>
      <c r="G7" s="8">
        <f t="shared" si="1"/>
        <v>0</v>
      </c>
    </row>
    <row r="8" spans="1:7" x14ac:dyDescent="0.25">
      <c r="A8" s="14" t="s">
        <v>41</v>
      </c>
      <c r="B8" s="14"/>
      <c r="C8" s="15"/>
      <c r="D8" s="14"/>
      <c r="E8" s="15"/>
      <c r="F8" s="4">
        <f>SUBTOTAL(109,MyGrid12[Čistá částka bez DPH])</f>
        <v>0</v>
      </c>
      <c r="G8" s="4">
        <f>SUBTOTAL(109,MyGrid12[Částka s DPH])</f>
        <v>0</v>
      </c>
    </row>
  </sheetData>
  <pageMargins left="0.25" right="0.25" top="0.75" bottom="0.75" header="0.3" footer="0.3"/>
  <pageSetup paperSize="9" scale="90"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17</vt:i4>
      </vt:variant>
      <vt:variant>
        <vt:lpstr>Pojmenované oblasti</vt:lpstr>
      </vt:variant>
      <vt:variant>
        <vt:i4>34</vt:i4>
      </vt:variant>
    </vt:vector>
  </HeadingPairs>
  <TitlesOfParts>
    <vt:vector size="51" baseType="lpstr">
      <vt:lpstr>Přehled</vt:lpstr>
      <vt:lpstr>MŠ Antošovická</vt:lpstr>
      <vt:lpstr>MŠ Bohumínská</vt:lpstr>
      <vt:lpstr>MŠ Frýdecká</vt:lpstr>
      <vt:lpstr>MŠ Chrustova</vt:lpstr>
      <vt:lpstr>MŠ Jaklovecká</vt:lpstr>
      <vt:lpstr>MŠ Keramická</vt:lpstr>
      <vt:lpstr>MŠ Komerční</vt:lpstr>
      <vt:lpstr>MŠ Na Liščině</vt:lpstr>
      <vt:lpstr>MŠ Nástupní</vt:lpstr>
      <vt:lpstr>MŠ Požární</vt:lpstr>
      <vt:lpstr>MŠ Slívova</vt:lpstr>
      <vt:lpstr>MŠ Zámostní</vt:lpstr>
      <vt:lpstr>ZŠ Bohumínská</vt:lpstr>
      <vt:lpstr>ZŠ Pěší</vt:lpstr>
      <vt:lpstr>ZŠ Chrustova</vt:lpstr>
      <vt:lpstr>ZŠ Škrobálková</vt:lpstr>
      <vt:lpstr>Ant</vt:lpstr>
      <vt:lpstr>AntDPH</vt:lpstr>
      <vt:lpstr>Boh</vt:lpstr>
      <vt:lpstr>BohDPH</vt:lpstr>
      <vt:lpstr>Fry</vt:lpstr>
      <vt:lpstr>FryDPH</vt:lpstr>
      <vt:lpstr>Chru</vt:lpstr>
      <vt:lpstr>Chru_DPH</vt:lpstr>
      <vt:lpstr>ChruDPH</vt:lpstr>
      <vt:lpstr>Jak</vt:lpstr>
      <vt:lpstr>JakDPH</vt:lpstr>
      <vt:lpstr>Ker</vt:lpstr>
      <vt:lpstr>KerDPH</vt:lpstr>
      <vt:lpstr>Kom</vt:lpstr>
      <vt:lpstr>KomDPH</vt:lpstr>
      <vt:lpstr>NaLis</vt:lpstr>
      <vt:lpstr>NaLisDPH</vt:lpstr>
      <vt:lpstr>Nas</vt:lpstr>
      <vt:lpstr>NasDPH</vt:lpstr>
      <vt:lpstr>NeLisDPH</vt:lpstr>
      <vt:lpstr>Pes</vt:lpstr>
      <vt:lpstr>PesDPH</vt:lpstr>
      <vt:lpstr>Poz</vt:lpstr>
      <vt:lpstr>PozDPH</vt:lpstr>
      <vt:lpstr>Skr</vt:lpstr>
      <vt:lpstr>SkrDPH</vt:lpstr>
      <vt:lpstr>Sli</vt:lpstr>
      <vt:lpstr>SliDPH</vt:lpstr>
      <vt:lpstr>Zam</vt:lpstr>
      <vt:lpstr>ZamDPH</vt:lpstr>
      <vt:lpstr>ZS_Bohum</vt:lpstr>
      <vt:lpstr>ZS_BohumDPH</vt:lpstr>
      <vt:lpstr>ZSChru</vt:lpstr>
      <vt:lpstr>ZSChruDPH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2017-09-08T12:03:33Z</dcterms:created>
  <dcterms:modified xsi:type="dcterms:W3CDTF">2017-10-10T06:13:49Z</dcterms:modified>
</cp:coreProperties>
</file>