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1 - Holečkova 1717-28, b..." sheetId="2" r:id="rId2"/>
    <sheet name="01a - Vytápění + plynoins..." sheetId="3" r:id="rId3"/>
    <sheet name="02 - Holečkova 1718-30, b..." sheetId="4" r:id="rId4"/>
    <sheet name="02a - Vytápění + plynoins..." sheetId="5" r:id="rId5"/>
    <sheet name="03 - Holečkova 1718-30, b..." sheetId="6" r:id="rId6"/>
    <sheet name="03a - Vytápění + plynoins..." sheetId="7" r:id="rId7"/>
  </sheets>
  <definedNames>
    <definedName name="_xlnm.Print_Area" localSheetId="0">'Rekapitulace stavby'!$C$4:$AP$70,'Rekapitulace stavby'!$C$76:$AP$101</definedName>
    <definedName name="_xlnm.Print_Titles" localSheetId="0">'Rekapitulace stavby'!$85:$85</definedName>
    <definedName name="_xlnm.Print_Area" localSheetId="1">'01 - Holečkova 1717-28, b...'!$C$4:$Q$70,'01 - Holečkova 1717-28, b...'!$C$76:$Q$121,'01 - Holečkova 1717-28, b...'!$C$127:$Q$389</definedName>
    <definedName name="_xlnm.Print_Titles" localSheetId="1">'01 - Holečkova 1717-28, b...'!$137:$137</definedName>
    <definedName name="_xlnm.Print_Area" localSheetId="2">'01a - Vytápění + plynoins...'!$C$4:$Q$70,'01a - Vytápění + plynoins...'!$C$76:$Q$108,'01a - Vytápění + plynoins...'!$C$114:$Q$214</definedName>
    <definedName name="_xlnm.Print_Titles" localSheetId="2">'01a - Vytápění + plynoins...'!$124:$124</definedName>
    <definedName name="_xlnm.Print_Area" localSheetId="3">'02 - Holečkova 1718-30, b...'!$C$4:$Q$70,'02 - Holečkova 1718-30, b...'!$C$76:$Q$122,'02 - Holečkova 1718-30, b...'!$C$128:$Q$423</definedName>
    <definedName name="_xlnm.Print_Titles" localSheetId="3">'02 - Holečkova 1718-30, b...'!$138:$138</definedName>
    <definedName name="_xlnm.Print_Area" localSheetId="4">'02a - Vytápění + plynoins...'!$C$4:$Q$70,'02a - Vytápění + plynoins...'!$C$76:$Q$108,'02a - Vytápění + plynoins...'!$C$114:$Q$216</definedName>
    <definedName name="_xlnm.Print_Titles" localSheetId="4">'02a - Vytápění + plynoins...'!$124:$124</definedName>
    <definedName name="_xlnm.Print_Area" localSheetId="5">'03 - Holečkova 1718-30, b...'!$C$4:$Q$70,'03 - Holečkova 1718-30, b...'!$C$76:$Q$122,'03 - Holečkova 1718-30, b...'!$C$128:$Q$437</definedName>
    <definedName name="_xlnm.Print_Titles" localSheetId="5">'03 - Holečkova 1718-30, b...'!$138:$138</definedName>
    <definedName name="_xlnm.Print_Area" localSheetId="6">'03a - Vytápění + plynoins...'!$C$4:$Q$70,'03a - Vytápění + plynoins...'!$C$76:$Q$108,'03a - Vytápění + plynoins...'!$C$114:$Q$214</definedName>
    <definedName name="_xlnm.Print_Titles" localSheetId="6">'03a - Vytápění + plynoins...'!$124:$124</definedName>
  </definedNames>
  <calcPr/>
</workbook>
</file>

<file path=xl/calcChain.xml><?xml version="1.0" encoding="utf-8"?>
<calcChain xmlns="http://schemas.openxmlformats.org/spreadsheetml/2006/main">
  <c i="7" r="N214"/>
  <c i="1" r="AY93"/>
  <c r="AX93"/>
  <c i="7" r="BI213"/>
  <c r="BH213"/>
  <c r="BG213"/>
  <c r="BE213"/>
  <c r="AA213"/>
  <c r="AA212"/>
  <c r="Y213"/>
  <c r="Y212"/>
  <c r="W213"/>
  <c r="W212"/>
  <c r="BK213"/>
  <c r="BK212"/>
  <c r="N212"/>
  <c r="N213"/>
  <c r="BF213"/>
  <c r="N98"/>
  <c r="BI211"/>
  <c r="BH211"/>
  <c r="BG211"/>
  <c r="BE211"/>
  <c r="AA211"/>
  <c r="AA210"/>
  <c r="Y211"/>
  <c r="Y210"/>
  <c r="W211"/>
  <c r="W210"/>
  <c r="BK211"/>
  <c r="BK210"/>
  <c r="N210"/>
  <c r="N211"/>
  <c r="BF211"/>
  <c r="N97"/>
  <c r="BI209"/>
  <c r="BH209"/>
  <c r="BG209"/>
  <c r="BE209"/>
  <c r="AA209"/>
  <c r="Y209"/>
  <c r="W209"/>
  <c r="BK209"/>
  <c r="N209"/>
  <c r="BF209"/>
  <c r="BI208"/>
  <c r="BH208"/>
  <c r="BG208"/>
  <c r="BE208"/>
  <c r="AA208"/>
  <c r="Y208"/>
  <c r="W208"/>
  <c r="BK208"/>
  <c r="N208"/>
  <c r="BF208"/>
  <c r="BI207"/>
  <c r="BH207"/>
  <c r="BG207"/>
  <c r="BE207"/>
  <c r="AA207"/>
  <c r="Y207"/>
  <c r="W207"/>
  <c r="BK207"/>
  <c r="N207"/>
  <c r="BF207"/>
  <c r="BI206"/>
  <c r="BH206"/>
  <c r="BG206"/>
  <c r="BE206"/>
  <c r="AA206"/>
  <c r="Y206"/>
  <c r="W206"/>
  <c r="BK206"/>
  <c r="N206"/>
  <c r="BF206"/>
  <c r="BI205"/>
  <c r="BH205"/>
  <c r="BG205"/>
  <c r="BE205"/>
  <c r="AA205"/>
  <c r="Y205"/>
  <c r="W205"/>
  <c r="BK205"/>
  <c r="N205"/>
  <c r="BF205"/>
  <c r="BI204"/>
  <c r="BH204"/>
  <c r="BG204"/>
  <c r="BE204"/>
  <c r="AA204"/>
  <c r="Y204"/>
  <c r="W204"/>
  <c r="BK204"/>
  <c r="N204"/>
  <c r="BF204"/>
  <c r="BI203"/>
  <c r="BH203"/>
  <c r="BG203"/>
  <c r="BE203"/>
  <c r="AA203"/>
  <c r="Y203"/>
  <c r="W203"/>
  <c r="BK203"/>
  <c r="N203"/>
  <c r="BF203"/>
  <c r="BI202"/>
  <c r="BH202"/>
  <c r="BG202"/>
  <c r="BE202"/>
  <c r="AA202"/>
  <c r="Y202"/>
  <c r="W202"/>
  <c r="BK202"/>
  <c r="N202"/>
  <c r="BF202"/>
  <c r="BI201"/>
  <c r="BH201"/>
  <c r="BG201"/>
  <c r="BE201"/>
  <c r="AA201"/>
  <c r="Y201"/>
  <c r="W201"/>
  <c r="BK201"/>
  <c r="N201"/>
  <c r="BF201"/>
  <c r="BI200"/>
  <c r="BH200"/>
  <c r="BG200"/>
  <c r="BE200"/>
  <c r="AA200"/>
  <c r="Y200"/>
  <c r="W200"/>
  <c r="BK200"/>
  <c r="N200"/>
  <c r="BF200"/>
  <c r="BI199"/>
  <c r="BH199"/>
  <c r="BG199"/>
  <c r="BE199"/>
  <c r="AA199"/>
  <c r="Y199"/>
  <c r="W199"/>
  <c r="BK199"/>
  <c r="N199"/>
  <c r="BF199"/>
  <c r="BI198"/>
  <c r="BH198"/>
  <c r="BG198"/>
  <c r="BE198"/>
  <c r="AA198"/>
  <c r="AA197"/>
  <c r="Y198"/>
  <c r="Y197"/>
  <c r="W198"/>
  <c r="W197"/>
  <c r="BK198"/>
  <c r="BK197"/>
  <c r="N197"/>
  <c r="N198"/>
  <c r="BF198"/>
  <c r="N96"/>
  <c r="BI196"/>
  <c r="BH196"/>
  <c r="BG196"/>
  <c r="BE196"/>
  <c r="AA196"/>
  <c r="Y196"/>
  <c r="W196"/>
  <c r="BK196"/>
  <c r="N196"/>
  <c r="BF196"/>
  <c r="BI195"/>
  <c r="BH195"/>
  <c r="BG195"/>
  <c r="BE195"/>
  <c r="AA195"/>
  <c r="Y195"/>
  <c r="W195"/>
  <c r="BK195"/>
  <c r="N195"/>
  <c r="BF195"/>
  <c r="BI194"/>
  <c r="BH194"/>
  <c r="BG194"/>
  <c r="BE194"/>
  <c r="AA194"/>
  <c r="Y194"/>
  <c r="W194"/>
  <c r="BK194"/>
  <c r="N194"/>
  <c r="BF194"/>
  <c r="BI193"/>
  <c r="BH193"/>
  <c r="BG193"/>
  <c r="BE193"/>
  <c r="AA193"/>
  <c r="Y193"/>
  <c r="W193"/>
  <c r="BK193"/>
  <c r="N193"/>
  <c r="BF193"/>
  <c r="BI192"/>
  <c r="BH192"/>
  <c r="BG192"/>
  <c r="BE192"/>
  <c r="AA192"/>
  <c r="Y192"/>
  <c r="W192"/>
  <c r="BK192"/>
  <c r="N192"/>
  <c r="BF192"/>
  <c r="BI191"/>
  <c r="BH191"/>
  <c r="BG191"/>
  <c r="BE191"/>
  <c r="AA191"/>
  <c r="Y191"/>
  <c r="W191"/>
  <c r="BK191"/>
  <c r="N191"/>
  <c r="BF191"/>
  <c r="BI190"/>
  <c r="BH190"/>
  <c r="BG190"/>
  <c r="BE190"/>
  <c r="AA190"/>
  <c r="Y190"/>
  <c r="W190"/>
  <c r="BK190"/>
  <c r="N190"/>
  <c r="BF190"/>
  <c r="BI189"/>
  <c r="BH189"/>
  <c r="BG189"/>
  <c r="BE189"/>
  <c r="AA189"/>
  <c r="Y189"/>
  <c r="W189"/>
  <c r="BK189"/>
  <c r="N189"/>
  <c r="BF189"/>
  <c r="BI188"/>
  <c r="BH188"/>
  <c r="BG188"/>
  <c r="BE188"/>
  <c r="AA188"/>
  <c r="Y188"/>
  <c r="W188"/>
  <c r="BK188"/>
  <c r="N188"/>
  <c r="BF188"/>
  <c r="BI187"/>
  <c r="BH187"/>
  <c r="BG187"/>
  <c r="BE187"/>
  <c r="AA187"/>
  <c r="Y187"/>
  <c r="W187"/>
  <c r="BK187"/>
  <c r="N187"/>
  <c r="BF187"/>
  <c r="BI186"/>
  <c r="BH186"/>
  <c r="BG186"/>
  <c r="BE186"/>
  <c r="AA186"/>
  <c r="AA185"/>
  <c r="Y186"/>
  <c r="Y185"/>
  <c r="W186"/>
  <c r="W185"/>
  <c r="BK186"/>
  <c r="BK185"/>
  <c r="N185"/>
  <c r="N186"/>
  <c r="BF186"/>
  <c r="N95"/>
  <c r="BI184"/>
  <c r="BH184"/>
  <c r="BG184"/>
  <c r="BE184"/>
  <c r="AA184"/>
  <c r="Y184"/>
  <c r="W184"/>
  <c r="BK184"/>
  <c r="N184"/>
  <c r="BF184"/>
  <c r="BI183"/>
  <c r="BH183"/>
  <c r="BG183"/>
  <c r="BE183"/>
  <c r="AA183"/>
  <c r="Y183"/>
  <c r="W183"/>
  <c r="BK183"/>
  <c r="N183"/>
  <c r="BF183"/>
  <c r="BI182"/>
  <c r="BH182"/>
  <c r="BG182"/>
  <c r="BE182"/>
  <c r="AA182"/>
  <c r="Y182"/>
  <c r="W182"/>
  <c r="BK182"/>
  <c r="N182"/>
  <c r="BF182"/>
  <c r="BI181"/>
  <c r="BH181"/>
  <c r="BG181"/>
  <c r="BE181"/>
  <c r="AA181"/>
  <c r="Y181"/>
  <c r="W181"/>
  <c r="BK181"/>
  <c r="N181"/>
  <c r="BF181"/>
  <c r="BI180"/>
  <c r="BH180"/>
  <c r="BG180"/>
  <c r="BE180"/>
  <c r="AA180"/>
  <c r="AA179"/>
  <c r="Y180"/>
  <c r="Y179"/>
  <c r="W180"/>
  <c r="W179"/>
  <c r="BK180"/>
  <c r="BK179"/>
  <c r="N179"/>
  <c r="N180"/>
  <c r="BF180"/>
  <c r="N94"/>
  <c r="BI178"/>
  <c r="BH178"/>
  <c r="BG178"/>
  <c r="BE178"/>
  <c r="AA178"/>
  <c r="Y178"/>
  <c r="W178"/>
  <c r="BK178"/>
  <c r="N178"/>
  <c r="BF178"/>
  <c r="BI177"/>
  <c r="BH177"/>
  <c r="BG177"/>
  <c r="BE177"/>
  <c r="AA177"/>
  <c r="Y177"/>
  <c r="W177"/>
  <c r="BK177"/>
  <c r="N177"/>
  <c r="BF177"/>
  <c r="BI176"/>
  <c r="BH176"/>
  <c r="BG176"/>
  <c r="BE176"/>
  <c r="AA176"/>
  <c r="Y176"/>
  <c r="W176"/>
  <c r="BK176"/>
  <c r="N176"/>
  <c r="BF176"/>
  <c r="BI175"/>
  <c r="BH175"/>
  <c r="BG175"/>
  <c r="BE175"/>
  <c r="AA175"/>
  <c r="Y175"/>
  <c r="W175"/>
  <c r="BK175"/>
  <c r="N175"/>
  <c r="BF175"/>
  <c r="BI174"/>
  <c r="BH174"/>
  <c r="BG174"/>
  <c r="BE174"/>
  <c r="AA174"/>
  <c r="Y174"/>
  <c r="W174"/>
  <c r="BK174"/>
  <c r="N174"/>
  <c r="BF174"/>
  <c r="BI173"/>
  <c r="BH173"/>
  <c r="BG173"/>
  <c r="BE173"/>
  <c r="AA173"/>
  <c r="Y173"/>
  <c r="W173"/>
  <c r="BK173"/>
  <c r="N173"/>
  <c r="BF173"/>
  <c r="BI172"/>
  <c r="BH172"/>
  <c r="BG172"/>
  <c r="BE172"/>
  <c r="AA172"/>
  <c r="Y172"/>
  <c r="W172"/>
  <c r="BK172"/>
  <c r="N172"/>
  <c r="BF172"/>
  <c r="BI171"/>
  <c r="BH171"/>
  <c r="BG171"/>
  <c r="BE171"/>
  <c r="AA171"/>
  <c r="Y171"/>
  <c r="W171"/>
  <c r="BK171"/>
  <c r="N171"/>
  <c r="BF171"/>
  <c r="BI170"/>
  <c r="BH170"/>
  <c r="BG170"/>
  <c r="BE170"/>
  <c r="AA170"/>
  <c r="AA169"/>
  <c r="Y170"/>
  <c r="Y169"/>
  <c r="W170"/>
  <c r="W169"/>
  <c r="BK170"/>
  <c r="BK169"/>
  <c r="N169"/>
  <c r="N170"/>
  <c r="BF170"/>
  <c r="N93"/>
  <c r="BI168"/>
  <c r="BH168"/>
  <c r="BG168"/>
  <c r="BE168"/>
  <c r="AA168"/>
  <c r="Y168"/>
  <c r="W168"/>
  <c r="BK168"/>
  <c r="N168"/>
  <c r="BF168"/>
  <c r="BI167"/>
  <c r="BH167"/>
  <c r="BG167"/>
  <c r="BE167"/>
  <c r="AA167"/>
  <c r="AA166"/>
  <c r="Y167"/>
  <c r="Y166"/>
  <c r="W167"/>
  <c r="W166"/>
  <c r="BK167"/>
  <c r="BK166"/>
  <c r="N166"/>
  <c r="N167"/>
  <c r="BF167"/>
  <c r="N92"/>
  <c r="BI165"/>
  <c r="BH165"/>
  <c r="BG165"/>
  <c r="BE165"/>
  <c r="AA165"/>
  <c r="Y165"/>
  <c r="W165"/>
  <c r="BK165"/>
  <c r="N165"/>
  <c r="BF165"/>
  <c r="BI164"/>
  <c r="BH164"/>
  <c r="BG164"/>
  <c r="BE164"/>
  <c r="AA164"/>
  <c r="Y164"/>
  <c r="W164"/>
  <c r="BK164"/>
  <c r="N164"/>
  <c r="BF164"/>
  <c r="BI163"/>
  <c r="BH163"/>
  <c r="BG163"/>
  <c r="BE163"/>
  <c r="AA163"/>
  <c r="Y163"/>
  <c r="W163"/>
  <c r="BK163"/>
  <c r="N163"/>
  <c r="BF163"/>
  <c r="BI162"/>
  <c r="BH162"/>
  <c r="BG162"/>
  <c r="BE162"/>
  <c r="AA162"/>
  <c r="Y162"/>
  <c r="W162"/>
  <c r="BK162"/>
  <c r="N162"/>
  <c r="BF162"/>
  <c r="BI161"/>
  <c r="BH161"/>
  <c r="BG161"/>
  <c r="BE161"/>
  <c r="AA161"/>
  <c r="Y161"/>
  <c r="W161"/>
  <c r="BK161"/>
  <c r="N161"/>
  <c r="BF161"/>
  <c r="BI160"/>
  <c r="BH160"/>
  <c r="BG160"/>
  <c r="BE160"/>
  <c r="AA160"/>
  <c r="Y160"/>
  <c r="W160"/>
  <c r="BK160"/>
  <c r="N160"/>
  <c r="BF160"/>
  <c r="BI159"/>
  <c r="BH159"/>
  <c r="BG159"/>
  <c r="BE159"/>
  <c r="AA159"/>
  <c r="Y159"/>
  <c r="W159"/>
  <c r="BK159"/>
  <c r="N159"/>
  <c r="BF159"/>
  <c r="BI158"/>
  <c r="BH158"/>
  <c r="BG158"/>
  <c r="BE158"/>
  <c r="AA158"/>
  <c r="Y158"/>
  <c r="W158"/>
  <c r="BK158"/>
  <c r="N158"/>
  <c r="BF158"/>
  <c r="BI157"/>
  <c r="BH157"/>
  <c r="BG157"/>
  <c r="BE157"/>
  <c r="AA157"/>
  <c r="Y157"/>
  <c r="W157"/>
  <c r="BK157"/>
  <c r="N157"/>
  <c r="BF157"/>
  <c r="BI156"/>
  <c r="BH156"/>
  <c r="BG156"/>
  <c r="BE156"/>
  <c r="AA156"/>
  <c r="Y156"/>
  <c r="W156"/>
  <c r="BK156"/>
  <c r="N156"/>
  <c r="BF156"/>
  <c r="BI155"/>
  <c r="BH155"/>
  <c r="BG155"/>
  <c r="BE155"/>
  <c r="AA155"/>
  <c r="Y155"/>
  <c r="W155"/>
  <c r="BK155"/>
  <c r="N155"/>
  <c r="BF155"/>
  <c r="BI154"/>
  <c r="BH154"/>
  <c r="BG154"/>
  <c r="BE154"/>
  <c r="AA154"/>
  <c r="Y154"/>
  <c r="W154"/>
  <c r="BK154"/>
  <c r="N154"/>
  <c r="BF154"/>
  <c r="BI153"/>
  <c r="BH153"/>
  <c r="BG153"/>
  <c r="BE153"/>
  <c r="AA153"/>
  <c r="Y153"/>
  <c r="W153"/>
  <c r="BK153"/>
  <c r="N153"/>
  <c r="BF153"/>
  <c r="BI152"/>
  <c r="BH152"/>
  <c r="BG152"/>
  <c r="BE152"/>
  <c r="AA152"/>
  <c r="Y152"/>
  <c r="W152"/>
  <c r="BK152"/>
  <c r="N152"/>
  <c r="BF152"/>
  <c r="BI151"/>
  <c r="BH151"/>
  <c r="BG151"/>
  <c r="BE151"/>
  <c r="AA151"/>
  <c r="Y151"/>
  <c r="W151"/>
  <c r="BK151"/>
  <c r="N151"/>
  <c r="BF151"/>
  <c r="BI150"/>
  <c r="BH150"/>
  <c r="BG150"/>
  <c r="BE150"/>
  <c r="AA150"/>
  <c r="Y150"/>
  <c r="W150"/>
  <c r="BK150"/>
  <c r="N150"/>
  <c r="BF150"/>
  <c r="BI149"/>
  <c r="BH149"/>
  <c r="BG149"/>
  <c r="BE149"/>
  <c r="AA149"/>
  <c r="Y149"/>
  <c r="W149"/>
  <c r="BK149"/>
  <c r="N149"/>
  <c r="BF149"/>
  <c r="BI148"/>
  <c r="BH148"/>
  <c r="BG148"/>
  <c r="BE148"/>
  <c r="AA148"/>
  <c r="Y148"/>
  <c r="W148"/>
  <c r="BK148"/>
  <c r="N148"/>
  <c r="BF148"/>
  <c r="BI147"/>
  <c r="BH147"/>
  <c r="BG147"/>
  <c r="BE147"/>
  <c r="AA147"/>
  <c r="Y147"/>
  <c r="W147"/>
  <c r="BK147"/>
  <c r="N147"/>
  <c r="BF147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/>
  <c r="BI144"/>
  <c r="BH144"/>
  <c r="BG144"/>
  <c r="BE144"/>
  <c r="AA144"/>
  <c r="Y144"/>
  <c r="W144"/>
  <c r="BK144"/>
  <c r="N144"/>
  <c r="BF144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/>
  <c r="BI141"/>
  <c r="BH141"/>
  <c r="BG141"/>
  <c r="BE141"/>
  <c r="AA141"/>
  <c r="Y141"/>
  <c r="W141"/>
  <c r="BK141"/>
  <c r="N141"/>
  <c r="BF141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AA136"/>
  <c r="Y137"/>
  <c r="Y136"/>
  <c r="W137"/>
  <c r="W136"/>
  <c r="BK137"/>
  <c r="BK136"/>
  <c r="N136"/>
  <c r="N137"/>
  <c r="BF137"/>
  <c r="N91"/>
  <c r="BI135"/>
  <c r="BH135"/>
  <c r="BG135"/>
  <c r="BE135"/>
  <c r="AA135"/>
  <c r="Y135"/>
  <c r="W135"/>
  <c r="BK135"/>
  <c r="N135"/>
  <c r="BF135"/>
  <c r="BI134"/>
  <c r="BH134"/>
  <c r="BG134"/>
  <c r="BE134"/>
  <c r="AA134"/>
  <c r="Y134"/>
  <c r="W134"/>
  <c r="BK134"/>
  <c r="N134"/>
  <c r="BF134"/>
  <c r="BI133"/>
  <c r="BH133"/>
  <c r="BG133"/>
  <c r="BE133"/>
  <c r="AA133"/>
  <c r="Y133"/>
  <c r="W133"/>
  <c r="BK133"/>
  <c r="N133"/>
  <c r="BF133"/>
  <c r="BI132"/>
  <c r="BH132"/>
  <c r="BG132"/>
  <c r="BE132"/>
  <c r="AA132"/>
  <c r="Y132"/>
  <c r="W132"/>
  <c r="BK132"/>
  <c r="N132"/>
  <c r="BF132"/>
  <c r="BI131"/>
  <c r="BH131"/>
  <c r="BG131"/>
  <c r="BE131"/>
  <c r="AA131"/>
  <c r="Y131"/>
  <c r="W131"/>
  <c r="BK131"/>
  <c r="N131"/>
  <c r="BF131"/>
  <c r="BI130"/>
  <c r="BH130"/>
  <c r="BG130"/>
  <c r="BE130"/>
  <c r="AA130"/>
  <c r="Y130"/>
  <c r="W130"/>
  <c r="BK130"/>
  <c r="N130"/>
  <c r="BF130"/>
  <c r="BI129"/>
  <c r="BH129"/>
  <c r="BG129"/>
  <c r="BE129"/>
  <c r="AA129"/>
  <c r="AA128"/>
  <c r="Y129"/>
  <c r="Y128"/>
  <c r="W129"/>
  <c r="W128"/>
  <c r="BK129"/>
  <c r="BK128"/>
  <c r="N128"/>
  <c r="N129"/>
  <c r="BF129"/>
  <c r="N90"/>
  <c r="BI127"/>
  <c r="BH127"/>
  <c r="BG127"/>
  <c r="BE127"/>
  <c r="AA127"/>
  <c r="AA126"/>
  <c r="AA125"/>
  <c r="Y127"/>
  <c r="Y126"/>
  <c r="Y125"/>
  <c r="W127"/>
  <c r="W126"/>
  <c r="W125"/>
  <c i="1" r="AU93"/>
  <c i="7" r="BK127"/>
  <c r="BK126"/>
  <c r="N126"/>
  <c r="BK125"/>
  <c r="N125"/>
  <c r="N88"/>
  <c r="N127"/>
  <c r="BF127"/>
  <c r="N89"/>
  <c r="F119"/>
  <c r="F117"/>
  <c r="BI106"/>
  <c r="BH106"/>
  <c r="BG106"/>
  <c r="BE106"/>
  <c r="N106"/>
  <c r="BF106"/>
  <c r="BI105"/>
  <c r="BH105"/>
  <c r="BG105"/>
  <c r="BE105"/>
  <c r="N105"/>
  <c r="BF105"/>
  <c r="BI104"/>
  <c r="BH104"/>
  <c r="BG104"/>
  <c r="BE104"/>
  <c r="N104"/>
  <c r="BF104"/>
  <c r="BI103"/>
  <c r="BH103"/>
  <c r="BG103"/>
  <c r="BE103"/>
  <c r="N103"/>
  <c r="BF103"/>
  <c r="BI102"/>
  <c r="BH102"/>
  <c r="BG102"/>
  <c r="BE102"/>
  <c r="N102"/>
  <c r="BF102"/>
  <c r="BI101"/>
  <c r="H36"/>
  <c i="1" r="BD93"/>
  <c i="7" r="BH101"/>
  <c r="H35"/>
  <c i="1" r="BC93"/>
  <c i="7" r="BG101"/>
  <c r="H34"/>
  <c i="1" r="BB93"/>
  <c i="7" r="BE101"/>
  <c r="M32"/>
  <c i="1" r="AV93"/>
  <c i="7" r="H32"/>
  <c i="1" r="AZ93"/>
  <c i="7" r="N101"/>
  <c r="N100"/>
  <c r="L108"/>
  <c r="BF101"/>
  <c r="M33"/>
  <c i="1" r="AW93"/>
  <c i="7" r="H33"/>
  <c i="1" r="BA93"/>
  <c i="7" r="M28"/>
  <c i="1" r="AS93"/>
  <c i="7" r="M27"/>
  <c r="F81"/>
  <c r="F79"/>
  <c r="M30"/>
  <c i="1" r="AG93"/>
  <c i="7" r="L38"/>
  <c r="O21"/>
  <c r="E21"/>
  <c r="M122"/>
  <c r="M84"/>
  <c r="O20"/>
  <c r="O18"/>
  <c r="E18"/>
  <c r="M121"/>
  <c r="M83"/>
  <c r="O17"/>
  <c r="O15"/>
  <c r="E15"/>
  <c r="F122"/>
  <c r="F84"/>
  <c r="O14"/>
  <c r="O12"/>
  <c r="E12"/>
  <c r="F121"/>
  <c r="F83"/>
  <c r="O11"/>
  <c r="O9"/>
  <c r="M119"/>
  <c r="M81"/>
  <c r="F6"/>
  <c r="F116"/>
  <c r="F78"/>
  <c i="6" r="N437"/>
  <c i="1" r="AY92"/>
  <c r="AX92"/>
  <c i="6" r="BI436"/>
  <c r="BH436"/>
  <c r="BG436"/>
  <c r="BE436"/>
  <c r="AA436"/>
  <c r="Y436"/>
  <c r="W436"/>
  <c r="BK436"/>
  <c r="N436"/>
  <c r="BF436"/>
  <c r="BI435"/>
  <c r="BH435"/>
  <c r="BG435"/>
  <c r="BE435"/>
  <c r="AA435"/>
  <c r="Y435"/>
  <c r="W435"/>
  <c r="BK435"/>
  <c r="N435"/>
  <c r="BF435"/>
  <c r="BI434"/>
  <c r="BH434"/>
  <c r="BG434"/>
  <c r="BE434"/>
  <c r="AA434"/>
  <c r="AA433"/>
  <c r="AA432"/>
  <c r="Y434"/>
  <c r="Y433"/>
  <c r="Y432"/>
  <c r="W434"/>
  <c r="W433"/>
  <c r="W432"/>
  <c r="BK434"/>
  <c r="BK433"/>
  <c r="N433"/>
  <c r="BK432"/>
  <c r="N432"/>
  <c r="N434"/>
  <c r="BF434"/>
  <c r="N112"/>
  <c r="N111"/>
  <c r="BI431"/>
  <c r="BH431"/>
  <c r="BG431"/>
  <c r="BE431"/>
  <c r="AA431"/>
  <c r="Y431"/>
  <c r="W431"/>
  <c r="BK431"/>
  <c r="N431"/>
  <c r="BF431"/>
  <c r="BI430"/>
  <c r="BH430"/>
  <c r="BG430"/>
  <c r="BE430"/>
  <c r="AA430"/>
  <c r="Y430"/>
  <c r="W430"/>
  <c r="BK430"/>
  <c r="N430"/>
  <c r="BF430"/>
  <c r="BI429"/>
  <c r="BH429"/>
  <c r="BG429"/>
  <c r="BE429"/>
  <c r="AA429"/>
  <c r="Y429"/>
  <c r="W429"/>
  <c r="BK429"/>
  <c r="N429"/>
  <c r="BF429"/>
  <c r="BI428"/>
  <c r="BH428"/>
  <c r="BG428"/>
  <c r="BE428"/>
  <c r="AA428"/>
  <c r="Y428"/>
  <c r="W428"/>
  <c r="BK428"/>
  <c r="N428"/>
  <c r="BF428"/>
  <c r="BI425"/>
  <c r="BH425"/>
  <c r="BG425"/>
  <c r="BE425"/>
  <c r="AA425"/>
  <c r="Y425"/>
  <c r="W425"/>
  <c r="BK425"/>
  <c r="N425"/>
  <c r="BF425"/>
  <c r="BI418"/>
  <c r="BH418"/>
  <c r="BG418"/>
  <c r="BE418"/>
  <c r="AA418"/>
  <c r="AA417"/>
  <c r="Y418"/>
  <c r="Y417"/>
  <c r="W418"/>
  <c r="W417"/>
  <c r="BK418"/>
  <c r="BK417"/>
  <c r="N417"/>
  <c r="N418"/>
  <c r="BF418"/>
  <c r="N110"/>
  <c r="BI416"/>
  <c r="BH416"/>
  <c r="BG416"/>
  <c r="BE416"/>
  <c r="AA416"/>
  <c r="Y416"/>
  <c r="W416"/>
  <c r="BK416"/>
  <c r="N416"/>
  <c r="BF416"/>
  <c r="BI415"/>
  <c r="BH415"/>
  <c r="BG415"/>
  <c r="BE415"/>
  <c r="AA415"/>
  <c r="Y415"/>
  <c r="W415"/>
  <c r="BK415"/>
  <c r="N415"/>
  <c r="BF415"/>
  <c r="BI411"/>
  <c r="BH411"/>
  <c r="BG411"/>
  <c r="BE411"/>
  <c r="AA411"/>
  <c r="AA410"/>
  <c r="Y411"/>
  <c r="Y410"/>
  <c r="W411"/>
  <c r="W410"/>
  <c r="BK411"/>
  <c r="BK410"/>
  <c r="N410"/>
  <c r="N411"/>
  <c r="BF411"/>
  <c r="N109"/>
  <c r="BI409"/>
  <c r="BH409"/>
  <c r="BG409"/>
  <c r="BE409"/>
  <c r="AA409"/>
  <c r="Y409"/>
  <c r="W409"/>
  <c r="BK409"/>
  <c r="N409"/>
  <c r="BF409"/>
  <c r="BI406"/>
  <c r="BH406"/>
  <c r="BG406"/>
  <c r="BE406"/>
  <c r="AA406"/>
  <c r="Y406"/>
  <c r="W406"/>
  <c r="BK406"/>
  <c r="N406"/>
  <c r="BF406"/>
  <c r="BI405"/>
  <c r="BH405"/>
  <c r="BG405"/>
  <c r="BE405"/>
  <c r="AA405"/>
  <c r="Y405"/>
  <c r="W405"/>
  <c r="BK405"/>
  <c r="N405"/>
  <c r="BF405"/>
  <c r="BI403"/>
  <c r="BH403"/>
  <c r="BG403"/>
  <c r="BE403"/>
  <c r="AA403"/>
  <c r="Y403"/>
  <c r="W403"/>
  <c r="BK403"/>
  <c r="N403"/>
  <c r="BF403"/>
  <c r="BI402"/>
  <c r="BH402"/>
  <c r="BG402"/>
  <c r="BE402"/>
  <c r="AA402"/>
  <c r="Y402"/>
  <c r="W402"/>
  <c r="BK402"/>
  <c r="N402"/>
  <c r="BF402"/>
  <c r="BI399"/>
  <c r="BH399"/>
  <c r="BG399"/>
  <c r="BE399"/>
  <c r="AA399"/>
  <c r="Y399"/>
  <c r="W399"/>
  <c r="BK399"/>
  <c r="N399"/>
  <c r="BF399"/>
  <c r="BI398"/>
  <c r="BH398"/>
  <c r="BG398"/>
  <c r="BE398"/>
  <c r="AA398"/>
  <c r="Y398"/>
  <c r="W398"/>
  <c r="BK398"/>
  <c r="N398"/>
  <c r="BF398"/>
  <c r="BI393"/>
  <c r="BH393"/>
  <c r="BG393"/>
  <c r="BE393"/>
  <c r="AA393"/>
  <c r="AA392"/>
  <c r="Y393"/>
  <c r="Y392"/>
  <c r="W393"/>
  <c r="W392"/>
  <c r="BK393"/>
  <c r="BK392"/>
  <c r="N392"/>
  <c r="N393"/>
  <c r="BF393"/>
  <c r="N108"/>
  <c r="BI387"/>
  <c r="BH387"/>
  <c r="BG387"/>
  <c r="BE387"/>
  <c r="AA387"/>
  <c r="Y387"/>
  <c r="W387"/>
  <c r="BK387"/>
  <c r="N387"/>
  <c r="BF387"/>
  <c r="BI382"/>
  <c r="BH382"/>
  <c r="BG382"/>
  <c r="BE382"/>
  <c r="AA382"/>
  <c r="AA381"/>
  <c r="Y382"/>
  <c r="Y381"/>
  <c r="W382"/>
  <c r="W381"/>
  <c r="BK382"/>
  <c r="BK381"/>
  <c r="N381"/>
  <c r="N382"/>
  <c r="BF382"/>
  <c r="N107"/>
  <c r="BI380"/>
  <c r="BH380"/>
  <c r="BG380"/>
  <c r="BE380"/>
  <c r="AA380"/>
  <c r="Y380"/>
  <c r="W380"/>
  <c r="BK380"/>
  <c r="N380"/>
  <c r="BF380"/>
  <c r="BI379"/>
  <c r="BH379"/>
  <c r="BG379"/>
  <c r="BE379"/>
  <c r="AA379"/>
  <c r="Y379"/>
  <c r="W379"/>
  <c r="BK379"/>
  <c r="N379"/>
  <c r="BF379"/>
  <c r="BI378"/>
  <c r="BH378"/>
  <c r="BG378"/>
  <c r="BE378"/>
  <c r="AA378"/>
  <c r="Y378"/>
  <c r="W378"/>
  <c r="BK378"/>
  <c r="N378"/>
  <c r="BF378"/>
  <c r="BI377"/>
  <c r="BH377"/>
  <c r="BG377"/>
  <c r="BE377"/>
  <c r="AA377"/>
  <c r="Y377"/>
  <c r="W377"/>
  <c r="BK377"/>
  <c r="N377"/>
  <c r="BF377"/>
  <c r="BI374"/>
  <c r="BH374"/>
  <c r="BG374"/>
  <c r="BE374"/>
  <c r="AA374"/>
  <c r="Y374"/>
  <c r="W374"/>
  <c r="BK374"/>
  <c r="N374"/>
  <c r="BF374"/>
  <c r="BI373"/>
  <c r="BH373"/>
  <c r="BG373"/>
  <c r="BE373"/>
  <c r="AA373"/>
  <c r="Y373"/>
  <c r="W373"/>
  <c r="BK373"/>
  <c r="N373"/>
  <c r="BF373"/>
  <c r="BI370"/>
  <c r="BH370"/>
  <c r="BG370"/>
  <c r="BE370"/>
  <c r="AA370"/>
  <c r="AA369"/>
  <c r="Y370"/>
  <c r="Y369"/>
  <c r="W370"/>
  <c r="W369"/>
  <c r="BK370"/>
  <c r="BK369"/>
  <c r="N369"/>
  <c r="N370"/>
  <c r="BF370"/>
  <c r="N106"/>
  <c r="BI368"/>
  <c r="BH368"/>
  <c r="BG368"/>
  <c r="BE368"/>
  <c r="AA368"/>
  <c r="Y368"/>
  <c r="W368"/>
  <c r="BK368"/>
  <c r="N368"/>
  <c r="BF368"/>
  <c r="BI365"/>
  <c r="BH365"/>
  <c r="BG365"/>
  <c r="BE365"/>
  <c r="AA365"/>
  <c r="Y365"/>
  <c r="W365"/>
  <c r="BK365"/>
  <c r="N365"/>
  <c r="BF365"/>
  <c r="BI364"/>
  <c r="BH364"/>
  <c r="BG364"/>
  <c r="BE364"/>
  <c r="AA364"/>
  <c r="Y364"/>
  <c r="W364"/>
  <c r="BK364"/>
  <c r="N364"/>
  <c r="BF364"/>
  <c r="BI361"/>
  <c r="BH361"/>
  <c r="BG361"/>
  <c r="BE361"/>
  <c r="AA361"/>
  <c r="Y361"/>
  <c r="W361"/>
  <c r="BK361"/>
  <c r="N361"/>
  <c r="BF361"/>
  <c r="BI360"/>
  <c r="BH360"/>
  <c r="BG360"/>
  <c r="BE360"/>
  <c r="AA360"/>
  <c r="Y360"/>
  <c r="W360"/>
  <c r="BK360"/>
  <c r="N360"/>
  <c r="BF360"/>
  <c r="BI359"/>
  <c r="BH359"/>
  <c r="BG359"/>
  <c r="BE359"/>
  <c r="AA359"/>
  <c r="Y359"/>
  <c r="W359"/>
  <c r="BK359"/>
  <c r="N359"/>
  <c r="BF359"/>
  <c r="BI358"/>
  <c r="BH358"/>
  <c r="BG358"/>
  <c r="BE358"/>
  <c r="AA358"/>
  <c r="Y358"/>
  <c r="W358"/>
  <c r="BK358"/>
  <c r="N358"/>
  <c r="BF358"/>
  <c r="BI357"/>
  <c r="BH357"/>
  <c r="BG357"/>
  <c r="BE357"/>
  <c r="AA357"/>
  <c r="Y357"/>
  <c r="W357"/>
  <c r="BK357"/>
  <c r="N357"/>
  <c r="BF357"/>
  <c r="BI352"/>
  <c r="BH352"/>
  <c r="BG352"/>
  <c r="BE352"/>
  <c r="AA352"/>
  <c r="Y352"/>
  <c r="W352"/>
  <c r="BK352"/>
  <c r="N352"/>
  <c r="BF352"/>
  <c r="BI349"/>
  <c r="BH349"/>
  <c r="BG349"/>
  <c r="BE349"/>
  <c r="AA349"/>
  <c r="Y349"/>
  <c r="W349"/>
  <c r="BK349"/>
  <c r="N349"/>
  <c r="BF349"/>
  <c r="BI345"/>
  <c r="BH345"/>
  <c r="BG345"/>
  <c r="BE345"/>
  <c r="AA345"/>
  <c r="AA344"/>
  <c r="Y345"/>
  <c r="Y344"/>
  <c r="W345"/>
  <c r="W344"/>
  <c r="BK345"/>
  <c r="BK344"/>
  <c r="N344"/>
  <c r="N345"/>
  <c r="BF345"/>
  <c r="N105"/>
  <c r="BI343"/>
  <c r="BH343"/>
  <c r="BG343"/>
  <c r="BE343"/>
  <c r="AA343"/>
  <c r="Y343"/>
  <c r="W343"/>
  <c r="BK343"/>
  <c r="N343"/>
  <c r="BF343"/>
  <c r="BI342"/>
  <c r="BH342"/>
  <c r="BG342"/>
  <c r="BE342"/>
  <c r="AA342"/>
  <c r="Y342"/>
  <c r="W342"/>
  <c r="BK342"/>
  <c r="N342"/>
  <c r="BF342"/>
  <c r="BI341"/>
  <c r="BH341"/>
  <c r="BG341"/>
  <c r="BE341"/>
  <c r="AA341"/>
  <c r="Y341"/>
  <c r="W341"/>
  <c r="BK341"/>
  <c r="N341"/>
  <c r="BF341"/>
  <c r="BI340"/>
  <c r="BH340"/>
  <c r="BG340"/>
  <c r="BE340"/>
  <c r="AA340"/>
  <c r="Y340"/>
  <c r="W340"/>
  <c r="BK340"/>
  <c r="N340"/>
  <c r="BF340"/>
  <c r="BI339"/>
  <c r="BH339"/>
  <c r="BG339"/>
  <c r="BE339"/>
  <c r="AA339"/>
  <c r="Y339"/>
  <c r="W339"/>
  <c r="BK339"/>
  <c r="N339"/>
  <c r="BF339"/>
  <c r="BI338"/>
  <c r="BH338"/>
  <c r="BG338"/>
  <c r="BE338"/>
  <c r="AA338"/>
  <c r="Y338"/>
  <c r="W338"/>
  <c r="BK338"/>
  <c r="N338"/>
  <c r="BF338"/>
  <c r="BI337"/>
  <c r="BH337"/>
  <c r="BG337"/>
  <c r="BE337"/>
  <c r="AA337"/>
  <c r="Y337"/>
  <c r="W337"/>
  <c r="BK337"/>
  <c r="N337"/>
  <c r="BF337"/>
  <c r="BI336"/>
  <c r="BH336"/>
  <c r="BG336"/>
  <c r="BE336"/>
  <c r="AA336"/>
  <c r="Y336"/>
  <c r="W336"/>
  <c r="BK336"/>
  <c r="N336"/>
  <c r="BF336"/>
  <c r="BI335"/>
  <c r="BH335"/>
  <c r="BG335"/>
  <c r="BE335"/>
  <c r="AA335"/>
  <c r="Y335"/>
  <c r="W335"/>
  <c r="BK335"/>
  <c r="N335"/>
  <c r="BF335"/>
  <c r="BI334"/>
  <c r="BH334"/>
  <c r="BG334"/>
  <c r="BE334"/>
  <c r="AA334"/>
  <c r="Y334"/>
  <c r="W334"/>
  <c r="BK334"/>
  <c r="N334"/>
  <c r="BF334"/>
  <c r="BI333"/>
  <c r="BH333"/>
  <c r="BG333"/>
  <c r="BE333"/>
  <c r="AA333"/>
  <c r="Y333"/>
  <c r="W333"/>
  <c r="BK333"/>
  <c r="N333"/>
  <c r="BF333"/>
  <c r="BI332"/>
  <c r="BH332"/>
  <c r="BG332"/>
  <c r="BE332"/>
  <c r="AA332"/>
  <c r="Y332"/>
  <c r="W332"/>
  <c r="BK332"/>
  <c r="N332"/>
  <c r="BF332"/>
  <c r="BI331"/>
  <c r="BH331"/>
  <c r="BG331"/>
  <c r="BE331"/>
  <c r="AA331"/>
  <c r="Y331"/>
  <c r="W331"/>
  <c r="BK331"/>
  <c r="N331"/>
  <c r="BF331"/>
  <c r="BI330"/>
  <c r="BH330"/>
  <c r="BG330"/>
  <c r="BE330"/>
  <c r="AA330"/>
  <c r="Y330"/>
  <c r="W330"/>
  <c r="BK330"/>
  <c r="N330"/>
  <c r="BF330"/>
  <c r="BI329"/>
  <c r="BH329"/>
  <c r="BG329"/>
  <c r="BE329"/>
  <c r="AA329"/>
  <c r="AA328"/>
  <c r="Y329"/>
  <c r="Y328"/>
  <c r="W329"/>
  <c r="W328"/>
  <c r="BK329"/>
  <c r="BK328"/>
  <c r="N328"/>
  <c r="N329"/>
  <c r="BF329"/>
  <c r="N104"/>
  <c r="BI327"/>
  <c r="BH327"/>
  <c r="BG327"/>
  <c r="BE327"/>
  <c r="AA327"/>
  <c r="Y327"/>
  <c r="W327"/>
  <c r="BK327"/>
  <c r="N327"/>
  <c r="BF327"/>
  <c r="BI326"/>
  <c r="BH326"/>
  <c r="BG326"/>
  <c r="BE326"/>
  <c r="AA326"/>
  <c r="Y326"/>
  <c r="W326"/>
  <c r="BK326"/>
  <c r="N326"/>
  <c r="BF326"/>
  <c r="BI324"/>
  <c r="BH324"/>
  <c r="BG324"/>
  <c r="BE324"/>
  <c r="AA324"/>
  <c r="Y324"/>
  <c r="W324"/>
  <c r="BK324"/>
  <c r="N324"/>
  <c r="BF324"/>
  <c r="BI321"/>
  <c r="BH321"/>
  <c r="BG321"/>
  <c r="BE321"/>
  <c r="AA321"/>
  <c r="AA320"/>
  <c r="Y321"/>
  <c r="Y320"/>
  <c r="W321"/>
  <c r="W320"/>
  <c r="BK321"/>
  <c r="BK320"/>
  <c r="N320"/>
  <c r="N321"/>
  <c r="BF321"/>
  <c r="N103"/>
  <c r="BI319"/>
  <c r="BH319"/>
  <c r="BG319"/>
  <c r="BE319"/>
  <c r="AA319"/>
  <c r="Y319"/>
  <c r="W319"/>
  <c r="BK319"/>
  <c r="N319"/>
  <c r="BF319"/>
  <c r="BI318"/>
  <c r="BH318"/>
  <c r="BG318"/>
  <c r="BE318"/>
  <c r="AA318"/>
  <c r="Y318"/>
  <c r="W318"/>
  <c r="BK318"/>
  <c r="N318"/>
  <c r="BF318"/>
  <c r="BI315"/>
  <c r="BH315"/>
  <c r="BG315"/>
  <c r="BE315"/>
  <c r="AA315"/>
  <c r="AA314"/>
  <c r="Y315"/>
  <c r="Y314"/>
  <c r="W315"/>
  <c r="W314"/>
  <c r="BK315"/>
  <c r="BK314"/>
  <c r="N314"/>
  <c r="N315"/>
  <c r="BF315"/>
  <c r="N102"/>
  <c r="BI313"/>
  <c r="BH313"/>
  <c r="BG313"/>
  <c r="BE313"/>
  <c r="AA313"/>
  <c r="Y313"/>
  <c r="W313"/>
  <c r="BK313"/>
  <c r="N313"/>
  <c r="BF313"/>
  <c r="BI312"/>
  <c r="BH312"/>
  <c r="BG312"/>
  <c r="BE312"/>
  <c r="AA312"/>
  <c r="AA311"/>
  <c r="Y312"/>
  <c r="Y311"/>
  <c r="W312"/>
  <c r="W311"/>
  <c r="BK312"/>
  <c r="BK311"/>
  <c r="N311"/>
  <c r="N312"/>
  <c r="BF312"/>
  <c r="N101"/>
  <c r="BI310"/>
  <c r="BH310"/>
  <c r="BG310"/>
  <c r="BE310"/>
  <c r="AA310"/>
  <c r="Y310"/>
  <c r="W310"/>
  <c r="BK310"/>
  <c r="N310"/>
  <c r="BF310"/>
  <c r="BI309"/>
  <c r="BH309"/>
  <c r="BG309"/>
  <c r="BE309"/>
  <c r="AA309"/>
  <c r="Y309"/>
  <c r="W309"/>
  <c r="BK309"/>
  <c r="N309"/>
  <c r="BF309"/>
  <c r="BI308"/>
  <c r="BH308"/>
  <c r="BG308"/>
  <c r="BE308"/>
  <c r="AA308"/>
  <c r="Y308"/>
  <c r="W308"/>
  <c r="BK308"/>
  <c r="N308"/>
  <c r="BF308"/>
  <c r="BI307"/>
  <c r="BH307"/>
  <c r="BG307"/>
  <c r="BE307"/>
  <c r="AA307"/>
  <c r="Y307"/>
  <c r="W307"/>
  <c r="BK307"/>
  <c r="N307"/>
  <c r="BF307"/>
  <c r="BI306"/>
  <c r="BH306"/>
  <c r="BG306"/>
  <c r="BE306"/>
  <c r="AA306"/>
  <c r="Y306"/>
  <c r="W306"/>
  <c r="BK306"/>
  <c r="N306"/>
  <c r="BF306"/>
  <c r="BI305"/>
  <c r="BH305"/>
  <c r="BG305"/>
  <c r="BE305"/>
  <c r="AA305"/>
  <c r="Y305"/>
  <c r="W305"/>
  <c r="BK305"/>
  <c r="N305"/>
  <c r="BF305"/>
  <c r="BI304"/>
  <c r="BH304"/>
  <c r="BG304"/>
  <c r="BE304"/>
  <c r="AA304"/>
  <c r="Y304"/>
  <c r="W304"/>
  <c r="BK304"/>
  <c r="N304"/>
  <c r="BF304"/>
  <c r="BI303"/>
  <c r="BH303"/>
  <c r="BG303"/>
  <c r="BE303"/>
  <c r="AA303"/>
  <c r="Y303"/>
  <c r="W303"/>
  <c r="BK303"/>
  <c r="N303"/>
  <c r="BF303"/>
  <c r="BI302"/>
  <c r="BH302"/>
  <c r="BG302"/>
  <c r="BE302"/>
  <c r="AA302"/>
  <c r="Y302"/>
  <c r="W302"/>
  <c r="BK302"/>
  <c r="N302"/>
  <c r="BF302"/>
  <c r="BI301"/>
  <c r="BH301"/>
  <c r="BG301"/>
  <c r="BE301"/>
  <c r="AA301"/>
  <c r="Y301"/>
  <c r="W301"/>
  <c r="BK301"/>
  <c r="N301"/>
  <c r="BF301"/>
  <c r="BI300"/>
  <c r="BH300"/>
  <c r="BG300"/>
  <c r="BE300"/>
  <c r="AA300"/>
  <c r="Y300"/>
  <c r="W300"/>
  <c r="BK300"/>
  <c r="N300"/>
  <c r="BF300"/>
  <c r="BI299"/>
  <c r="BH299"/>
  <c r="BG299"/>
  <c r="BE299"/>
  <c r="AA299"/>
  <c r="Y299"/>
  <c r="W299"/>
  <c r="BK299"/>
  <c r="N299"/>
  <c r="BF299"/>
  <c r="BI298"/>
  <c r="BH298"/>
  <c r="BG298"/>
  <c r="BE298"/>
  <c r="AA298"/>
  <c r="Y298"/>
  <c r="W298"/>
  <c r="BK298"/>
  <c r="N298"/>
  <c r="BF298"/>
  <c r="BI297"/>
  <c r="BH297"/>
  <c r="BG297"/>
  <c r="BE297"/>
  <c r="AA297"/>
  <c r="Y297"/>
  <c r="W297"/>
  <c r="BK297"/>
  <c r="N297"/>
  <c r="BF297"/>
  <c r="BI296"/>
  <c r="BH296"/>
  <c r="BG296"/>
  <c r="BE296"/>
  <c r="AA296"/>
  <c r="Y296"/>
  <c r="W296"/>
  <c r="BK296"/>
  <c r="N296"/>
  <c r="BF296"/>
  <c r="BI295"/>
  <c r="BH295"/>
  <c r="BG295"/>
  <c r="BE295"/>
  <c r="AA295"/>
  <c r="Y295"/>
  <c r="W295"/>
  <c r="BK295"/>
  <c r="N295"/>
  <c r="BF295"/>
  <c r="BI294"/>
  <c r="BH294"/>
  <c r="BG294"/>
  <c r="BE294"/>
  <c r="AA294"/>
  <c r="Y294"/>
  <c r="W294"/>
  <c r="BK294"/>
  <c r="N294"/>
  <c r="BF294"/>
  <c r="BI293"/>
  <c r="BH293"/>
  <c r="BG293"/>
  <c r="BE293"/>
  <c r="AA293"/>
  <c r="Y293"/>
  <c r="W293"/>
  <c r="BK293"/>
  <c r="N293"/>
  <c r="BF293"/>
  <c r="BI292"/>
  <c r="BH292"/>
  <c r="BG292"/>
  <c r="BE292"/>
  <c r="AA292"/>
  <c r="Y292"/>
  <c r="W292"/>
  <c r="BK292"/>
  <c r="N292"/>
  <c r="BF292"/>
  <c r="BI291"/>
  <c r="BH291"/>
  <c r="BG291"/>
  <c r="BE291"/>
  <c r="AA291"/>
  <c r="Y291"/>
  <c r="W291"/>
  <c r="BK291"/>
  <c r="N291"/>
  <c r="BF291"/>
  <c r="BI290"/>
  <c r="BH290"/>
  <c r="BG290"/>
  <c r="BE290"/>
  <c r="AA290"/>
  <c r="Y290"/>
  <c r="W290"/>
  <c r="BK290"/>
  <c r="N290"/>
  <c r="BF290"/>
  <c r="BI289"/>
  <c r="BH289"/>
  <c r="BG289"/>
  <c r="BE289"/>
  <c r="AA289"/>
  <c r="Y289"/>
  <c r="W289"/>
  <c r="BK289"/>
  <c r="N289"/>
  <c r="BF289"/>
  <c r="BI288"/>
  <c r="BH288"/>
  <c r="BG288"/>
  <c r="BE288"/>
  <c r="AA288"/>
  <c r="Y288"/>
  <c r="W288"/>
  <c r="BK288"/>
  <c r="N288"/>
  <c r="BF288"/>
  <c r="BI287"/>
  <c r="BH287"/>
  <c r="BG287"/>
  <c r="BE287"/>
  <c r="AA287"/>
  <c r="Y287"/>
  <c r="W287"/>
  <c r="BK287"/>
  <c r="N287"/>
  <c r="BF287"/>
  <c r="BI286"/>
  <c r="BH286"/>
  <c r="BG286"/>
  <c r="BE286"/>
  <c r="AA286"/>
  <c r="Y286"/>
  <c r="W286"/>
  <c r="BK286"/>
  <c r="N286"/>
  <c r="BF286"/>
  <c r="BI285"/>
  <c r="BH285"/>
  <c r="BG285"/>
  <c r="BE285"/>
  <c r="AA285"/>
  <c r="Y285"/>
  <c r="W285"/>
  <c r="BK285"/>
  <c r="N285"/>
  <c r="BF285"/>
  <c r="BI284"/>
  <c r="BH284"/>
  <c r="BG284"/>
  <c r="BE284"/>
  <c r="AA284"/>
  <c r="Y284"/>
  <c r="W284"/>
  <c r="BK284"/>
  <c r="N284"/>
  <c r="BF284"/>
  <c r="BI283"/>
  <c r="BH283"/>
  <c r="BG283"/>
  <c r="BE283"/>
  <c r="AA283"/>
  <c r="Y283"/>
  <c r="W283"/>
  <c r="BK283"/>
  <c r="N283"/>
  <c r="BF283"/>
  <c r="BI282"/>
  <c r="BH282"/>
  <c r="BG282"/>
  <c r="BE282"/>
  <c r="AA282"/>
  <c r="Y282"/>
  <c r="W282"/>
  <c r="BK282"/>
  <c r="N282"/>
  <c r="BF282"/>
  <c r="BI281"/>
  <c r="BH281"/>
  <c r="BG281"/>
  <c r="BE281"/>
  <c r="AA281"/>
  <c r="AA280"/>
  <c r="Y281"/>
  <c r="Y280"/>
  <c r="W281"/>
  <c r="W280"/>
  <c r="BK281"/>
  <c r="BK280"/>
  <c r="N280"/>
  <c r="N281"/>
  <c r="BF281"/>
  <c r="N100"/>
  <c r="BI279"/>
  <c r="BH279"/>
  <c r="BG279"/>
  <c r="BE279"/>
  <c r="AA279"/>
  <c r="Y279"/>
  <c r="W279"/>
  <c r="BK279"/>
  <c r="N279"/>
  <c r="BF279"/>
  <c r="BI278"/>
  <c r="BH278"/>
  <c r="BG278"/>
  <c r="BE278"/>
  <c r="AA278"/>
  <c r="Y278"/>
  <c r="W278"/>
  <c r="BK278"/>
  <c r="N278"/>
  <c r="BF278"/>
  <c r="BI277"/>
  <c r="BH277"/>
  <c r="BG277"/>
  <c r="BE277"/>
  <c r="AA277"/>
  <c r="Y277"/>
  <c r="W277"/>
  <c r="BK277"/>
  <c r="N277"/>
  <c r="BF277"/>
  <c r="BI276"/>
  <c r="BH276"/>
  <c r="BG276"/>
  <c r="BE276"/>
  <c r="AA276"/>
  <c r="Y276"/>
  <c r="W276"/>
  <c r="BK276"/>
  <c r="N276"/>
  <c r="BF276"/>
  <c r="BI275"/>
  <c r="BH275"/>
  <c r="BG275"/>
  <c r="BE275"/>
  <c r="AA275"/>
  <c r="Y275"/>
  <c r="W275"/>
  <c r="BK275"/>
  <c r="N275"/>
  <c r="BF275"/>
  <c r="BI274"/>
  <c r="BH274"/>
  <c r="BG274"/>
  <c r="BE274"/>
  <c r="AA274"/>
  <c r="Y274"/>
  <c r="W274"/>
  <c r="BK274"/>
  <c r="N274"/>
  <c r="BF274"/>
  <c r="BI273"/>
  <c r="BH273"/>
  <c r="BG273"/>
  <c r="BE273"/>
  <c r="AA273"/>
  <c r="Y273"/>
  <c r="W273"/>
  <c r="BK273"/>
  <c r="N273"/>
  <c r="BF273"/>
  <c r="BI272"/>
  <c r="BH272"/>
  <c r="BG272"/>
  <c r="BE272"/>
  <c r="AA272"/>
  <c r="Y272"/>
  <c r="W272"/>
  <c r="BK272"/>
  <c r="N272"/>
  <c r="BF272"/>
  <c r="BI271"/>
  <c r="BH271"/>
  <c r="BG271"/>
  <c r="BE271"/>
  <c r="AA271"/>
  <c r="Y271"/>
  <c r="W271"/>
  <c r="BK271"/>
  <c r="N271"/>
  <c r="BF271"/>
  <c r="BI270"/>
  <c r="BH270"/>
  <c r="BG270"/>
  <c r="BE270"/>
  <c r="AA270"/>
  <c r="Y270"/>
  <c r="W270"/>
  <c r="BK270"/>
  <c r="N270"/>
  <c r="BF270"/>
  <c r="BI269"/>
  <c r="BH269"/>
  <c r="BG269"/>
  <c r="BE269"/>
  <c r="AA269"/>
  <c r="Y269"/>
  <c r="W269"/>
  <c r="BK269"/>
  <c r="N269"/>
  <c r="BF269"/>
  <c r="BI268"/>
  <c r="BH268"/>
  <c r="BG268"/>
  <c r="BE268"/>
  <c r="AA268"/>
  <c r="Y268"/>
  <c r="W268"/>
  <c r="BK268"/>
  <c r="N268"/>
  <c r="BF268"/>
  <c r="BI267"/>
  <c r="BH267"/>
  <c r="BG267"/>
  <c r="BE267"/>
  <c r="AA267"/>
  <c r="Y267"/>
  <c r="W267"/>
  <c r="BK267"/>
  <c r="N267"/>
  <c r="BF267"/>
  <c r="BI266"/>
  <c r="BH266"/>
  <c r="BG266"/>
  <c r="BE266"/>
  <c r="AA266"/>
  <c r="Y266"/>
  <c r="W266"/>
  <c r="BK266"/>
  <c r="N266"/>
  <c r="BF266"/>
  <c r="BI265"/>
  <c r="BH265"/>
  <c r="BG265"/>
  <c r="BE265"/>
  <c r="AA265"/>
  <c r="Y265"/>
  <c r="W265"/>
  <c r="BK265"/>
  <c r="N265"/>
  <c r="BF265"/>
  <c r="BI264"/>
  <c r="BH264"/>
  <c r="BG264"/>
  <c r="BE264"/>
  <c r="AA264"/>
  <c r="Y264"/>
  <c r="W264"/>
  <c r="BK264"/>
  <c r="N264"/>
  <c r="BF264"/>
  <c r="BI263"/>
  <c r="BH263"/>
  <c r="BG263"/>
  <c r="BE263"/>
  <c r="AA263"/>
  <c r="Y263"/>
  <c r="W263"/>
  <c r="BK263"/>
  <c r="N263"/>
  <c r="BF263"/>
  <c r="BI262"/>
  <c r="BH262"/>
  <c r="BG262"/>
  <c r="BE262"/>
  <c r="AA262"/>
  <c r="Y262"/>
  <c r="W262"/>
  <c r="BK262"/>
  <c r="N262"/>
  <c r="BF262"/>
  <c r="BI261"/>
  <c r="BH261"/>
  <c r="BG261"/>
  <c r="BE261"/>
  <c r="AA261"/>
  <c r="Y261"/>
  <c r="W261"/>
  <c r="BK261"/>
  <c r="N261"/>
  <c r="BF261"/>
  <c r="BI260"/>
  <c r="BH260"/>
  <c r="BG260"/>
  <c r="BE260"/>
  <c r="AA260"/>
  <c r="Y260"/>
  <c r="W260"/>
  <c r="BK260"/>
  <c r="N260"/>
  <c r="BF260"/>
  <c r="BI259"/>
  <c r="BH259"/>
  <c r="BG259"/>
  <c r="BE259"/>
  <c r="AA259"/>
  <c r="Y259"/>
  <c r="W259"/>
  <c r="BK259"/>
  <c r="N259"/>
  <c r="BF259"/>
  <c r="BI258"/>
  <c r="BH258"/>
  <c r="BG258"/>
  <c r="BE258"/>
  <c r="AA258"/>
  <c r="AA257"/>
  <c r="Y258"/>
  <c r="Y257"/>
  <c r="W258"/>
  <c r="W257"/>
  <c r="BK258"/>
  <c r="BK257"/>
  <c r="N257"/>
  <c r="N258"/>
  <c r="BF258"/>
  <c r="N99"/>
  <c r="BI256"/>
  <c r="BH256"/>
  <c r="BG256"/>
  <c r="BE256"/>
  <c r="AA256"/>
  <c r="Y256"/>
  <c r="W256"/>
  <c r="BK256"/>
  <c r="N256"/>
  <c r="BF256"/>
  <c r="BI255"/>
  <c r="BH255"/>
  <c r="BG255"/>
  <c r="BE255"/>
  <c r="AA255"/>
  <c r="Y255"/>
  <c r="W255"/>
  <c r="BK255"/>
  <c r="N255"/>
  <c r="BF255"/>
  <c r="BI254"/>
  <c r="BH254"/>
  <c r="BG254"/>
  <c r="BE254"/>
  <c r="AA254"/>
  <c r="Y254"/>
  <c r="W254"/>
  <c r="BK254"/>
  <c r="N254"/>
  <c r="BF254"/>
  <c r="BI253"/>
  <c r="BH253"/>
  <c r="BG253"/>
  <c r="BE253"/>
  <c r="AA253"/>
  <c r="Y253"/>
  <c r="W253"/>
  <c r="BK253"/>
  <c r="N253"/>
  <c r="BF253"/>
  <c r="BI252"/>
  <c r="BH252"/>
  <c r="BG252"/>
  <c r="BE252"/>
  <c r="AA252"/>
  <c r="Y252"/>
  <c r="W252"/>
  <c r="BK252"/>
  <c r="N252"/>
  <c r="BF252"/>
  <c r="BI251"/>
  <c r="BH251"/>
  <c r="BG251"/>
  <c r="BE251"/>
  <c r="AA251"/>
  <c r="Y251"/>
  <c r="W251"/>
  <c r="BK251"/>
  <c r="N251"/>
  <c r="BF251"/>
  <c r="BI250"/>
  <c r="BH250"/>
  <c r="BG250"/>
  <c r="BE250"/>
  <c r="AA250"/>
  <c r="Y250"/>
  <c r="W250"/>
  <c r="BK250"/>
  <c r="N250"/>
  <c r="BF250"/>
  <c r="BI249"/>
  <c r="BH249"/>
  <c r="BG249"/>
  <c r="BE249"/>
  <c r="AA249"/>
  <c r="Y249"/>
  <c r="W249"/>
  <c r="BK249"/>
  <c r="N249"/>
  <c r="BF249"/>
  <c r="BI248"/>
  <c r="BH248"/>
  <c r="BG248"/>
  <c r="BE248"/>
  <c r="AA248"/>
  <c r="Y248"/>
  <c r="W248"/>
  <c r="BK248"/>
  <c r="N248"/>
  <c r="BF248"/>
  <c r="BI247"/>
  <c r="BH247"/>
  <c r="BG247"/>
  <c r="BE247"/>
  <c r="AA247"/>
  <c r="Y247"/>
  <c r="W247"/>
  <c r="BK247"/>
  <c r="N247"/>
  <c r="BF247"/>
  <c r="BI246"/>
  <c r="BH246"/>
  <c r="BG246"/>
  <c r="BE246"/>
  <c r="AA246"/>
  <c r="Y246"/>
  <c r="W246"/>
  <c r="BK246"/>
  <c r="N246"/>
  <c r="BF246"/>
  <c r="BI245"/>
  <c r="BH245"/>
  <c r="BG245"/>
  <c r="BE245"/>
  <c r="AA245"/>
  <c r="Y245"/>
  <c r="W245"/>
  <c r="BK245"/>
  <c r="N245"/>
  <c r="BF245"/>
  <c r="BI244"/>
  <c r="BH244"/>
  <c r="BG244"/>
  <c r="BE244"/>
  <c r="AA244"/>
  <c r="AA243"/>
  <c r="Y244"/>
  <c r="Y243"/>
  <c r="W244"/>
  <c r="W243"/>
  <c r="BK244"/>
  <c r="BK243"/>
  <c r="N243"/>
  <c r="N244"/>
  <c r="BF244"/>
  <c r="N98"/>
  <c r="BI242"/>
  <c r="BH242"/>
  <c r="BG242"/>
  <c r="BE242"/>
  <c r="AA242"/>
  <c r="Y242"/>
  <c r="W242"/>
  <c r="BK242"/>
  <c r="N242"/>
  <c r="BF242"/>
  <c r="BI241"/>
  <c r="BH241"/>
  <c r="BG241"/>
  <c r="BE241"/>
  <c r="AA241"/>
  <c r="Y241"/>
  <c r="W241"/>
  <c r="BK241"/>
  <c r="N241"/>
  <c r="BF241"/>
  <c r="BI240"/>
  <c r="BH240"/>
  <c r="BG240"/>
  <c r="BE240"/>
  <c r="AA240"/>
  <c r="Y240"/>
  <c r="W240"/>
  <c r="BK240"/>
  <c r="N240"/>
  <c r="BF240"/>
  <c r="BI239"/>
  <c r="BH239"/>
  <c r="BG239"/>
  <c r="BE239"/>
  <c r="AA239"/>
  <c r="Y239"/>
  <c r="W239"/>
  <c r="BK239"/>
  <c r="N239"/>
  <c r="BF239"/>
  <c r="BI238"/>
  <c r="BH238"/>
  <c r="BG238"/>
  <c r="BE238"/>
  <c r="AA238"/>
  <c r="Y238"/>
  <c r="W238"/>
  <c r="BK238"/>
  <c r="N238"/>
  <c r="BF238"/>
  <c r="BI237"/>
  <c r="BH237"/>
  <c r="BG237"/>
  <c r="BE237"/>
  <c r="AA237"/>
  <c r="Y237"/>
  <c r="W237"/>
  <c r="BK237"/>
  <c r="N237"/>
  <c r="BF237"/>
  <c r="BI236"/>
  <c r="BH236"/>
  <c r="BG236"/>
  <c r="BE236"/>
  <c r="AA236"/>
  <c r="Y236"/>
  <c r="W236"/>
  <c r="BK236"/>
  <c r="N236"/>
  <c r="BF236"/>
  <c r="BI235"/>
  <c r="BH235"/>
  <c r="BG235"/>
  <c r="BE235"/>
  <c r="AA235"/>
  <c r="Y235"/>
  <c r="W235"/>
  <c r="BK235"/>
  <c r="N235"/>
  <c r="BF235"/>
  <c r="BI234"/>
  <c r="BH234"/>
  <c r="BG234"/>
  <c r="BE234"/>
  <c r="AA234"/>
  <c r="Y234"/>
  <c r="W234"/>
  <c r="BK234"/>
  <c r="N234"/>
  <c r="BF234"/>
  <c r="BI230"/>
  <c r="BH230"/>
  <c r="BG230"/>
  <c r="BE230"/>
  <c r="AA230"/>
  <c r="Y230"/>
  <c r="W230"/>
  <c r="BK230"/>
  <c r="N230"/>
  <c r="BF230"/>
  <c r="BI229"/>
  <c r="BH229"/>
  <c r="BG229"/>
  <c r="BE229"/>
  <c r="AA229"/>
  <c r="Y229"/>
  <c r="W229"/>
  <c r="BK229"/>
  <c r="N229"/>
  <c r="BF229"/>
  <c r="BI228"/>
  <c r="BH228"/>
  <c r="BG228"/>
  <c r="BE228"/>
  <c r="AA228"/>
  <c r="Y228"/>
  <c r="W228"/>
  <c r="BK228"/>
  <c r="N228"/>
  <c r="BF228"/>
  <c r="BI227"/>
  <c r="BH227"/>
  <c r="BG227"/>
  <c r="BE227"/>
  <c r="AA227"/>
  <c r="Y227"/>
  <c r="W227"/>
  <c r="BK227"/>
  <c r="N227"/>
  <c r="BF227"/>
  <c r="BI226"/>
  <c r="BH226"/>
  <c r="BG226"/>
  <c r="BE226"/>
  <c r="AA226"/>
  <c r="Y226"/>
  <c r="W226"/>
  <c r="BK226"/>
  <c r="N226"/>
  <c r="BF226"/>
  <c r="BI223"/>
  <c r="BH223"/>
  <c r="BG223"/>
  <c r="BE223"/>
  <c r="AA223"/>
  <c r="Y223"/>
  <c r="W223"/>
  <c r="BK223"/>
  <c r="N223"/>
  <c r="BF223"/>
  <c r="BI221"/>
  <c r="BH221"/>
  <c r="BG221"/>
  <c r="BE221"/>
  <c r="AA221"/>
  <c r="Y221"/>
  <c r="W221"/>
  <c r="BK221"/>
  <c r="N221"/>
  <c r="BF221"/>
  <c r="BI218"/>
  <c r="BH218"/>
  <c r="BG218"/>
  <c r="BE218"/>
  <c r="AA218"/>
  <c r="AA217"/>
  <c r="Y218"/>
  <c r="Y217"/>
  <c r="W218"/>
  <c r="W217"/>
  <c r="BK218"/>
  <c r="BK217"/>
  <c r="N217"/>
  <c r="N218"/>
  <c r="BF218"/>
  <c r="N97"/>
  <c r="BI216"/>
  <c r="BH216"/>
  <c r="BG216"/>
  <c r="BE216"/>
  <c r="AA216"/>
  <c r="Y216"/>
  <c r="W216"/>
  <c r="BK216"/>
  <c r="N216"/>
  <c r="BF216"/>
  <c r="BI215"/>
  <c r="BH215"/>
  <c r="BG215"/>
  <c r="BE215"/>
  <c r="AA215"/>
  <c r="Y215"/>
  <c r="W215"/>
  <c r="BK215"/>
  <c r="N215"/>
  <c r="BF215"/>
  <c r="BI213"/>
  <c r="BH213"/>
  <c r="BG213"/>
  <c r="BE213"/>
  <c r="AA213"/>
  <c r="Y213"/>
  <c r="W213"/>
  <c r="BK213"/>
  <c r="N213"/>
  <c r="BF213"/>
  <c r="BI210"/>
  <c r="BH210"/>
  <c r="BG210"/>
  <c r="BE210"/>
  <c r="AA210"/>
  <c r="Y210"/>
  <c r="W210"/>
  <c r="BK210"/>
  <c r="N210"/>
  <c r="BF210"/>
  <c r="BI206"/>
  <c r="BH206"/>
  <c r="BG206"/>
  <c r="BE206"/>
  <c r="AA206"/>
  <c r="Y206"/>
  <c r="W206"/>
  <c r="BK206"/>
  <c r="N206"/>
  <c r="BF206"/>
  <c r="BI204"/>
  <c r="BH204"/>
  <c r="BG204"/>
  <c r="BE204"/>
  <c r="AA204"/>
  <c r="AA203"/>
  <c r="AA202"/>
  <c r="Y204"/>
  <c r="Y203"/>
  <c r="Y202"/>
  <c r="W204"/>
  <c r="W203"/>
  <c r="W202"/>
  <c r="BK204"/>
  <c r="BK203"/>
  <c r="N203"/>
  <c r="BK202"/>
  <c r="N202"/>
  <c r="N204"/>
  <c r="BF204"/>
  <c r="N96"/>
  <c r="N95"/>
  <c r="BI201"/>
  <c r="BH201"/>
  <c r="BG201"/>
  <c r="BE201"/>
  <c r="AA201"/>
  <c r="AA200"/>
  <c r="Y201"/>
  <c r="Y200"/>
  <c r="W201"/>
  <c r="W200"/>
  <c r="BK201"/>
  <c r="BK200"/>
  <c r="N200"/>
  <c r="N201"/>
  <c r="BF201"/>
  <c r="N94"/>
  <c r="BI199"/>
  <c r="BH199"/>
  <c r="BG199"/>
  <c r="BE199"/>
  <c r="AA199"/>
  <c r="Y199"/>
  <c r="W199"/>
  <c r="BK199"/>
  <c r="N199"/>
  <c r="BF199"/>
  <c r="BI198"/>
  <c r="BH198"/>
  <c r="BG198"/>
  <c r="BE198"/>
  <c r="AA198"/>
  <c r="Y198"/>
  <c r="W198"/>
  <c r="BK198"/>
  <c r="N198"/>
  <c r="BF198"/>
  <c r="BI197"/>
  <c r="BH197"/>
  <c r="BG197"/>
  <c r="BE197"/>
  <c r="AA197"/>
  <c r="Y197"/>
  <c r="W197"/>
  <c r="BK197"/>
  <c r="N197"/>
  <c r="BF197"/>
  <c r="BI196"/>
  <c r="BH196"/>
  <c r="BG196"/>
  <c r="BE196"/>
  <c r="AA196"/>
  <c r="AA195"/>
  <c r="Y196"/>
  <c r="Y195"/>
  <c r="W196"/>
  <c r="W195"/>
  <c r="BK196"/>
  <c r="BK195"/>
  <c r="N195"/>
  <c r="N196"/>
  <c r="BF196"/>
  <c r="N93"/>
  <c r="BI191"/>
  <c r="BH191"/>
  <c r="BG191"/>
  <c r="BE191"/>
  <c r="AA191"/>
  <c r="Y191"/>
  <c r="W191"/>
  <c r="BK191"/>
  <c r="N191"/>
  <c r="BF191"/>
  <c r="BI186"/>
  <c r="BH186"/>
  <c r="BG186"/>
  <c r="BE186"/>
  <c r="AA186"/>
  <c r="Y186"/>
  <c r="W186"/>
  <c r="BK186"/>
  <c r="N186"/>
  <c r="BF186"/>
  <c r="BI185"/>
  <c r="BH185"/>
  <c r="BG185"/>
  <c r="BE185"/>
  <c r="AA185"/>
  <c r="Y185"/>
  <c r="W185"/>
  <c r="BK185"/>
  <c r="N185"/>
  <c r="BF185"/>
  <c r="BI184"/>
  <c r="BH184"/>
  <c r="BG184"/>
  <c r="BE184"/>
  <c r="AA184"/>
  <c r="Y184"/>
  <c r="W184"/>
  <c r="BK184"/>
  <c r="N184"/>
  <c r="BF184"/>
  <c r="BI183"/>
  <c r="BH183"/>
  <c r="BG183"/>
  <c r="BE183"/>
  <c r="AA183"/>
  <c r="Y183"/>
  <c r="W183"/>
  <c r="BK183"/>
  <c r="N183"/>
  <c r="BF183"/>
  <c r="BI182"/>
  <c r="BH182"/>
  <c r="BG182"/>
  <c r="BE182"/>
  <c r="AA182"/>
  <c r="Y182"/>
  <c r="W182"/>
  <c r="BK182"/>
  <c r="N182"/>
  <c r="BF182"/>
  <c r="BI181"/>
  <c r="BH181"/>
  <c r="BG181"/>
  <c r="BE181"/>
  <c r="AA181"/>
  <c r="Y181"/>
  <c r="W181"/>
  <c r="BK181"/>
  <c r="N181"/>
  <c r="BF181"/>
  <c r="BI179"/>
  <c r="BH179"/>
  <c r="BG179"/>
  <c r="BE179"/>
  <c r="AA179"/>
  <c r="Y179"/>
  <c r="W179"/>
  <c r="BK179"/>
  <c r="N179"/>
  <c r="BF179"/>
  <c r="BI176"/>
  <c r="BH176"/>
  <c r="BG176"/>
  <c r="BE176"/>
  <c r="AA176"/>
  <c r="Y176"/>
  <c r="W176"/>
  <c r="BK176"/>
  <c r="N176"/>
  <c r="BF176"/>
  <c r="BI172"/>
  <c r="BH172"/>
  <c r="BG172"/>
  <c r="BE172"/>
  <c r="AA172"/>
  <c r="Y172"/>
  <c r="W172"/>
  <c r="BK172"/>
  <c r="N172"/>
  <c r="BF172"/>
  <c r="BI170"/>
  <c r="BH170"/>
  <c r="BG170"/>
  <c r="BE170"/>
  <c r="AA170"/>
  <c r="Y170"/>
  <c r="W170"/>
  <c r="BK170"/>
  <c r="N170"/>
  <c r="BF170"/>
  <c r="BI169"/>
  <c r="BH169"/>
  <c r="BG169"/>
  <c r="BE169"/>
  <c r="AA169"/>
  <c r="Y169"/>
  <c r="W169"/>
  <c r="BK169"/>
  <c r="N169"/>
  <c r="BF169"/>
  <c r="BI168"/>
  <c r="BH168"/>
  <c r="BG168"/>
  <c r="BE168"/>
  <c r="AA168"/>
  <c r="AA167"/>
  <c r="Y168"/>
  <c r="Y167"/>
  <c r="W168"/>
  <c r="W167"/>
  <c r="BK168"/>
  <c r="BK167"/>
  <c r="N167"/>
  <c r="N168"/>
  <c r="BF168"/>
  <c r="N92"/>
  <c r="BI166"/>
  <c r="BH166"/>
  <c r="BG166"/>
  <c r="BE166"/>
  <c r="AA166"/>
  <c r="Y166"/>
  <c r="W166"/>
  <c r="BK166"/>
  <c r="N166"/>
  <c r="BF166"/>
  <c r="BI165"/>
  <c r="BH165"/>
  <c r="BG165"/>
  <c r="BE165"/>
  <c r="AA165"/>
  <c r="Y165"/>
  <c r="W165"/>
  <c r="BK165"/>
  <c r="N165"/>
  <c r="BF165"/>
  <c r="BI164"/>
  <c r="BH164"/>
  <c r="BG164"/>
  <c r="BE164"/>
  <c r="AA164"/>
  <c r="Y164"/>
  <c r="W164"/>
  <c r="BK164"/>
  <c r="N164"/>
  <c r="BF164"/>
  <c r="BI155"/>
  <c r="BH155"/>
  <c r="BG155"/>
  <c r="BE155"/>
  <c r="AA155"/>
  <c r="Y155"/>
  <c r="W155"/>
  <c r="BK155"/>
  <c r="N155"/>
  <c r="BF155"/>
  <c r="BI154"/>
  <c r="BH154"/>
  <c r="BG154"/>
  <c r="BE154"/>
  <c r="AA154"/>
  <c r="Y154"/>
  <c r="W154"/>
  <c r="BK154"/>
  <c r="N154"/>
  <c r="BF154"/>
  <c r="BI153"/>
  <c r="BH153"/>
  <c r="BG153"/>
  <c r="BE153"/>
  <c r="AA153"/>
  <c r="Y153"/>
  <c r="W153"/>
  <c r="BK153"/>
  <c r="N153"/>
  <c r="BF153"/>
  <c r="BI149"/>
  <c r="BH149"/>
  <c r="BG149"/>
  <c r="BE149"/>
  <c r="AA149"/>
  <c r="Y149"/>
  <c r="W149"/>
  <c r="BK149"/>
  <c r="N149"/>
  <c r="BF149"/>
  <c r="BI148"/>
  <c r="BH148"/>
  <c r="BG148"/>
  <c r="BE148"/>
  <c r="AA148"/>
  <c r="Y148"/>
  <c r="W148"/>
  <c r="BK148"/>
  <c r="N148"/>
  <c r="BF148"/>
  <c r="BI145"/>
  <c r="BH145"/>
  <c r="BG145"/>
  <c r="BE145"/>
  <c r="AA145"/>
  <c r="AA144"/>
  <c r="Y145"/>
  <c r="Y144"/>
  <c r="W145"/>
  <c r="W144"/>
  <c r="BK145"/>
  <c r="BK144"/>
  <c r="N144"/>
  <c r="N145"/>
  <c r="BF145"/>
  <c r="N91"/>
  <c r="BI143"/>
  <c r="BH143"/>
  <c r="BG143"/>
  <c r="BE143"/>
  <c r="AA143"/>
  <c r="Y143"/>
  <c r="W143"/>
  <c r="BK143"/>
  <c r="N143"/>
  <c r="BF143"/>
  <c r="BI142"/>
  <c r="BH142"/>
  <c r="BG142"/>
  <c r="BE142"/>
  <c r="AA142"/>
  <c r="AA141"/>
  <c r="AA140"/>
  <c r="AA139"/>
  <c r="Y142"/>
  <c r="Y141"/>
  <c r="Y140"/>
  <c r="Y139"/>
  <c r="W142"/>
  <c r="W141"/>
  <c r="W140"/>
  <c r="W139"/>
  <c i="1" r="AU92"/>
  <c i="6" r="BK142"/>
  <c r="BK141"/>
  <c r="N141"/>
  <c r="BK140"/>
  <c r="N140"/>
  <c r="BK139"/>
  <c r="N139"/>
  <c r="N88"/>
  <c r="N142"/>
  <c r="BF142"/>
  <c r="N90"/>
  <c r="N89"/>
  <c r="F133"/>
  <c r="F131"/>
  <c r="BI120"/>
  <c r="BH120"/>
  <c r="BG120"/>
  <c r="BE120"/>
  <c r="N120"/>
  <c r="BF120"/>
  <c r="BI119"/>
  <c r="BH119"/>
  <c r="BG119"/>
  <c r="BE119"/>
  <c r="N119"/>
  <c r="BF119"/>
  <c r="BI118"/>
  <c r="BH118"/>
  <c r="BG118"/>
  <c r="BE118"/>
  <c r="N118"/>
  <c r="BF118"/>
  <c r="BI117"/>
  <c r="BH117"/>
  <c r="BG117"/>
  <c r="BE117"/>
  <c r="N117"/>
  <c r="BF117"/>
  <c r="BI116"/>
  <c r="BH116"/>
  <c r="BG116"/>
  <c r="BE116"/>
  <c r="N116"/>
  <c r="BF116"/>
  <c r="BI115"/>
  <c r="H36"/>
  <c i="1" r="BD92"/>
  <c i="6" r="BH115"/>
  <c r="H35"/>
  <c i="1" r="BC92"/>
  <c i="6" r="BG115"/>
  <c r="H34"/>
  <c i="1" r="BB92"/>
  <c i="6" r="BE115"/>
  <c r="M32"/>
  <c i="1" r="AV92"/>
  <c i="6" r="H32"/>
  <c i="1" r="AZ92"/>
  <c i="6" r="N115"/>
  <c r="N114"/>
  <c r="L122"/>
  <c r="BF115"/>
  <c r="M33"/>
  <c i="1" r="AW92"/>
  <c i="6" r="H33"/>
  <c i="1" r="BA92"/>
  <c i="6" r="M28"/>
  <c i="1" r="AS92"/>
  <c i="6" r="M27"/>
  <c r="F81"/>
  <c r="F79"/>
  <c r="M30"/>
  <c i="1" r="AG92"/>
  <c i="6" r="L38"/>
  <c r="O21"/>
  <c r="E21"/>
  <c r="M136"/>
  <c r="M84"/>
  <c r="O20"/>
  <c r="O18"/>
  <c r="E18"/>
  <c r="M135"/>
  <c r="M83"/>
  <c r="O17"/>
  <c r="O15"/>
  <c r="E15"/>
  <c r="F136"/>
  <c r="F84"/>
  <c r="O14"/>
  <c r="O12"/>
  <c r="E12"/>
  <c r="F135"/>
  <c r="F83"/>
  <c r="O11"/>
  <c r="O9"/>
  <c r="M133"/>
  <c r="M81"/>
  <c r="F6"/>
  <c r="F130"/>
  <c r="F78"/>
  <c i="5" r="N216"/>
  <c i="1" r="AY91"/>
  <c r="AX91"/>
  <c i="5" r="BI215"/>
  <c r="BH215"/>
  <c r="BG215"/>
  <c r="BE215"/>
  <c r="AA215"/>
  <c r="AA214"/>
  <c r="Y215"/>
  <c r="Y214"/>
  <c r="W215"/>
  <c r="W214"/>
  <c r="BK215"/>
  <c r="BK214"/>
  <c r="N214"/>
  <c r="N215"/>
  <c r="BF215"/>
  <c r="N98"/>
  <c r="BI213"/>
  <c r="BH213"/>
  <c r="BG213"/>
  <c r="BE213"/>
  <c r="AA213"/>
  <c r="AA212"/>
  <c r="Y213"/>
  <c r="Y212"/>
  <c r="W213"/>
  <c r="W212"/>
  <c r="BK213"/>
  <c r="BK212"/>
  <c r="N212"/>
  <c r="N213"/>
  <c r="BF213"/>
  <c r="N97"/>
  <c r="BI211"/>
  <c r="BH211"/>
  <c r="BG211"/>
  <c r="BE211"/>
  <c r="AA211"/>
  <c r="Y211"/>
  <c r="W211"/>
  <c r="BK211"/>
  <c r="N211"/>
  <c r="BF211"/>
  <c r="BI210"/>
  <c r="BH210"/>
  <c r="BG210"/>
  <c r="BE210"/>
  <c r="AA210"/>
  <c r="Y210"/>
  <c r="W210"/>
  <c r="BK210"/>
  <c r="N210"/>
  <c r="BF210"/>
  <c r="BI209"/>
  <c r="BH209"/>
  <c r="BG209"/>
  <c r="BE209"/>
  <c r="AA209"/>
  <c r="Y209"/>
  <c r="W209"/>
  <c r="BK209"/>
  <c r="N209"/>
  <c r="BF209"/>
  <c r="BI208"/>
  <c r="BH208"/>
  <c r="BG208"/>
  <c r="BE208"/>
  <c r="AA208"/>
  <c r="Y208"/>
  <c r="W208"/>
  <c r="BK208"/>
  <c r="N208"/>
  <c r="BF208"/>
  <c r="BI207"/>
  <c r="BH207"/>
  <c r="BG207"/>
  <c r="BE207"/>
  <c r="AA207"/>
  <c r="Y207"/>
  <c r="W207"/>
  <c r="BK207"/>
  <c r="N207"/>
  <c r="BF207"/>
  <c r="BI206"/>
  <c r="BH206"/>
  <c r="BG206"/>
  <c r="BE206"/>
  <c r="AA206"/>
  <c r="Y206"/>
  <c r="W206"/>
  <c r="BK206"/>
  <c r="N206"/>
  <c r="BF206"/>
  <c r="BI205"/>
  <c r="BH205"/>
  <c r="BG205"/>
  <c r="BE205"/>
  <c r="AA205"/>
  <c r="Y205"/>
  <c r="W205"/>
  <c r="BK205"/>
  <c r="N205"/>
  <c r="BF205"/>
  <c r="BI204"/>
  <c r="BH204"/>
  <c r="BG204"/>
  <c r="BE204"/>
  <c r="AA204"/>
  <c r="Y204"/>
  <c r="W204"/>
  <c r="BK204"/>
  <c r="N204"/>
  <c r="BF204"/>
  <c r="BI203"/>
  <c r="BH203"/>
  <c r="BG203"/>
  <c r="BE203"/>
  <c r="AA203"/>
  <c r="Y203"/>
  <c r="W203"/>
  <c r="BK203"/>
  <c r="N203"/>
  <c r="BF203"/>
  <c r="BI202"/>
  <c r="BH202"/>
  <c r="BG202"/>
  <c r="BE202"/>
  <c r="AA202"/>
  <c r="Y202"/>
  <c r="W202"/>
  <c r="BK202"/>
  <c r="N202"/>
  <c r="BF202"/>
  <c r="BI201"/>
  <c r="BH201"/>
  <c r="BG201"/>
  <c r="BE201"/>
  <c r="AA201"/>
  <c r="Y201"/>
  <c r="W201"/>
  <c r="BK201"/>
  <c r="N201"/>
  <c r="BF201"/>
  <c r="BI200"/>
  <c r="BH200"/>
  <c r="BG200"/>
  <c r="BE200"/>
  <c r="AA200"/>
  <c r="AA199"/>
  <c r="Y200"/>
  <c r="Y199"/>
  <c r="W200"/>
  <c r="W199"/>
  <c r="BK200"/>
  <c r="BK199"/>
  <c r="N199"/>
  <c r="N200"/>
  <c r="BF200"/>
  <c r="N96"/>
  <c r="BI198"/>
  <c r="BH198"/>
  <c r="BG198"/>
  <c r="BE198"/>
  <c r="AA198"/>
  <c r="Y198"/>
  <c r="W198"/>
  <c r="BK198"/>
  <c r="N198"/>
  <c r="BF198"/>
  <c r="BI197"/>
  <c r="BH197"/>
  <c r="BG197"/>
  <c r="BE197"/>
  <c r="AA197"/>
  <c r="Y197"/>
  <c r="W197"/>
  <c r="BK197"/>
  <c r="N197"/>
  <c r="BF197"/>
  <c r="BI196"/>
  <c r="BH196"/>
  <c r="BG196"/>
  <c r="BE196"/>
  <c r="AA196"/>
  <c r="Y196"/>
  <c r="W196"/>
  <c r="BK196"/>
  <c r="N196"/>
  <c r="BF196"/>
  <c r="BI195"/>
  <c r="BH195"/>
  <c r="BG195"/>
  <c r="BE195"/>
  <c r="AA195"/>
  <c r="Y195"/>
  <c r="W195"/>
  <c r="BK195"/>
  <c r="N195"/>
  <c r="BF195"/>
  <c r="BI194"/>
  <c r="BH194"/>
  <c r="BG194"/>
  <c r="BE194"/>
  <c r="AA194"/>
  <c r="Y194"/>
  <c r="W194"/>
  <c r="BK194"/>
  <c r="N194"/>
  <c r="BF194"/>
  <c r="BI193"/>
  <c r="BH193"/>
  <c r="BG193"/>
  <c r="BE193"/>
  <c r="AA193"/>
  <c r="Y193"/>
  <c r="W193"/>
  <c r="BK193"/>
  <c r="N193"/>
  <c r="BF193"/>
  <c r="BI192"/>
  <c r="BH192"/>
  <c r="BG192"/>
  <c r="BE192"/>
  <c r="AA192"/>
  <c r="Y192"/>
  <c r="W192"/>
  <c r="BK192"/>
  <c r="N192"/>
  <c r="BF192"/>
  <c r="BI191"/>
  <c r="BH191"/>
  <c r="BG191"/>
  <c r="BE191"/>
  <c r="AA191"/>
  <c r="Y191"/>
  <c r="W191"/>
  <c r="BK191"/>
  <c r="N191"/>
  <c r="BF191"/>
  <c r="BI190"/>
  <c r="BH190"/>
  <c r="BG190"/>
  <c r="BE190"/>
  <c r="AA190"/>
  <c r="Y190"/>
  <c r="W190"/>
  <c r="BK190"/>
  <c r="N190"/>
  <c r="BF190"/>
  <c r="BI189"/>
  <c r="BH189"/>
  <c r="BG189"/>
  <c r="BE189"/>
  <c r="AA189"/>
  <c r="Y189"/>
  <c r="W189"/>
  <c r="BK189"/>
  <c r="N189"/>
  <c r="BF189"/>
  <c r="BI188"/>
  <c r="BH188"/>
  <c r="BG188"/>
  <c r="BE188"/>
  <c r="AA188"/>
  <c r="AA187"/>
  <c r="Y188"/>
  <c r="Y187"/>
  <c r="W188"/>
  <c r="W187"/>
  <c r="BK188"/>
  <c r="BK187"/>
  <c r="N187"/>
  <c r="N188"/>
  <c r="BF188"/>
  <c r="N95"/>
  <c r="BI186"/>
  <c r="BH186"/>
  <c r="BG186"/>
  <c r="BE186"/>
  <c r="AA186"/>
  <c r="Y186"/>
  <c r="W186"/>
  <c r="BK186"/>
  <c r="N186"/>
  <c r="BF186"/>
  <c r="BI185"/>
  <c r="BH185"/>
  <c r="BG185"/>
  <c r="BE185"/>
  <c r="AA185"/>
  <c r="Y185"/>
  <c r="W185"/>
  <c r="BK185"/>
  <c r="N185"/>
  <c r="BF185"/>
  <c r="BI184"/>
  <c r="BH184"/>
  <c r="BG184"/>
  <c r="BE184"/>
  <c r="AA184"/>
  <c r="Y184"/>
  <c r="W184"/>
  <c r="BK184"/>
  <c r="N184"/>
  <c r="BF184"/>
  <c r="BI183"/>
  <c r="BH183"/>
  <c r="BG183"/>
  <c r="BE183"/>
  <c r="AA183"/>
  <c r="Y183"/>
  <c r="W183"/>
  <c r="BK183"/>
  <c r="N183"/>
  <c r="BF183"/>
  <c r="BI182"/>
  <c r="BH182"/>
  <c r="BG182"/>
  <c r="BE182"/>
  <c r="AA182"/>
  <c r="AA181"/>
  <c r="Y182"/>
  <c r="Y181"/>
  <c r="W182"/>
  <c r="W181"/>
  <c r="BK182"/>
  <c r="BK181"/>
  <c r="N181"/>
  <c r="N182"/>
  <c r="BF182"/>
  <c r="N94"/>
  <c r="BI180"/>
  <c r="BH180"/>
  <c r="BG180"/>
  <c r="BE180"/>
  <c r="AA180"/>
  <c r="Y180"/>
  <c r="W180"/>
  <c r="BK180"/>
  <c r="N180"/>
  <c r="BF180"/>
  <c r="BI179"/>
  <c r="BH179"/>
  <c r="BG179"/>
  <c r="BE179"/>
  <c r="AA179"/>
  <c r="Y179"/>
  <c r="W179"/>
  <c r="BK179"/>
  <c r="N179"/>
  <c r="BF179"/>
  <c r="BI178"/>
  <c r="BH178"/>
  <c r="BG178"/>
  <c r="BE178"/>
  <c r="AA178"/>
  <c r="Y178"/>
  <c r="W178"/>
  <c r="BK178"/>
  <c r="N178"/>
  <c r="BF178"/>
  <c r="BI177"/>
  <c r="BH177"/>
  <c r="BG177"/>
  <c r="BE177"/>
  <c r="AA177"/>
  <c r="Y177"/>
  <c r="W177"/>
  <c r="BK177"/>
  <c r="N177"/>
  <c r="BF177"/>
  <c r="BI176"/>
  <c r="BH176"/>
  <c r="BG176"/>
  <c r="BE176"/>
  <c r="AA176"/>
  <c r="Y176"/>
  <c r="W176"/>
  <c r="BK176"/>
  <c r="N176"/>
  <c r="BF176"/>
  <c r="BI175"/>
  <c r="BH175"/>
  <c r="BG175"/>
  <c r="BE175"/>
  <c r="AA175"/>
  <c r="Y175"/>
  <c r="W175"/>
  <c r="BK175"/>
  <c r="N175"/>
  <c r="BF175"/>
  <c r="BI174"/>
  <c r="BH174"/>
  <c r="BG174"/>
  <c r="BE174"/>
  <c r="AA174"/>
  <c r="Y174"/>
  <c r="W174"/>
  <c r="BK174"/>
  <c r="N174"/>
  <c r="BF174"/>
  <c r="BI173"/>
  <c r="BH173"/>
  <c r="BG173"/>
  <c r="BE173"/>
  <c r="AA173"/>
  <c r="Y173"/>
  <c r="W173"/>
  <c r="BK173"/>
  <c r="N173"/>
  <c r="BF173"/>
  <c r="BI172"/>
  <c r="BH172"/>
  <c r="BG172"/>
  <c r="BE172"/>
  <c r="AA172"/>
  <c r="AA171"/>
  <c r="Y172"/>
  <c r="Y171"/>
  <c r="W172"/>
  <c r="W171"/>
  <c r="BK172"/>
  <c r="BK171"/>
  <c r="N171"/>
  <c r="N172"/>
  <c r="BF172"/>
  <c r="N93"/>
  <c r="BI170"/>
  <c r="BH170"/>
  <c r="BG170"/>
  <c r="BE170"/>
  <c r="AA170"/>
  <c r="Y170"/>
  <c r="W170"/>
  <c r="BK170"/>
  <c r="N170"/>
  <c r="BF170"/>
  <c r="BI169"/>
  <c r="BH169"/>
  <c r="BG169"/>
  <c r="BE169"/>
  <c r="AA169"/>
  <c r="AA168"/>
  <c r="Y169"/>
  <c r="Y168"/>
  <c r="W169"/>
  <c r="W168"/>
  <c r="BK169"/>
  <c r="BK168"/>
  <c r="N168"/>
  <c r="N169"/>
  <c r="BF169"/>
  <c r="N92"/>
  <c r="BI167"/>
  <c r="BH167"/>
  <c r="BG167"/>
  <c r="BE167"/>
  <c r="AA167"/>
  <c r="Y167"/>
  <c r="W167"/>
  <c r="BK167"/>
  <c r="N167"/>
  <c r="BF167"/>
  <c r="BI166"/>
  <c r="BH166"/>
  <c r="BG166"/>
  <c r="BE166"/>
  <c r="AA166"/>
  <c r="Y166"/>
  <c r="W166"/>
  <c r="BK166"/>
  <c r="N166"/>
  <c r="BF166"/>
  <c r="BI165"/>
  <c r="BH165"/>
  <c r="BG165"/>
  <c r="BE165"/>
  <c r="AA165"/>
  <c r="Y165"/>
  <c r="W165"/>
  <c r="BK165"/>
  <c r="N165"/>
  <c r="BF165"/>
  <c r="BI164"/>
  <c r="BH164"/>
  <c r="BG164"/>
  <c r="BE164"/>
  <c r="AA164"/>
  <c r="Y164"/>
  <c r="W164"/>
  <c r="BK164"/>
  <c r="N164"/>
  <c r="BF164"/>
  <c r="BI163"/>
  <c r="BH163"/>
  <c r="BG163"/>
  <c r="BE163"/>
  <c r="AA163"/>
  <c r="Y163"/>
  <c r="W163"/>
  <c r="BK163"/>
  <c r="N163"/>
  <c r="BF163"/>
  <c r="BI162"/>
  <c r="BH162"/>
  <c r="BG162"/>
  <c r="BE162"/>
  <c r="AA162"/>
  <c r="Y162"/>
  <c r="W162"/>
  <c r="BK162"/>
  <c r="N162"/>
  <c r="BF162"/>
  <c r="BI161"/>
  <c r="BH161"/>
  <c r="BG161"/>
  <c r="BE161"/>
  <c r="AA161"/>
  <c r="Y161"/>
  <c r="W161"/>
  <c r="BK161"/>
  <c r="N161"/>
  <c r="BF161"/>
  <c r="BI160"/>
  <c r="BH160"/>
  <c r="BG160"/>
  <c r="BE160"/>
  <c r="AA160"/>
  <c r="Y160"/>
  <c r="W160"/>
  <c r="BK160"/>
  <c r="N160"/>
  <c r="BF160"/>
  <c r="BI159"/>
  <c r="BH159"/>
  <c r="BG159"/>
  <c r="BE159"/>
  <c r="AA159"/>
  <c r="Y159"/>
  <c r="W159"/>
  <c r="BK159"/>
  <c r="N159"/>
  <c r="BF159"/>
  <c r="BI158"/>
  <c r="BH158"/>
  <c r="BG158"/>
  <c r="BE158"/>
  <c r="AA158"/>
  <c r="Y158"/>
  <c r="W158"/>
  <c r="BK158"/>
  <c r="N158"/>
  <c r="BF158"/>
  <c r="BI157"/>
  <c r="BH157"/>
  <c r="BG157"/>
  <c r="BE157"/>
  <c r="AA157"/>
  <c r="Y157"/>
  <c r="W157"/>
  <c r="BK157"/>
  <c r="N157"/>
  <c r="BF157"/>
  <c r="BI156"/>
  <c r="BH156"/>
  <c r="BG156"/>
  <c r="BE156"/>
  <c r="AA156"/>
  <c r="Y156"/>
  <c r="W156"/>
  <c r="BK156"/>
  <c r="N156"/>
  <c r="BF156"/>
  <c r="BI155"/>
  <c r="BH155"/>
  <c r="BG155"/>
  <c r="BE155"/>
  <c r="AA155"/>
  <c r="Y155"/>
  <c r="W155"/>
  <c r="BK155"/>
  <c r="N155"/>
  <c r="BF155"/>
  <c r="BI154"/>
  <c r="BH154"/>
  <c r="BG154"/>
  <c r="BE154"/>
  <c r="AA154"/>
  <c r="Y154"/>
  <c r="W154"/>
  <c r="BK154"/>
  <c r="N154"/>
  <c r="BF154"/>
  <c r="BI153"/>
  <c r="BH153"/>
  <c r="BG153"/>
  <c r="BE153"/>
  <c r="AA153"/>
  <c r="Y153"/>
  <c r="W153"/>
  <c r="BK153"/>
  <c r="N153"/>
  <c r="BF153"/>
  <c r="BI152"/>
  <c r="BH152"/>
  <c r="BG152"/>
  <c r="BE152"/>
  <c r="AA152"/>
  <c r="Y152"/>
  <c r="W152"/>
  <c r="BK152"/>
  <c r="N152"/>
  <c r="BF152"/>
  <c r="BI151"/>
  <c r="BH151"/>
  <c r="BG151"/>
  <c r="BE151"/>
  <c r="AA151"/>
  <c r="Y151"/>
  <c r="W151"/>
  <c r="BK151"/>
  <c r="N151"/>
  <c r="BF151"/>
  <c r="BI150"/>
  <c r="BH150"/>
  <c r="BG150"/>
  <c r="BE150"/>
  <c r="AA150"/>
  <c r="Y150"/>
  <c r="W150"/>
  <c r="BK150"/>
  <c r="N150"/>
  <c r="BF150"/>
  <c r="BI149"/>
  <c r="BH149"/>
  <c r="BG149"/>
  <c r="BE149"/>
  <c r="AA149"/>
  <c r="Y149"/>
  <c r="W149"/>
  <c r="BK149"/>
  <c r="N149"/>
  <c r="BF149"/>
  <c r="BI148"/>
  <c r="BH148"/>
  <c r="BG148"/>
  <c r="BE148"/>
  <c r="AA148"/>
  <c r="Y148"/>
  <c r="W148"/>
  <c r="BK148"/>
  <c r="N148"/>
  <c r="BF148"/>
  <c r="BI147"/>
  <c r="BH147"/>
  <c r="BG147"/>
  <c r="BE147"/>
  <c r="AA147"/>
  <c r="Y147"/>
  <c r="W147"/>
  <c r="BK147"/>
  <c r="N147"/>
  <c r="BF147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/>
  <c r="BI144"/>
  <c r="BH144"/>
  <c r="BG144"/>
  <c r="BE144"/>
  <c r="AA144"/>
  <c r="Y144"/>
  <c r="W144"/>
  <c r="BK144"/>
  <c r="N144"/>
  <c r="BF144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/>
  <c r="BI141"/>
  <c r="BH141"/>
  <c r="BG141"/>
  <c r="BE141"/>
  <c r="AA141"/>
  <c r="Y141"/>
  <c r="W141"/>
  <c r="BK141"/>
  <c r="N141"/>
  <c r="BF141"/>
  <c r="BI140"/>
  <c r="BH140"/>
  <c r="BG140"/>
  <c r="BE140"/>
  <c r="AA140"/>
  <c r="Y140"/>
  <c r="W140"/>
  <c r="BK140"/>
  <c r="N140"/>
  <c r="BF140"/>
  <c r="BI139"/>
  <c r="BH139"/>
  <c r="BG139"/>
  <c r="BE139"/>
  <c r="AA139"/>
  <c r="AA138"/>
  <c r="Y139"/>
  <c r="Y138"/>
  <c r="W139"/>
  <c r="W138"/>
  <c r="BK139"/>
  <c r="BK138"/>
  <c r="N138"/>
  <c r="N139"/>
  <c r="BF139"/>
  <c r="N91"/>
  <c r="BI137"/>
  <c r="BH137"/>
  <c r="BG137"/>
  <c r="BE137"/>
  <c r="AA137"/>
  <c r="Y137"/>
  <c r="W137"/>
  <c r="BK137"/>
  <c r="N137"/>
  <c r="BF137"/>
  <c r="BI136"/>
  <c r="BH136"/>
  <c r="BG136"/>
  <c r="BE136"/>
  <c r="AA136"/>
  <c r="Y136"/>
  <c r="W136"/>
  <c r="BK136"/>
  <c r="N136"/>
  <c r="BF136"/>
  <c r="BI135"/>
  <c r="BH135"/>
  <c r="BG135"/>
  <c r="BE135"/>
  <c r="AA135"/>
  <c r="Y135"/>
  <c r="W135"/>
  <c r="BK135"/>
  <c r="N135"/>
  <c r="BF135"/>
  <c r="BI134"/>
  <c r="BH134"/>
  <c r="BG134"/>
  <c r="BE134"/>
  <c r="AA134"/>
  <c r="Y134"/>
  <c r="W134"/>
  <c r="BK134"/>
  <c r="N134"/>
  <c r="BF134"/>
  <c r="BI133"/>
  <c r="BH133"/>
  <c r="BG133"/>
  <c r="BE133"/>
  <c r="AA133"/>
  <c r="Y133"/>
  <c r="W133"/>
  <c r="BK133"/>
  <c r="N133"/>
  <c r="BF133"/>
  <c r="BI132"/>
  <c r="BH132"/>
  <c r="BG132"/>
  <c r="BE132"/>
  <c r="AA132"/>
  <c r="Y132"/>
  <c r="W132"/>
  <c r="BK132"/>
  <c r="N132"/>
  <c r="BF132"/>
  <c r="BI131"/>
  <c r="BH131"/>
  <c r="BG131"/>
  <c r="BE131"/>
  <c r="AA131"/>
  <c r="Y131"/>
  <c r="W131"/>
  <c r="BK131"/>
  <c r="N131"/>
  <c r="BF131"/>
  <c r="BI130"/>
  <c r="BH130"/>
  <c r="BG130"/>
  <c r="BE130"/>
  <c r="AA130"/>
  <c r="Y130"/>
  <c r="W130"/>
  <c r="BK130"/>
  <c r="N130"/>
  <c r="BF130"/>
  <c r="BI129"/>
  <c r="BH129"/>
  <c r="BG129"/>
  <c r="BE129"/>
  <c r="AA129"/>
  <c r="AA128"/>
  <c r="Y129"/>
  <c r="Y128"/>
  <c r="W129"/>
  <c r="W128"/>
  <c r="BK129"/>
  <c r="BK128"/>
  <c r="N128"/>
  <c r="N129"/>
  <c r="BF129"/>
  <c r="N90"/>
  <c r="BI127"/>
  <c r="BH127"/>
  <c r="BG127"/>
  <c r="BE127"/>
  <c r="AA127"/>
  <c r="AA126"/>
  <c r="AA125"/>
  <c r="Y127"/>
  <c r="Y126"/>
  <c r="Y125"/>
  <c r="W127"/>
  <c r="W126"/>
  <c r="W125"/>
  <c i="1" r="AU91"/>
  <c i="5" r="BK127"/>
  <c r="BK126"/>
  <c r="N126"/>
  <c r="BK125"/>
  <c r="N125"/>
  <c r="N88"/>
  <c r="N127"/>
  <c r="BF127"/>
  <c r="N89"/>
  <c r="F119"/>
  <c r="F117"/>
  <c r="BI106"/>
  <c r="BH106"/>
  <c r="BG106"/>
  <c r="BE106"/>
  <c r="N106"/>
  <c r="BF106"/>
  <c r="BI105"/>
  <c r="BH105"/>
  <c r="BG105"/>
  <c r="BE105"/>
  <c r="N105"/>
  <c r="BF105"/>
  <c r="BI104"/>
  <c r="BH104"/>
  <c r="BG104"/>
  <c r="BE104"/>
  <c r="N104"/>
  <c r="BF104"/>
  <c r="BI103"/>
  <c r="BH103"/>
  <c r="BG103"/>
  <c r="BE103"/>
  <c r="N103"/>
  <c r="BF103"/>
  <c r="BI102"/>
  <c r="BH102"/>
  <c r="BG102"/>
  <c r="BE102"/>
  <c r="N102"/>
  <c r="BF102"/>
  <c r="BI101"/>
  <c r="H36"/>
  <c i="1" r="BD91"/>
  <c i="5" r="BH101"/>
  <c r="H35"/>
  <c i="1" r="BC91"/>
  <c i="5" r="BG101"/>
  <c r="H34"/>
  <c i="1" r="BB91"/>
  <c i="5" r="BE101"/>
  <c r="M32"/>
  <c i="1" r="AV91"/>
  <c i="5" r="H32"/>
  <c i="1" r="AZ91"/>
  <c i="5" r="N101"/>
  <c r="N100"/>
  <c r="L108"/>
  <c r="BF101"/>
  <c r="M33"/>
  <c i="1" r="AW91"/>
  <c i="5" r="H33"/>
  <c i="1" r="BA91"/>
  <c i="5" r="M28"/>
  <c i="1" r="AS91"/>
  <c i="5" r="M27"/>
  <c r="F81"/>
  <c r="F79"/>
  <c r="M30"/>
  <c i="1" r="AG91"/>
  <c i="5" r="L38"/>
  <c r="O21"/>
  <c r="E21"/>
  <c r="M122"/>
  <c r="M84"/>
  <c r="O20"/>
  <c r="O18"/>
  <c r="E18"/>
  <c r="M121"/>
  <c r="M83"/>
  <c r="O17"/>
  <c r="O15"/>
  <c r="E15"/>
  <c r="F122"/>
  <c r="F84"/>
  <c r="O14"/>
  <c r="O12"/>
  <c r="E12"/>
  <c r="F121"/>
  <c r="F83"/>
  <c r="O11"/>
  <c r="O9"/>
  <c r="M119"/>
  <c r="M81"/>
  <c r="F6"/>
  <c r="F116"/>
  <c r="F78"/>
  <c i="4" r="N423"/>
  <c i="1" r="AY90"/>
  <c r="AX90"/>
  <c i="4" r="BI422"/>
  <c r="BH422"/>
  <c r="BG422"/>
  <c r="BE422"/>
  <c r="AA422"/>
  <c r="Y422"/>
  <c r="W422"/>
  <c r="BK422"/>
  <c r="N422"/>
  <c r="BF422"/>
  <c r="BI421"/>
  <c r="BH421"/>
  <c r="BG421"/>
  <c r="BE421"/>
  <c r="AA421"/>
  <c r="Y421"/>
  <c r="W421"/>
  <c r="BK421"/>
  <c r="N421"/>
  <c r="BF421"/>
  <c r="BI420"/>
  <c r="BH420"/>
  <c r="BG420"/>
  <c r="BE420"/>
  <c r="AA420"/>
  <c r="AA419"/>
  <c r="AA418"/>
  <c r="Y420"/>
  <c r="Y419"/>
  <c r="Y418"/>
  <c r="W420"/>
  <c r="W419"/>
  <c r="W418"/>
  <c r="BK420"/>
  <c r="BK419"/>
  <c r="N419"/>
  <c r="BK418"/>
  <c r="N418"/>
  <c r="N420"/>
  <c r="BF420"/>
  <c r="N112"/>
  <c r="N111"/>
  <c r="BI417"/>
  <c r="BH417"/>
  <c r="BG417"/>
  <c r="BE417"/>
  <c r="AA417"/>
  <c r="Y417"/>
  <c r="W417"/>
  <c r="BK417"/>
  <c r="N417"/>
  <c r="BF417"/>
  <c r="BI416"/>
  <c r="BH416"/>
  <c r="BG416"/>
  <c r="BE416"/>
  <c r="AA416"/>
  <c r="Y416"/>
  <c r="W416"/>
  <c r="BK416"/>
  <c r="N416"/>
  <c r="BF416"/>
  <c r="BI415"/>
  <c r="BH415"/>
  <c r="BG415"/>
  <c r="BE415"/>
  <c r="AA415"/>
  <c r="Y415"/>
  <c r="W415"/>
  <c r="BK415"/>
  <c r="N415"/>
  <c r="BF415"/>
  <c r="BI414"/>
  <c r="BH414"/>
  <c r="BG414"/>
  <c r="BE414"/>
  <c r="AA414"/>
  <c r="Y414"/>
  <c r="W414"/>
  <c r="BK414"/>
  <c r="N414"/>
  <c r="BF414"/>
  <c r="BI411"/>
  <c r="BH411"/>
  <c r="BG411"/>
  <c r="BE411"/>
  <c r="AA411"/>
  <c r="Y411"/>
  <c r="W411"/>
  <c r="BK411"/>
  <c r="N411"/>
  <c r="BF411"/>
  <c r="BI404"/>
  <c r="BH404"/>
  <c r="BG404"/>
  <c r="BE404"/>
  <c r="AA404"/>
  <c r="AA403"/>
  <c r="Y404"/>
  <c r="Y403"/>
  <c r="W404"/>
  <c r="W403"/>
  <c r="BK404"/>
  <c r="BK403"/>
  <c r="N403"/>
  <c r="N404"/>
  <c r="BF404"/>
  <c r="N110"/>
  <c r="BI402"/>
  <c r="BH402"/>
  <c r="BG402"/>
  <c r="BE402"/>
  <c r="AA402"/>
  <c r="Y402"/>
  <c r="W402"/>
  <c r="BK402"/>
  <c r="N402"/>
  <c r="BF402"/>
  <c r="BI401"/>
  <c r="BH401"/>
  <c r="BG401"/>
  <c r="BE401"/>
  <c r="AA401"/>
  <c r="Y401"/>
  <c r="W401"/>
  <c r="BK401"/>
  <c r="N401"/>
  <c r="BF401"/>
  <c r="BI397"/>
  <c r="BH397"/>
  <c r="BG397"/>
  <c r="BE397"/>
  <c r="AA397"/>
  <c r="AA396"/>
  <c r="Y397"/>
  <c r="Y396"/>
  <c r="W397"/>
  <c r="W396"/>
  <c r="BK397"/>
  <c r="BK396"/>
  <c r="N396"/>
  <c r="N397"/>
  <c r="BF397"/>
  <c r="N109"/>
  <c r="BI395"/>
  <c r="BH395"/>
  <c r="BG395"/>
  <c r="BE395"/>
  <c r="AA395"/>
  <c r="Y395"/>
  <c r="W395"/>
  <c r="BK395"/>
  <c r="N395"/>
  <c r="BF395"/>
  <c r="BI392"/>
  <c r="BH392"/>
  <c r="BG392"/>
  <c r="BE392"/>
  <c r="AA392"/>
  <c r="Y392"/>
  <c r="W392"/>
  <c r="BK392"/>
  <c r="N392"/>
  <c r="BF392"/>
  <c r="BI391"/>
  <c r="BH391"/>
  <c r="BG391"/>
  <c r="BE391"/>
  <c r="AA391"/>
  <c r="Y391"/>
  <c r="W391"/>
  <c r="BK391"/>
  <c r="N391"/>
  <c r="BF391"/>
  <c r="BI389"/>
  <c r="BH389"/>
  <c r="BG389"/>
  <c r="BE389"/>
  <c r="AA389"/>
  <c r="Y389"/>
  <c r="W389"/>
  <c r="BK389"/>
  <c r="N389"/>
  <c r="BF389"/>
  <c r="BI388"/>
  <c r="BH388"/>
  <c r="BG388"/>
  <c r="BE388"/>
  <c r="AA388"/>
  <c r="Y388"/>
  <c r="W388"/>
  <c r="BK388"/>
  <c r="N388"/>
  <c r="BF388"/>
  <c r="BI386"/>
  <c r="BH386"/>
  <c r="BG386"/>
  <c r="BE386"/>
  <c r="AA386"/>
  <c r="Y386"/>
  <c r="W386"/>
  <c r="BK386"/>
  <c r="N386"/>
  <c r="BF386"/>
  <c r="BI385"/>
  <c r="BH385"/>
  <c r="BG385"/>
  <c r="BE385"/>
  <c r="AA385"/>
  <c r="Y385"/>
  <c r="W385"/>
  <c r="BK385"/>
  <c r="N385"/>
  <c r="BF385"/>
  <c r="BI380"/>
  <c r="BH380"/>
  <c r="BG380"/>
  <c r="BE380"/>
  <c r="AA380"/>
  <c r="AA379"/>
  <c r="Y380"/>
  <c r="Y379"/>
  <c r="W380"/>
  <c r="W379"/>
  <c r="BK380"/>
  <c r="BK379"/>
  <c r="N379"/>
  <c r="N380"/>
  <c r="BF380"/>
  <c r="N108"/>
  <c r="BI375"/>
  <c r="BH375"/>
  <c r="BG375"/>
  <c r="BE375"/>
  <c r="AA375"/>
  <c r="AA374"/>
  <c r="Y375"/>
  <c r="Y374"/>
  <c r="W375"/>
  <c r="W374"/>
  <c r="BK375"/>
  <c r="BK374"/>
  <c r="N374"/>
  <c r="N375"/>
  <c r="BF375"/>
  <c r="N107"/>
  <c r="BI373"/>
  <c r="BH373"/>
  <c r="BG373"/>
  <c r="BE373"/>
  <c r="AA373"/>
  <c r="Y373"/>
  <c r="W373"/>
  <c r="BK373"/>
  <c r="N373"/>
  <c r="BF373"/>
  <c r="BI372"/>
  <c r="BH372"/>
  <c r="BG372"/>
  <c r="BE372"/>
  <c r="AA372"/>
  <c r="Y372"/>
  <c r="W372"/>
  <c r="BK372"/>
  <c r="N372"/>
  <c r="BF372"/>
  <c r="BI371"/>
  <c r="BH371"/>
  <c r="BG371"/>
  <c r="BE371"/>
  <c r="AA371"/>
  <c r="Y371"/>
  <c r="W371"/>
  <c r="BK371"/>
  <c r="N371"/>
  <c r="BF371"/>
  <c r="BI370"/>
  <c r="BH370"/>
  <c r="BG370"/>
  <c r="BE370"/>
  <c r="AA370"/>
  <c r="Y370"/>
  <c r="W370"/>
  <c r="BK370"/>
  <c r="N370"/>
  <c r="BF370"/>
  <c r="BI367"/>
  <c r="BH367"/>
  <c r="BG367"/>
  <c r="BE367"/>
  <c r="AA367"/>
  <c r="Y367"/>
  <c r="W367"/>
  <c r="BK367"/>
  <c r="N367"/>
  <c r="BF367"/>
  <c r="BI366"/>
  <c r="BH366"/>
  <c r="BG366"/>
  <c r="BE366"/>
  <c r="AA366"/>
  <c r="Y366"/>
  <c r="W366"/>
  <c r="BK366"/>
  <c r="N366"/>
  <c r="BF366"/>
  <c r="BI365"/>
  <c r="BH365"/>
  <c r="BG365"/>
  <c r="BE365"/>
  <c r="AA365"/>
  <c r="Y365"/>
  <c r="W365"/>
  <c r="BK365"/>
  <c r="N365"/>
  <c r="BF365"/>
  <c r="BI362"/>
  <c r="BH362"/>
  <c r="BG362"/>
  <c r="BE362"/>
  <c r="AA362"/>
  <c r="AA361"/>
  <c r="Y362"/>
  <c r="Y361"/>
  <c r="W362"/>
  <c r="W361"/>
  <c r="BK362"/>
  <c r="BK361"/>
  <c r="N361"/>
  <c r="N362"/>
  <c r="BF362"/>
  <c r="N106"/>
  <c r="BI360"/>
  <c r="BH360"/>
  <c r="BG360"/>
  <c r="BE360"/>
  <c r="AA360"/>
  <c r="Y360"/>
  <c r="W360"/>
  <c r="BK360"/>
  <c r="N360"/>
  <c r="BF360"/>
  <c r="BI357"/>
  <c r="BH357"/>
  <c r="BG357"/>
  <c r="BE357"/>
  <c r="AA357"/>
  <c r="Y357"/>
  <c r="W357"/>
  <c r="BK357"/>
  <c r="N357"/>
  <c r="BF357"/>
  <c r="BI356"/>
  <c r="BH356"/>
  <c r="BG356"/>
  <c r="BE356"/>
  <c r="AA356"/>
  <c r="Y356"/>
  <c r="W356"/>
  <c r="BK356"/>
  <c r="N356"/>
  <c r="BF356"/>
  <c r="BI353"/>
  <c r="BH353"/>
  <c r="BG353"/>
  <c r="BE353"/>
  <c r="AA353"/>
  <c r="Y353"/>
  <c r="W353"/>
  <c r="BK353"/>
  <c r="N353"/>
  <c r="BF353"/>
  <c r="BI352"/>
  <c r="BH352"/>
  <c r="BG352"/>
  <c r="BE352"/>
  <c r="AA352"/>
  <c r="Y352"/>
  <c r="W352"/>
  <c r="BK352"/>
  <c r="N352"/>
  <c r="BF352"/>
  <c r="BI351"/>
  <c r="BH351"/>
  <c r="BG351"/>
  <c r="BE351"/>
  <c r="AA351"/>
  <c r="Y351"/>
  <c r="W351"/>
  <c r="BK351"/>
  <c r="N351"/>
  <c r="BF351"/>
  <c r="BI350"/>
  <c r="BH350"/>
  <c r="BG350"/>
  <c r="BE350"/>
  <c r="AA350"/>
  <c r="Y350"/>
  <c r="W350"/>
  <c r="BK350"/>
  <c r="N350"/>
  <c r="BF350"/>
  <c r="BI349"/>
  <c r="BH349"/>
  <c r="BG349"/>
  <c r="BE349"/>
  <c r="AA349"/>
  <c r="Y349"/>
  <c r="W349"/>
  <c r="BK349"/>
  <c r="N349"/>
  <c r="BF349"/>
  <c r="BI344"/>
  <c r="BH344"/>
  <c r="BG344"/>
  <c r="BE344"/>
  <c r="AA344"/>
  <c r="Y344"/>
  <c r="W344"/>
  <c r="BK344"/>
  <c r="N344"/>
  <c r="BF344"/>
  <c r="BI341"/>
  <c r="BH341"/>
  <c r="BG341"/>
  <c r="BE341"/>
  <c r="AA341"/>
  <c r="Y341"/>
  <c r="W341"/>
  <c r="BK341"/>
  <c r="N341"/>
  <c r="BF341"/>
  <c r="BI337"/>
  <c r="BH337"/>
  <c r="BG337"/>
  <c r="BE337"/>
  <c r="AA337"/>
  <c r="AA336"/>
  <c r="Y337"/>
  <c r="Y336"/>
  <c r="W337"/>
  <c r="W336"/>
  <c r="BK337"/>
  <c r="BK336"/>
  <c r="N336"/>
  <c r="N337"/>
  <c r="BF337"/>
  <c r="N105"/>
  <c r="BI335"/>
  <c r="BH335"/>
  <c r="BG335"/>
  <c r="BE335"/>
  <c r="AA335"/>
  <c r="Y335"/>
  <c r="W335"/>
  <c r="BK335"/>
  <c r="N335"/>
  <c r="BF335"/>
  <c r="BI334"/>
  <c r="BH334"/>
  <c r="BG334"/>
  <c r="BE334"/>
  <c r="AA334"/>
  <c r="Y334"/>
  <c r="W334"/>
  <c r="BK334"/>
  <c r="N334"/>
  <c r="BF334"/>
  <c r="BI333"/>
  <c r="BH333"/>
  <c r="BG333"/>
  <c r="BE333"/>
  <c r="AA333"/>
  <c r="Y333"/>
  <c r="W333"/>
  <c r="BK333"/>
  <c r="N333"/>
  <c r="BF333"/>
  <c r="BI332"/>
  <c r="BH332"/>
  <c r="BG332"/>
  <c r="BE332"/>
  <c r="AA332"/>
  <c r="Y332"/>
  <c r="W332"/>
  <c r="BK332"/>
  <c r="N332"/>
  <c r="BF332"/>
  <c r="BI331"/>
  <c r="BH331"/>
  <c r="BG331"/>
  <c r="BE331"/>
  <c r="AA331"/>
  <c r="Y331"/>
  <c r="W331"/>
  <c r="BK331"/>
  <c r="N331"/>
  <c r="BF331"/>
  <c r="BI330"/>
  <c r="BH330"/>
  <c r="BG330"/>
  <c r="BE330"/>
  <c r="AA330"/>
  <c r="Y330"/>
  <c r="W330"/>
  <c r="BK330"/>
  <c r="N330"/>
  <c r="BF330"/>
  <c r="BI329"/>
  <c r="BH329"/>
  <c r="BG329"/>
  <c r="BE329"/>
  <c r="AA329"/>
  <c r="Y329"/>
  <c r="W329"/>
  <c r="BK329"/>
  <c r="N329"/>
  <c r="BF329"/>
  <c r="BI328"/>
  <c r="BH328"/>
  <c r="BG328"/>
  <c r="BE328"/>
  <c r="AA328"/>
  <c r="Y328"/>
  <c r="W328"/>
  <c r="BK328"/>
  <c r="N328"/>
  <c r="BF328"/>
  <c r="BI327"/>
  <c r="BH327"/>
  <c r="BG327"/>
  <c r="BE327"/>
  <c r="AA327"/>
  <c r="Y327"/>
  <c r="W327"/>
  <c r="BK327"/>
  <c r="N327"/>
  <c r="BF327"/>
  <c r="BI326"/>
  <c r="BH326"/>
  <c r="BG326"/>
  <c r="BE326"/>
  <c r="AA326"/>
  <c r="Y326"/>
  <c r="W326"/>
  <c r="BK326"/>
  <c r="N326"/>
  <c r="BF326"/>
  <c r="BI325"/>
  <c r="BH325"/>
  <c r="BG325"/>
  <c r="BE325"/>
  <c r="AA325"/>
  <c r="Y325"/>
  <c r="W325"/>
  <c r="BK325"/>
  <c r="N325"/>
  <c r="BF325"/>
  <c r="BI324"/>
  <c r="BH324"/>
  <c r="BG324"/>
  <c r="BE324"/>
  <c r="AA324"/>
  <c r="Y324"/>
  <c r="W324"/>
  <c r="BK324"/>
  <c r="N324"/>
  <c r="BF324"/>
  <c r="BI323"/>
  <c r="BH323"/>
  <c r="BG323"/>
  <c r="BE323"/>
  <c r="AA323"/>
  <c r="Y323"/>
  <c r="W323"/>
  <c r="BK323"/>
  <c r="N323"/>
  <c r="BF323"/>
  <c r="BI322"/>
  <c r="BH322"/>
  <c r="BG322"/>
  <c r="BE322"/>
  <c r="AA322"/>
  <c r="Y322"/>
  <c r="W322"/>
  <c r="BK322"/>
  <c r="N322"/>
  <c r="BF322"/>
  <c r="BI321"/>
  <c r="BH321"/>
  <c r="BG321"/>
  <c r="BE321"/>
  <c r="AA321"/>
  <c r="AA320"/>
  <c r="Y321"/>
  <c r="Y320"/>
  <c r="W321"/>
  <c r="W320"/>
  <c r="BK321"/>
  <c r="BK320"/>
  <c r="N320"/>
  <c r="N321"/>
  <c r="BF321"/>
  <c r="N104"/>
  <c r="BI319"/>
  <c r="BH319"/>
  <c r="BG319"/>
  <c r="BE319"/>
  <c r="AA319"/>
  <c r="Y319"/>
  <c r="W319"/>
  <c r="BK319"/>
  <c r="N319"/>
  <c r="BF319"/>
  <c r="BI318"/>
  <c r="BH318"/>
  <c r="BG318"/>
  <c r="BE318"/>
  <c r="AA318"/>
  <c r="Y318"/>
  <c r="W318"/>
  <c r="BK318"/>
  <c r="N318"/>
  <c r="BF318"/>
  <c r="BI316"/>
  <c r="BH316"/>
  <c r="BG316"/>
  <c r="BE316"/>
  <c r="AA316"/>
  <c r="Y316"/>
  <c r="W316"/>
  <c r="BK316"/>
  <c r="N316"/>
  <c r="BF316"/>
  <c r="BI315"/>
  <c r="BH315"/>
  <c r="BG315"/>
  <c r="BE315"/>
  <c r="AA315"/>
  <c r="AA314"/>
  <c r="Y315"/>
  <c r="Y314"/>
  <c r="W315"/>
  <c r="W314"/>
  <c r="BK315"/>
  <c r="BK314"/>
  <c r="N314"/>
  <c r="N315"/>
  <c r="BF315"/>
  <c r="N103"/>
  <c r="BI313"/>
  <c r="BH313"/>
  <c r="BG313"/>
  <c r="BE313"/>
  <c r="AA313"/>
  <c r="Y313"/>
  <c r="W313"/>
  <c r="BK313"/>
  <c r="N313"/>
  <c r="BF313"/>
  <c r="BI312"/>
  <c r="BH312"/>
  <c r="BG312"/>
  <c r="BE312"/>
  <c r="AA312"/>
  <c r="Y312"/>
  <c r="W312"/>
  <c r="BK312"/>
  <c r="N312"/>
  <c r="BF312"/>
  <c r="BI309"/>
  <c r="BH309"/>
  <c r="BG309"/>
  <c r="BE309"/>
  <c r="AA309"/>
  <c r="AA308"/>
  <c r="Y309"/>
  <c r="Y308"/>
  <c r="W309"/>
  <c r="W308"/>
  <c r="BK309"/>
  <c r="BK308"/>
  <c r="N308"/>
  <c r="N309"/>
  <c r="BF309"/>
  <c r="N102"/>
  <c r="BI307"/>
  <c r="BH307"/>
  <c r="BG307"/>
  <c r="BE307"/>
  <c r="AA307"/>
  <c r="Y307"/>
  <c r="W307"/>
  <c r="BK307"/>
  <c r="N307"/>
  <c r="BF307"/>
  <c r="BI306"/>
  <c r="BH306"/>
  <c r="BG306"/>
  <c r="BE306"/>
  <c r="AA306"/>
  <c r="AA305"/>
  <c r="Y306"/>
  <c r="Y305"/>
  <c r="W306"/>
  <c r="W305"/>
  <c r="BK306"/>
  <c r="BK305"/>
  <c r="N305"/>
  <c r="N306"/>
  <c r="BF306"/>
  <c r="N101"/>
  <c r="BI304"/>
  <c r="BH304"/>
  <c r="BG304"/>
  <c r="BE304"/>
  <c r="AA304"/>
  <c r="Y304"/>
  <c r="W304"/>
  <c r="BK304"/>
  <c r="N304"/>
  <c r="BF304"/>
  <c r="BI303"/>
  <c r="BH303"/>
  <c r="BG303"/>
  <c r="BE303"/>
  <c r="AA303"/>
  <c r="Y303"/>
  <c r="W303"/>
  <c r="BK303"/>
  <c r="N303"/>
  <c r="BF303"/>
  <c r="BI302"/>
  <c r="BH302"/>
  <c r="BG302"/>
  <c r="BE302"/>
  <c r="AA302"/>
  <c r="Y302"/>
  <c r="W302"/>
  <c r="BK302"/>
  <c r="N302"/>
  <c r="BF302"/>
  <c r="BI301"/>
  <c r="BH301"/>
  <c r="BG301"/>
  <c r="BE301"/>
  <c r="AA301"/>
  <c r="Y301"/>
  <c r="W301"/>
  <c r="BK301"/>
  <c r="N301"/>
  <c r="BF301"/>
  <c r="BI300"/>
  <c r="BH300"/>
  <c r="BG300"/>
  <c r="BE300"/>
  <c r="AA300"/>
  <c r="Y300"/>
  <c r="W300"/>
  <c r="BK300"/>
  <c r="N300"/>
  <c r="BF300"/>
  <c r="BI299"/>
  <c r="BH299"/>
  <c r="BG299"/>
  <c r="BE299"/>
  <c r="AA299"/>
  <c r="Y299"/>
  <c r="W299"/>
  <c r="BK299"/>
  <c r="N299"/>
  <c r="BF299"/>
  <c r="BI298"/>
  <c r="BH298"/>
  <c r="BG298"/>
  <c r="BE298"/>
  <c r="AA298"/>
  <c r="Y298"/>
  <c r="W298"/>
  <c r="BK298"/>
  <c r="N298"/>
  <c r="BF298"/>
  <c r="BI297"/>
  <c r="BH297"/>
  <c r="BG297"/>
  <c r="BE297"/>
  <c r="AA297"/>
  <c r="Y297"/>
  <c r="W297"/>
  <c r="BK297"/>
  <c r="N297"/>
  <c r="BF297"/>
  <c r="BI296"/>
  <c r="BH296"/>
  <c r="BG296"/>
  <c r="BE296"/>
  <c r="AA296"/>
  <c r="Y296"/>
  <c r="W296"/>
  <c r="BK296"/>
  <c r="N296"/>
  <c r="BF296"/>
  <c r="BI295"/>
  <c r="BH295"/>
  <c r="BG295"/>
  <c r="BE295"/>
  <c r="AA295"/>
  <c r="Y295"/>
  <c r="W295"/>
  <c r="BK295"/>
  <c r="N295"/>
  <c r="BF295"/>
  <c r="BI294"/>
  <c r="BH294"/>
  <c r="BG294"/>
  <c r="BE294"/>
  <c r="AA294"/>
  <c r="Y294"/>
  <c r="W294"/>
  <c r="BK294"/>
  <c r="N294"/>
  <c r="BF294"/>
  <c r="BI293"/>
  <c r="BH293"/>
  <c r="BG293"/>
  <c r="BE293"/>
  <c r="AA293"/>
  <c r="Y293"/>
  <c r="W293"/>
  <c r="BK293"/>
  <c r="N293"/>
  <c r="BF293"/>
  <c r="BI292"/>
  <c r="BH292"/>
  <c r="BG292"/>
  <c r="BE292"/>
  <c r="AA292"/>
  <c r="Y292"/>
  <c r="W292"/>
  <c r="BK292"/>
  <c r="N292"/>
  <c r="BF292"/>
  <c r="BI291"/>
  <c r="BH291"/>
  <c r="BG291"/>
  <c r="BE291"/>
  <c r="AA291"/>
  <c r="Y291"/>
  <c r="W291"/>
  <c r="BK291"/>
  <c r="N291"/>
  <c r="BF291"/>
  <c r="BI290"/>
  <c r="BH290"/>
  <c r="BG290"/>
  <c r="BE290"/>
  <c r="AA290"/>
  <c r="Y290"/>
  <c r="W290"/>
  <c r="BK290"/>
  <c r="N290"/>
  <c r="BF290"/>
  <c r="BI289"/>
  <c r="BH289"/>
  <c r="BG289"/>
  <c r="BE289"/>
  <c r="AA289"/>
  <c r="Y289"/>
  <c r="W289"/>
  <c r="BK289"/>
  <c r="N289"/>
  <c r="BF289"/>
  <c r="BI288"/>
  <c r="BH288"/>
  <c r="BG288"/>
  <c r="BE288"/>
  <c r="AA288"/>
  <c r="Y288"/>
  <c r="W288"/>
  <c r="BK288"/>
  <c r="N288"/>
  <c r="BF288"/>
  <c r="BI287"/>
  <c r="BH287"/>
  <c r="BG287"/>
  <c r="BE287"/>
  <c r="AA287"/>
  <c r="Y287"/>
  <c r="W287"/>
  <c r="BK287"/>
  <c r="N287"/>
  <c r="BF287"/>
  <c r="BI286"/>
  <c r="BH286"/>
  <c r="BG286"/>
  <c r="BE286"/>
  <c r="AA286"/>
  <c r="Y286"/>
  <c r="W286"/>
  <c r="BK286"/>
  <c r="N286"/>
  <c r="BF286"/>
  <c r="BI285"/>
  <c r="BH285"/>
  <c r="BG285"/>
  <c r="BE285"/>
  <c r="AA285"/>
  <c r="Y285"/>
  <c r="W285"/>
  <c r="BK285"/>
  <c r="N285"/>
  <c r="BF285"/>
  <c r="BI284"/>
  <c r="BH284"/>
  <c r="BG284"/>
  <c r="BE284"/>
  <c r="AA284"/>
  <c r="Y284"/>
  <c r="W284"/>
  <c r="BK284"/>
  <c r="N284"/>
  <c r="BF284"/>
  <c r="BI283"/>
  <c r="BH283"/>
  <c r="BG283"/>
  <c r="BE283"/>
  <c r="AA283"/>
  <c r="Y283"/>
  <c r="W283"/>
  <c r="BK283"/>
  <c r="N283"/>
  <c r="BF283"/>
  <c r="BI282"/>
  <c r="BH282"/>
  <c r="BG282"/>
  <c r="BE282"/>
  <c r="AA282"/>
  <c r="Y282"/>
  <c r="W282"/>
  <c r="BK282"/>
  <c r="N282"/>
  <c r="BF282"/>
  <c r="BI281"/>
  <c r="BH281"/>
  <c r="BG281"/>
  <c r="BE281"/>
  <c r="AA281"/>
  <c r="Y281"/>
  <c r="W281"/>
  <c r="BK281"/>
  <c r="N281"/>
  <c r="BF281"/>
  <c r="BI280"/>
  <c r="BH280"/>
  <c r="BG280"/>
  <c r="BE280"/>
  <c r="AA280"/>
  <c r="Y280"/>
  <c r="W280"/>
  <c r="BK280"/>
  <c r="N280"/>
  <c r="BF280"/>
  <c r="BI279"/>
  <c r="BH279"/>
  <c r="BG279"/>
  <c r="BE279"/>
  <c r="AA279"/>
  <c r="Y279"/>
  <c r="W279"/>
  <c r="BK279"/>
  <c r="N279"/>
  <c r="BF279"/>
  <c r="BI278"/>
  <c r="BH278"/>
  <c r="BG278"/>
  <c r="BE278"/>
  <c r="AA278"/>
  <c r="Y278"/>
  <c r="W278"/>
  <c r="BK278"/>
  <c r="N278"/>
  <c r="BF278"/>
  <c r="BI277"/>
  <c r="BH277"/>
  <c r="BG277"/>
  <c r="BE277"/>
  <c r="AA277"/>
  <c r="Y277"/>
  <c r="W277"/>
  <c r="BK277"/>
  <c r="N277"/>
  <c r="BF277"/>
  <c r="BI276"/>
  <c r="BH276"/>
  <c r="BG276"/>
  <c r="BE276"/>
  <c r="AA276"/>
  <c r="Y276"/>
  <c r="W276"/>
  <c r="BK276"/>
  <c r="N276"/>
  <c r="BF276"/>
  <c r="BI275"/>
  <c r="BH275"/>
  <c r="BG275"/>
  <c r="BE275"/>
  <c r="AA275"/>
  <c r="AA274"/>
  <c r="Y275"/>
  <c r="Y274"/>
  <c r="W275"/>
  <c r="W274"/>
  <c r="BK275"/>
  <c r="BK274"/>
  <c r="N274"/>
  <c r="N275"/>
  <c r="BF275"/>
  <c r="N100"/>
  <c r="BI273"/>
  <c r="BH273"/>
  <c r="BG273"/>
  <c r="BE273"/>
  <c r="AA273"/>
  <c r="Y273"/>
  <c r="W273"/>
  <c r="BK273"/>
  <c r="N273"/>
  <c r="BF273"/>
  <c r="BI272"/>
  <c r="BH272"/>
  <c r="BG272"/>
  <c r="BE272"/>
  <c r="AA272"/>
  <c r="Y272"/>
  <c r="W272"/>
  <c r="BK272"/>
  <c r="N272"/>
  <c r="BF272"/>
  <c r="BI271"/>
  <c r="BH271"/>
  <c r="BG271"/>
  <c r="BE271"/>
  <c r="AA271"/>
  <c r="Y271"/>
  <c r="W271"/>
  <c r="BK271"/>
  <c r="N271"/>
  <c r="BF271"/>
  <c r="BI270"/>
  <c r="BH270"/>
  <c r="BG270"/>
  <c r="BE270"/>
  <c r="AA270"/>
  <c r="Y270"/>
  <c r="W270"/>
  <c r="BK270"/>
  <c r="N270"/>
  <c r="BF270"/>
  <c r="BI269"/>
  <c r="BH269"/>
  <c r="BG269"/>
  <c r="BE269"/>
  <c r="AA269"/>
  <c r="Y269"/>
  <c r="W269"/>
  <c r="BK269"/>
  <c r="N269"/>
  <c r="BF269"/>
  <c r="BI268"/>
  <c r="BH268"/>
  <c r="BG268"/>
  <c r="BE268"/>
  <c r="AA268"/>
  <c r="Y268"/>
  <c r="W268"/>
  <c r="BK268"/>
  <c r="N268"/>
  <c r="BF268"/>
  <c r="BI267"/>
  <c r="BH267"/>
  <c r="BG267"/>
  <c r="BE267"/>
  <c r="AA267"/>
  <c r="Y267"/>
  <c r="W267"/>
  <c r="BK267"/>
  <c r="N267"/>
  <c r="BF267"/>
  <c r="BI266"/>
  <c r="BH266"/>
  <c r="BG266"/>
  <c r="BE266"/>
  <c r="AA266"/>
  <c r="Y266"/>
  <c r="W266"/>
  <c r="BK266"/>
  <c r="N266"/>
  <c r="BF266"/>
  <c r="BI265"/>
  <c r="BH265"/>
  <c r="BG265"/>
  <c r="BE265"/>
  <c r="AA265"/>
  <c r="Y265"/>
  <c r="W265"/>
  <c r="BK265"/>
  <c r="N265"/>
  <c r="BF265"/>
  <c r="BI264"/>
  <c r="BH264"/>
  <c r="BG264"/>
  <c r="BE264"/>
  <c r="AA264"/>
  <c r="Y264"/>
  <c r="W264"/>
  <c r="BK264"/>
  <c r="N264"/>
  <c r="BF264"/>
  <c r="BI263"/>
  <c r="BH263"/>
  <c r="BG263"/>
  <c r="BE263"/>
  <c r="AA263"/>
  <c r="Y263"/>
  <c r="W263"/>
  <c r="BK263"/>
  <c r="N263"/>
  <c r="BF263"/>
  <c r="BI262"/>
  <c r="BH262"/>
  <c r="BG262"/>
  <c r="BE262"/>
  <c r="AA262"/>
  <c r="Y262"/>
  <c r="W262"/>
  <c r="BK262"/>
  <c r="N262"/>
  <c r="BF262"/>
  <c r="BI261"/>
  <c r="BH261"/>
  <c r="BG261"/>
  <c r="BE261"/>
  <c r="AA261"/>
  <c r="Y261"/>
  <c r="W261"/>
  <c r="BK261"/>
  <c r="N261"/>
  <c r="BF261"/>
  <c r="BI260"/>
  <c r="BH260"/>
  <c r="BG260"/>
  <c r="BE260"/>
  <c r="AA260"/>
  <c r="Y260"/>
  <c r="W260"/>
  <c r="BK260"/>
  <c r="N260"/>
  <c r="BF260"/>
  <c r="BI259"/>
  <c r="BH259"/>
  <c r="BG259"/>
  <c r="BE259"/>
  <c r="AA259"/>
  <c r="Y259"/>
  <c r="W259"/>
  <c r="BK259"/>
  <c r="N259"/>
  <c r="BF259"/>
  <c r="BI258"/>
  <c r="BH258"/>
  <c r="BG258"/>
  <c r="BE258"/>
  <c r="AA258"/>
  <c r="Y258"/>
  <c r="W258"/>
  <c r="BK258"/>
  <c r="N258"/>
  <c r="BF258"/>
  <c r="BI257"/>
  <c r="BH257"/>
  <c r="BG257"/>
  <c r="BE257"/>
  <c r="AA257"/>
  <c r="Y257"/>
  <c r="W257"/>
  <c r="BK257"/>
  <c r="N257"/>
  <c r="BF257"/>
  <c r="BI256"/>
  <c r="BH256"/>
  <c r="BG256"/>
  <c r="BE256"/>
  <c r="AA256"/>
  <c r="Y256"/>
  <c r="W256"/>
  <c r="BK256"/>
  <c r="N256"/>
  <c r="BF256"/>
  <c r="BI255"/>
  <c r="BH255"/>
  <c r="BG255"/>
  <c r="BE255"/>
  <c r="AA255"/>
  <c r="Y255"/>
  <c r="W255"/>
  <c r="BK255"/>
  <c r="N255"/>
  <c r="BF255"/>
  <c r="BI254"/>
  <c r="BH254"/>
  <c r="BG254"/>
  <c r="BE254"/>
  <c r="AA254"/>
  <c r="Y254"/>
  <c r="W254"/>
  <c r="BK254"/>
  <c r="N254"/>
  <c r="BF254"/>
  <c r="BI253"/>
  <c r="BH253"/>
  <c r="BG253"/>
  <c r="BE253"/>
  <c r="AA253"/>
  <c r="Y253"/>
  <c r="W253"/>
  <c r="BK253"/>
  <c r="N253"/>
  <c r="BF253"/>
  <c r="BI252"/>
  <c r="BH252"/>
  <c r="BG252"/>
  <c r="BE252"/>
  <c r="AA252"/>
  <c r="AA251"/>
  <c r="Y252"/>
  <c r="Y251"/>
  <c r="W252"/>
  <c r="W251"/>
  <c r="BK252"/>
  <c r="BK251"/>
  <c r="N251"/>
  <c r="N252"/>
  <c r="BF252"/>
  <c r="N99"/>
  <c r="BI250"/>
  <c r="BH250"/>
  <c r="BG250"/>
  <c r="BE250"/>
  <c r="AA250"/>
  <c r="Y250"/>
  <c r="W250"/>
  <c r="BK250"/>
  <c r="N250"/>
  <c r="BF250"/>
  <c r="BI249"/>
  <c r="BH249"/>
  <c r="BG249"/>
  <c r="BE249"/>
  <c r="AA249"/>
  <c r="Y249"/>
  <c r="W249"/>
  <c r="BK249"/>
  <c r="N249"/>
  <c r="BF249"/>
  <c r="BI248"/>
  <c r="BH248"/>
  <c r="BG248"/>
  <c r="BE248"/>
  <c r="AA248"/>
  <c r="Y248"/>
  <c r="W248"/>
  <c r="BK248"/>
  <c r="N248"/>
  <c r="BF248"/>
  <c r="BI247"/>
  <c r="BH247"/>
  <c r="BG247"/>
  <c r="BE247"/>
  <c r="AA247"/>
  <c r="Y247"/>
  <c r="W247"/>
  <c r="BK247"/>
  <c r="N247"/>
  <c r="BF247"/>
  <c r="BI246"/>
  <c r="BH246"/>
  <c r="BG246"/>
  <c r="BE246"/>
  <c r="AA246"/>
  <c r="Y246"/>
  <c r="W246"/>
  <c r="BK246"/>
  <c r="N246"/>
  <c r="BF246"/>
  <c r="BI245"/>
  <c r="BH245"/>
  <c r="BG245"/>
  <c r="BE245"/>
  <c r="AA245"/>
  <c r="Y245"/>
  <c r="W245"/>
  <c r="BK245"/>
  <c r="N245"/>
  <c r="BF245"/>
  <c r="BI244"/>
  <c r="BH244"/>
  <c r="BG244"/>
  <c r="BE244"/>
  <c r="AA244"/>
  <c r="Y244"/>
  <c r="W244"/>
  <c r="BK244"/>
  <c r="N244"/>
  <c r="BF244"/>
  <c r="BI243"/>
  <c r="BH243"/>
  <c r="BG243"/>
  <c r="BE243"/>
  <c r="AA243"/>
  <c r="Y243"/>
  <c r="W243"/>
  <c r="BK243"/>
  <c r="N243"/>
  <c r="BF243"/>
  <c r="BI242"/>
  <c r="BH242"/>
  <c r="BG242"/>
  <c r="BE242"/>
  <c r="AA242"/>
  <c r="Y242"/>
  <c r="W242"/>
  <c r="BK242"/>
  <c r="N242"/>
  <c r="BF242"/>
  <c r="BI241"/>
  <c r="BH241"/>
  <c r="BG241"/>
  <c r="BE241"/>
  <c r="AA241"/>
  <c r="Y241"/>
  <c r="W241"/>
  <c r="BK241"/>
  <c r="N241"/>
  <c r="BF241"/>
  <c r="BI240"/>
  <c r="BH240"/>
  <c r="BG240"/>
  <c r="BE240"/>
  <c r="AA240"/>
  <c r="Y240"/>
  <c r="W240"/>
  <c r="BK240"/>
  <c r="N240"/>
  <c r="BF240"/>
  <c r="BI239"/>
  <c r="BH239"/>
  <c r="BG239"/>
  <c r="BE239"/>
  <c r="AA239"/>
  <c r="Y239"/>
  <c r="W239"/>
  <c r="BK239"/>
  <c r="N239"/>
  <c r="BF239"/>
  <c r="BI238"/>
  <c r="BH238"/>
  <c r="BG238"/>
  <c r="BE238"/>
  <c r="AA238"/>
  <c r="AA237"/>
  <c r="Y238"/>
  <c r="Y237"/>
  <c r="W238"/>
  <c r="W237"/>
  <c r="BK238"/>
  <c r="BK237"/>
  <c r="N237"/>
  <c r="N238"/>
  <c r="BF238"/>
  <c r="N98"/>
  <c r="BI236"/>
  <c r="BH236"/>
  <c r="BG236"/>
  <c r="BE236"/>
  <c r="AA236"/>
  <c r="Y236"/>
  <c r="W236"/>
  <c r="BK236"/>
  <c r="N236"/>
  <c r="BF236"/>
  <c r="BI235"/>
  <c r="BH235"/>
  <c r="BG235"/>
  <c r="BE235"/>
  <c r="AA235"/>
  <c r="Y235"/>
  <c r="W235"/>
  <c r="BK235"/>
  <c r="N235"/>
  <c r="BF235"/>
  <c r="BI234"/>
  <c r="BH234"/>
  <c r="BG234"/>
  <c r="BE234"/>
  <c r="AA234"/>
  <c r="Y234"/>
  <c r="W234"/>
  <c r="BK234"/>
  <c r="N234"/>
  <c r="BF234"/>
  <c r="BI233"/>
  <c r="BH233"/>
  <c r="BG233"/>
  <c r="BE233"/>
  <c r="AA233"/>
  <c r="Y233"/>
  <c r="W233"/>
  <c r="BK233"/>
  <c r="N233"/>
  <c r="BF233"/>
  <c r="BI232"/>
  <c r="BH232"/>
  <c r="BG232"/>
  <c r="BE232"/>
  <c r="AA232"/>
  <c r="Y232"/>
  <c r="W232"/>
  <c r="BK232"/>
  <c r="N232"/>
  <c r="BF232"/>
  <c r="BI231"/>
  <c r="BH231"/>
  <c r="BG231"/>
  <c r="BE231"/>
  <c r="AA231"/>
  <c r="Y231"/>
  <c r="W231"/>
  <c r="BK231"/>
  <c r="N231"/>
  <c r="BF231"/>
  <c r="BI230"/>
  <c r="BH230"/>
  <c r="BG230"/>
  <c r="BE230"/>
  <c r="AA230"/>
  <c r="Y230"/>
  <c r="W230"/>
  <c r="BK230"/>
  <c r="N230"/>
  <c r="BF230"/>
  <c r="BI229"/>
  <c r="BH229"/>
  <c r="BG229"/>
  <c r="BE229"/>
  <c r="AA229"/>
  <c r="Y229"/>
  <c r="W229"/>
  <c r="BK229"/>
  <c r="N229"/>
  <c r="BF229"/>
  <c r="BI226"/>
  <c r="BH226"/>
  <c r="BG226"/>
  <c r="BE226"/>
  <c r="AA226"/>
  <c r="Y226"/>
  <c r="W226"/>
  <c r="BK226"/>
  <c r="N226"/>
  <c r="BF226"/>
  <c r="BI225"/>
  <c r="BH225"/>
  <c r="BG225"/>
  <c r="BE225"/>
  <c r="AA225"/>
  <c r="Y225"/>
  <c r="W225"/>
  <c r="BK225"/>
  <c r="N225"/>
  <c r="BF225"/>
  <c r="BI224"/>
  <c r="BH224"/>
  <c r="BG224"/>
  <c r="BE224"/>
  <c r="AA224"/>
  <c r="Y224"/>
  <c r="W224"/>
  <c r="BK224"/>
  <c r="N224"/>
  <c r="BF224"/>
  <c r="BI223"/>
  <c r="BH223"/>
  <c r="BG223"/>
  <c r="BE223"/>
  <c r="AA223"/>
  <c r="Y223"/>
  <c r="W223"/>
  <c r="BK223"/>
  <c r="N223"/>
  <c r="BF223"/>
  <c r="BI222"/>
  <c r="BH222"/>
  <c r="BG222"/>
  <c r="BE222"/>
  <c r="AA222"/>
  <c r="Y222"/>
  <c r="W222"/>
  <c r="BK222"/>
  <c r="N222"/>
  <c r="BF222"/>
  <c r="BI221"/>
  <c r="BH221"/>
  <c r="BG221"/>
  <c r="BE221"/>
  <c r="AA221"/>
  <c r="Y221"/>
  <c r="W221"/>
  <c r="BK221"/>
  <c r="N221"/>
  <c r="BF221"/>
  <c r="BI218"/>
  <c r="BH218"/>
  <c r="BG218"/>
  <c r="BE218"/>
  <c r="AA218"/>
  <c r="AA217"/>
  <c r="Y218"/>
  <c r="Y217"/>
  <c r="W218"/>
  <c r="W217"/>
  <c r="BK218"/>
  <c r="BK217"/>
  <c r="N217"/>
  <c r="N218"/>
  <c r="BF218"/>
  <c r="N97"/>
  <c r="BI216"/>
  <c r="BH216"/>
  <c r="BG216"/>
  <c r="BE216"/>
  <c r="AA216"/>
  <c r="Y216"/>
  <c r="W216"/>
  <c r="BK216"/>
  <c r="N216"/>
  <c r="BF216"/>
  <c r="BI215"/>
  <c r="BH215"/>
  <c r="BG215"/>
  <c r="BE215"/>
  <c r="AA215"/>
  <c r="Y215"/>
  <c r="W215"/>
  <c r="BK215"/>
  <c r="N215"/>
  <c r="BF215"/>
  <c r="BI213"/>
  <c r="BH213"/>
  <c r="BG213"/>
  <c r="BE213"/>
  <c r="AA213"/>
  <c r="Y213"/>
  <c r="W213"/>
  <c r="BK213"/>
  <c r="N213"/>
  <c r="BF213"/>
  <c r="BI210"/>
  <c r="BH210"/>
  <c r="BG210"/>
  <c r="BE210"/>
  <c r="AA210"/>
  <c r="Y210"/>
  <c r="W210"/>
  <c r="BK210"/>
  <c r="N210"/>
  <c r="BF210"/>
  <c r="BI206"/>
  <c r="BH206"/>
  <c r="BG206"/>
  <c r="BE206"/>
  <c r="AA206"/>
  <c r="Y206"/>
  <c r="W206"/>
  <c r="BK206"/>
  <c r="N206"/>
  <c r="BF206"/>
  <c r="BI204"/>
  <c r="BH204"/>
  <c r="BG204"/>
  <c r="BE204"/>
  <c r="AA204"/>
  <c r="AA203"/>
  <c r="AA202"/>
  <c r="Y204"/>
  <c r="Y203"/>
  <c r="Y202"/>
  <c r="W204"/>
  <c r="W203"/>
  <c r="W202"/>
  <c r="BK204"/>
  <c r="BK203"/>
  <c r="N203"/>
  <c r="BK202"/>
  <c r="N202"/>
  <c r="N204"/>
  <c r="BF204"/>
  <c r="N96"/>
  <c r="N95"/>
  <c r="BI201"/>
  <c r="BH201"/>
  <c r="BG201"/>
  <c r="BE201"/>
  <c r="AA201"/>
  <c r="AA200"/>
  <c r="Y201"/>
  <c r="Y200"/>
  <c r="W201"/>
  <c r="W200"/>
  <c r="BK201"/>
  <c r="BK200"/>
  <c r="N200"/>
  <c r="N201"/>
  <c r="BF201"/>
  <c r="N94"/>
  <c r="BI199"/>
  <c r="BH199"/>
  <c r="BG199"/>
  <c r="BE199"/>
  <c r="AA199"/>
  <c r="Y199"/>
  <c r="W199"/>
  <c r="BK199"/>
  <c r="N199"/>
  <c r="BF199"/>
  <c r="BI198"/>
  <c r="BH198"/>
  <c r="BG198"/>
  <c r="BE198"/>
  <c r="AA198"/>
  <c r="Y198"/>
  <c r="W198"/>
  <c r="BK198"/>
  <c r="N198"/>
  <c r="BF198"/>
  <c r="BI197"/>
  <c r="BH197"/>
  <c r="BG197"/>
  <c r="BE197"/>
  <c r="AA197"/>
  <c r="Y197"/>
  <c r="W197"/>
  <c r="BK197"/>
  <c r="N197"/>
  <c r="BF197"/>
  <c r="BI196"/>
  <c r="BH196"/>
  <c r="BG196"/>
  <c r="BE196"/>
  <c r="AA196"/>
  <c r="AA195"/>
  <c r="Y196"/>
  <c r="Y195"/>
  <c r="W196"/>
  <c r="W195"/>
  <c r="BK196"/>
  <c r="BK195"/>
  <c r="N195"/>
  <c r="N196"/>
  <c r="BF196"/>
  <c r="N93"/>
  <c r="BI192"/>
  <c r="BH192"/>
  <c r="BG192"/>
  <c r="BE192"/>
  <c r="AA192"/>
  <c r="Y192"/>
  <c r="W192"/>
  <c r="BK192"/>
  <c r="N192"/>
  <c r="BF192"/>
  <c r="BI187"/>
  <c r="BH187"/>
  <c r="BG187"/>
  <c r="BE187"/>
  <c r="AA187"/>
  <c r="Y187"/>
  <c r="W187"/>
  <c r="BK187"/>
  <c r="N187"/>
  <c r="BF187"/>
  <c r="BI186"/>
  <c r="BH186"/>
  <c r="BG186"/>
  <c r="BE186"/>
  <c r="AA186"/>
  <c r="Y186"/>
  <c r="W186"/>
  <c r="BK186"/>
  <c r="N186"/>
  <c r="BF186"/>
  <c r="BI185"/>
  <c r="BH185"/>
  <c r="BG185"/>
  <c r="BE185"/>
  <c r="AA185"/>
  <c r="Y185"/>
  <c r="W185"/>
  <c r="BK185"/>
  <c r="N185"/>
  <c r="BF185"/>
  <c r="BI184"/>
  <c r="BH184"/>
  <c r="BG184"/>
  <c r="BE184"/>
  <c r="AA184"/>
  <c r="Y184"/>
  <c r="W184"/>
  <c r="BK184"/>
  <c r="N184"/>
  <c r="BF184"/>
  <c r="BI183"/>
  <c r="BH183"/>
  <c r="BG183"/>
  <c r="BE183"/>
  <c r="AA183"/>
  <c r="Y183"/>
  <c r="W183"/>
  <c r="BK183"/>
  <c r="N183"/>
  <c r="BF183"/>
  <c r="BI182"/>
  <c r="BH182"/>
  <c r="BG182"/>
  <c r="BE182"/>
  <c r="AA182"/>
  <c r="Y182"/>
  <c r="W182"/>
  <c r="BK182"/>
  <c r="N182"/>
  <c r="BF182"/>
  <c r="BI180"/>
  <c r="BH180"/>
  <c r="BG180"/>
  <c r="BE180"/>
  <c r="AA180"/>
  <c r="Y180"/>
  <c r="W180"/>
  <c r="BK180"/>
  <c r="N180"/>
  <c r="BF180"/>
  <c r="BI176"/>
  <c r="BH176"/>
  <c r="BG176"/>
  <c r="BE176"/>
  <c r="AA176"/>
  <c r="Y176"/>
  <c r="W176"/>
  <c r="BK176"/>
  <c r="N176"/>
  <c r="BF176"/>
  <c r="BI173"/>
  <c r="BH173"/>
  <c r="BG173"/>
  <c r="BE173"/>
  <c r="AA173"/>
  <c r="Y173"/>
  <c r="W173"/>
  <c r="BK173"/>
  <c r="N173"/>
  <c r="BF173"/>
  <c r="BI168"/>
  <c r="BH168"/>
  <c r="BG168"/>
  <c r="BE168"/>
  <c r="AA168"/>
  <c r="Y168"/>
  <c r="W168"/>
  <c r="BK168"/>
  <c r="N168"/>
  <c r="BF168"/>
  <c r="BI166"/>
  <c r="BH166"/>
  <c r="BG166"/>
  <c r="BE166"/>
  <c r="AA166"/>
  <c r="Y166"/>
  <c r="W166"/>
  <c r="BK166"/>
  <c r="N166"/>
  <c r="BF166"/>
  <c r="BI165"/>
  <c r="BH165"/>
  <c r="BG165"/>
  <c r="BE165"/>
  <c r="AA165"/>
  <c r="Y165"/>
  <c r="W165"/>
  <c r="BK165"/>
  <c r="N165"/>
  <c r="BF165"/>
  <c r="BI164"/>
  <c r="BH164"/>
  <c r="BG164"/>
  <c r="BE164"/>
  <c r="AA164"/>
  <c r="AA163"/>
  <c r="Y164"/>
  <c r="Y163"/>
  <c r="W164"/>
  <c r="W163"/>
  <c r="BK164"/>
  <c r="BK163"/>
  <c r="N163"/>
  <c r="N164"/>
  <c r="BF164"/>
  <c r="N92"/>
  <c r="BI162"/>
  <c r="BH162"/>
  <c r="BG162"/>
  <c r="BE162"/>
  <c r="AA162"/>
  <c r="Y162"/>
  <c r="W162"/>
  <c r="BK162"/>
  <c r="N162"/>
  <c r="BF162"/>
  <c r="BI161"/>
  <c r="BH161"/>
  <c r="BG161"/>
  <c r="BE161"/>
  <c r="AA161"/>
  <c r="Y161"/>
  <c r="W161"/>
  <c r="BK161"/>
  <c r="N161"/>
  <c r="BF161"/>
  <c r="BI160"/>
  <c r="BH160"/>
  <c r="BG160"/>
  <c r="BE160"/>
  <c r="AA160"/>
  <c r="Y160"/>
  <c r="W160"/>
  <c r="BK160"/>
  <c r="N160"/>
  <c r="BF160"/>
  <c r="BI151"/>
  <c r="BH151"/>
  <c r="BG151"/>
  <c r="BE151"/>
  <c r="AA151"/>
  <c r="Y151"/>
  <c r="W151"/>
  <c r="BK151"/>
  <c r="N151"/>
  <c r="BF151"/>
  <c r="BI150"/>
  <c r="BH150"/>
  <c r="BG150"/>
  <c r="BE150"/>
  <c r="AA150"/>
  <c r="Y150"/>
  <c r="W150"/>
  <c r="BK150"/>
  <c r="N150"/>
  <c r="BF150"/>
  <c r="BI149"/>
  <c r="BH149"/>
  <c r="BG149"/>
  <c r="BE149"/>
  <c r="AA149"/>
  <c r="Y149"/>
  <c r="W149"/>
  <c r="BK149"/>
  <c r="N149"/>
  <c r="BF149"/>
  <c r="BI148"/>
  <c r="BH148"/>
  <c r="BG148"/>
  <c r="BE148"/>
  <c r="AA148"/>
  <c r="Y148"/>
  <c r="W148"/>
  <c r="BK148"/>
  <c r="N148"/>
  <c r="BF148"/>
  <c r="BI145"/>
  <c r="BH145"/>
  <c r="BG145"/>
  <c r="BE145"/>
  <c r="AA145"/>
  <c r="AA144"/>
  <c r="Y145"/>
  <c r="Y144"/>
  <c r="W145"/>
  <c r="W144"/>
  <c r="BK145"/>
  <c r="BK144"/>
  <c r="N144"/>
  <c r="N145"/>
  <c r="BF145"/>
  <c r="N91"/>
  <c r="BI143"/>
  <c r="BH143"/>
  <c r="BG143"/>
  <c r="BE143"/>
  <c r="AA143"/>
  <c r="Y143"/>
  <c r="W143"/>
  <c r="BK143"/>
  <c r="N143"/>
  <c r="BF143"/>
  <c r="BI142"/>
  <c r="BH142"/>
  <c r="BG142"/>
  <c r="BE142"/>
  <c r="AA142"/>
  <c r="AA141"/>
  <c r="AA140"/>
  <c r="AA139"/>
  <c r="Y142"/>
  <c r="Y141"/>
  <c r="Y140"/>
  <c r="Y139"/>
  <c r="W142"/>
  <c r="W141"/>
  <c r="W140"/>
  <c r="W139"/>
  <c i="1" r="AU90"/>
  <c i="4" r="BK142"/>
  <c r="BK141"/>
  <c r="N141"/>
  <c r="BK140"/>
  <c r="N140"/>
  <c r="BK139"/>
  <c r="N139"/>
  <c r="N88"/>
  <c r="N142"/>
  <c r="BF142"/>
  <c r="N90"/>
  <c r="N89"/>
  <c r="F133"/>
  <c r="F131"/>
  <c r="BI120"/>
  <c r="BH120"/>
  <c r="BG120"/>
  <c r="BE120"/>
  <c r="N120"/>
  <c r="BF120"/>
  <c r="BI119"/>
  <c r="BH119"/>
  <c r="BG119"/>
  <c r="BE119"/>
  <c r="N119"/>
  <c r="BF119"/>
  <c r="BI118"/>
  <c r="BH118"/>
  <c r="BG118"/>
  <c r="BE118"/>
  <c r="N118"/>
  <c r="BF118"/>
  <c r="BI117"/>
  <c r="BH117"/>
  <c r="BG117"/>
  <c r="BE117"/>
  <c r="N117"/>
  <c r="BF117"/>
  <c r="BI116"/>
  <c r="BH116"/>
  <c r="BG116"/>
  <c r="BE116"/>
  <c r="N116"/>
  <c r="BF116"/>
  <c r="BI115"/>
  <c r="H36"/>
  <c i="1" r="BD90"/>
  <c i="4" r="BH115"/>
  <c r="H35"/>
  <c i="1" r="BC90"/>
  <c i="4" r="BG115"/>
  <c r="H34"/>
  <c i="1" r="BB90"/>
  <c i="4" r="BE115"/>
  <c r="M32"/>
  <c i="1" r="AV90"/>
  <c i="4" r="H32"/>
  <c i="1" r="AZ90"/>
  <c i="4" r="N115"/>
  <c r="N114"/>
  <c r="L122"/>
  <c r="BF115"/>
  <c r="M33"/>
  <c i="1" r="AW90"/>
  <c i="4" r="H33"/>
  <c i="1" r="BA90"/>
  <c i="4" r="M28"/>
  <c i="1" r="AS90"/>
  <c i="4" r="M27"/>
  <c r="F81"/>
  <c r="F79"/>
  <c r="M30"/>
  <c i="1" r="AG90"/>
  <c i="4" r="L38"/>
  <c r="O21"/>
  <c r="E21"/>
  <c r="M136"/>
  <c r="M84"/>
  <c r="O20"/>
  <c r="O18"/>
  <c r="E18"/>
  <c r="M135"/>
  <c r="M83"/>
  <c r="O17"/>
  <c r="O15"/>
  <c r="E15"/>
  <c r="F136"/>
  <c r="F84"/>
  <c r="O14"/>
  <c r="O12"/>
  <c r="E12"/>
  <c r="F135"/>
  <c r="F83"/>
  <c r="O11"/>
  <c r="O9"/>
  <c r="M133"/>
  <c r="M81"/>
  <c r="F6"/>
  <c r="F130"/>
  <c r="F78"/>
  <c i="3" r="N214"/>
  <c i="1" r="AY89"/>
  <c r="AX89"/>
  <c i="3" r="BI213"/>
  <c r="BH213"/>
  <c r="BG213"/>
  <c r="BE213"/>
  <c r="AA213"/>
  <c r="AA212"/>
  <c r="Y213"/>
  <c r="Y212"/>
  <c r="W213"/>
  <c r="W212"/>
  <c r="BK213"/>
  <c r="BK212"/>
  <c r="N212"/>
  <c r="N213"/>
  <c r="BF213"/>
  <c r="N98"/>
  <c r="BI211"/>
  <c r="BH211"/>
  <c r="BG211"/>
  <c r="BE211"/>
  <c r="AA211"/>
  <c r="AA210"/>
  <c r="Y211"/>
  <c r="Y210"/>
  <c r="W211"/>
  <c r="W210"/>
  <c r="BK211"/>
  <c r="BK210"/>
  <c r="N210"/>
  <c r="N211"/>
  <c r="BF211"/>
  <c r="N97"/>
  <c r="BI209"/>
  <c r="BH209"/>
  <c r="BG209"/>
  <c r="BE209"/>
  <c r="AA209"/>
  <c r="Y209"/>
  <c r="W209"/>
  <c r="BK209"/>
  <c r="N209"/>
  <c r="BF209"/>
  <c r="BI208"/>
  <c r="BH208"/>
  <c r="BG208"/>
  <c r="BE208"/>
  <c r="AA208"/>
  <c r="Y208"/>
  <c r="W208"/>
  <c r="BK208"/>
  <c r="N208"/>
  <c r="BF208"/>
  <c r="BI207"/>
  <c r="BH207"/>
  <c r="BG207"/>
  <c r="BE207"/>
  <c r="AA207"/>
  <c r="Y207"/>
  <c r="W207"/>
  <c r="BK207"/>
  <c r="N207"/>
  <c r="BF207"/>
  <c r="BI206"/>
  <c r="BH206"/>
  <c r="BG206"/>
  <c r="BE206"/>
  <c r="AA206"/>
  <c r="Y206"/>
  <c r="W206"/>
  <c r="BK206"/>
  <c r="N206"/>
  <c r="BF206"/>
  <c r="BI205"/>
  <c r="BH205"/>
  <c r="BG205"/>
  <c r="BE205"/>
  <c r="AA205"/>
  <c r="Y205"/>
  <c r="W205"/>
  <c r="BK205"/>
  <c r="N205"/>
  <c r="BF205"/>
  <c r="BI204"/>
  <c r="BH204"/>
  <c r="BG204"/>
  <c r="BE204"/>
  <c r="AA204"/>
  <c r="Y204"/>
  <c r="W204"/>
  <c r="BK204"/>
  <c r="N204"/>
  <c r="BF204"/>
  <c r="BI203"/>
  <c r="BH203"/>
  <c r="BG203"/>
  <c r="BE203"/>
  <c r="AA203"/>
  <c r="Y203"/>
  <c r="W203"/>
  <c r="BK203"/>
  <c r="N203"/>
  <c r="BF203"/>
  <c r="BI202"/>
  <c r="BH202"/>
  <c r="BG202"/>
  <c r="BE202"/>
  <c r="AA202"/>
  <c r="Y202"/>
  <c r="W202"/>
  <c r="BK202"/>
  <c r="N202"/>
  <c r="BF202"/>
  <c r="BI201"/>
  <c r="BH201"/>
  <c r="BG201"/>
  <c r="BE201"/>
  <c r="AA201"/>
  <c r="Y201"/>
  <c r="W201"/>
  <c r="BK201"/>
  <c r="N201"/>
  <c r="BF201"/>
  <c r="BI200"/>
  <c r="BH200"/>
  <c r="BG200"/>
  <c r="BE200"/>
  <c r="AA200"/>
  <c r="Y200"/>
  <c r="W200"/>
  <c r="BK200"/>
  <c r="N200"/>
  <c r="BF200"/>
  <c r="BI199"/>
  <c r="BH199"/>
  <c r="BG199"/>
  <c r="BE199"/>
  <c r="AA199"/>
  <c r="Y199"/>
  <c r="W199"/>
  <c r="BK199"/>
  <c r="N199"/>
  <c r="BF199"/>
  <c r="BI198"/>
  <c r="BH198"/>
  <c r="BG198"/>
  <c r="BE198"/>
  <c r="AA198"/>
  <c r="AA197"/>
  <c r="Y198"/>
  <c r="Y197"/>
  <c r="W198"/>
  <c r="W197"/>
  <c r="BK198"/>
  <c r="BK197"/>
  <c r="N197"/>
  <c r="N198"/>
  <c r="BF198"/>
  <c r="N96"/>
  <c r="BI196"/>
  <c r="BH196"/>
  <c r="BG196"/>
  <c r="BE196"/>
  <c r="AA196"/>
  <c r="Y196"/>
  <c r="W196"/>
  <c r="BK196"/>
  <c r="N196"/>
  <c r="BF196"/>
  <c r="BI195"/>
  <c r="BH195"/>
  <c r="BG195"/>
  <c r="BE195"/>
  <c r="AA195"/>
  <c r="Y195"/>
  <c r="W195"/>
  <c r="BK195"/>
  <c r="N195"/>
  <c r="BF195"/>
  <c r="BI194"/>
  <c r="BH194"/>
  <c r="BG194"/>
  <c r="BE194"/>
  <c r="AA194"/>
  <c r="Y194"/>
  <c r="W194"/>
  <c r="BK194"/>
  <c r="N194"/>
  <c r="BF194"/>
  <c r="BI193"/>
  <c r="BH193"/>
  <c r="BG193"/>
  <c r="BE193"/>
  <c r="AA193"/>
  <c r="Y193"/>
  <c r="W193"/>
  <c r="BK193"/>
  <c r="N193"/>
  <c r="BF193"/>
  <c r="BI192"/>
  <c r="BH192"/>
  <c r="BG192"/>
  <c r="BE192"/>
  <c r="AA192"/>
  <c r="Y192"/>
  <c r="W192"/>
  <c r="BK192"/>
  <c r="N192"/>
  <c r="BF192"/>
  <c r="BI191"/>
  <c r="BH191"/>
  <c r="BG191"/>
  <c r="BE191"/>
  <c r="AA191"/>
  <c r="Y191"/>
  <c r="W191"/>
  <c r="BK191"/>
  <c r="N191"/>
  <c r="BF191"/>
  <c r="BI190"/>
  <c r="BH190"/>
  <c r="BG190"/>
  <c r="BE190"/>
  <c r="AA190"/>
  <c r="Y190"/>
  <c r="W190"/>
  <c r="BK190"/>
  <c r="N190"/>
  <c r="BF190"/>
  <c r="BI189"/>
  <c r="BH189"/>
  <c r="BG189"/>
  <c r="BE189"/>
  <c r="AA189"/>
  <c r="Y189"/>
  <c r="W189"/>
  <c r="BK189"/>
  <c r="N189"/>
  <c r="BF189"/>
  <c r="BI188"/>
  <c r="BH188"/>
  <c r="BG188"/>
  <c r="BE188"/>
  <c r="AA188"/>
  <c r="Y188"/>
  <c r="W188"/>
  <c r="BK188"/>
  <c r="N188"/>
  <c r="BF188"/>
  <c r="BI187"/>
  <c r="BH187"/>
  <c r="BG187"/>
  <c r="BE187"/>
  <c r="AA187"/>
  <c r="Y187"/>
  <c r="W187"/>
  <c r="BK187"/>
  <c r="N187"/>
  <c r="BF187"/>
  <c r="BI186"/>
  <c r="BH186"/>
  <c r="BG186"/>
  <c r="BE186"/>
  <c r="AA186"/>
  <c r="AA185"/>
  <c r="Y186"/>
  <c r="Y185"/>
  <c r="W186"/>
  <c r="W185"/>
  <c r="BK186"/>
  <c r="BK185"/>
  <c r="N185"/>
  <c r="N186"/>
  <c r="BF186"/>
  <c r="N95"/>
  <c r="BI184"/>
  <c r="BH184"/>
  <c r="BG184"/>
  <c r="BE184"/>
  <c r="AA184"/>
  <c r="Y184"/>
  <c r="W184"/>
  <c r="BK184"/>
  <c r="N184"/>
  <c r="BF184"/>
  <c r="BI183"/>
  <c r="BH183"/>
  <c r="BG183"/>
  <c r="BE183"/>
  <c r="AA183"/>
  <c r="Y183"/>
  <c r="W183"/>
  <c r="BK183"/>
  <c r="N183"/>
  <c r="BF183"/>
  <c r="BI182"/>
  <c r="BH182"/>
  <c r="BG182"/>
  <c r="BE182"/>
  <c r="AA182"/>
  <c r="Y182"/>
  <c r="W182"/>
  <c r="BK182"/>
  <c r="N182"/>
  <c r="BF182"/>
  <c r="BI181"/>
  <c r="BH181"/>
  <c r="BG181"/>
  <c r="BE181"/>
  <c r="AA181"/>
  <c r="Y181"/>
  <c r="W181"/>
  <c r="BK181"/>
  <c r="N181"/>
  <c r="BF181"/>
  <c r="BI180"/>
  <c r="BH180"/>
  <c r="BG180"/>
  <c r="BE180"/>
  <c r="AA180"/>
  <c r="AA179"/>
  <c r="Y180"/>
  <c r="Y179"/>
  <c r="W180"/>
  <c r="W179"/>
  <c r="BK180"/>
  <c r="BK179"/>
  <c r="N179"/>
  <c r="N180"/>
  <c r="BF180"/>
  <c r="N94"/>
  <c r="BI178"/>
  <c r="BH178"/>
  <c r="BG178"/>
  <c r="BE178"/>
  <c r="AA178"/>
  <c r="Y178"/>
  <c r="W178"/>
  <c r="BK178"/>
  <c r="N178"/>
  <c r="BF178"/>
  <c r="BI177"/>
  <c r="BH177"/>
  <c r="BG177"/>
  <c r="BE177"/>
  <c r="AA177"/>
  <c r="Y177"/>
  <c r="W177"/>
  <c r="BK177"/>
  <c r="N177"/>
  <c r="BF177"/>
  <c r="BI176"/>
  <c r="BH176"/>
  <c r="BG176"/>
  <c r="BE176"/>
  <c r="AA176"/>
  <c r="Y176"/>
  <c r="W176"/>
  <c r="BK176"/>
  <c r="N176"/>
  <c r="BF176"/>
  <c r="BI175"/>
  <c r="BH175"/>
  <c r="BG175"/>
  <c r="BE175"/>
  <c r="AA175"/>
  <c r="Y175"/>
  <c r="W175"/>
  <c r="BK175"/>
  <c r="N175"/>
  <c r="BF175"/>
  <c r="BI174"/>
  <c r="BH174"/>
  <c r="BG174"/>
  <c r="BE174"/>
  <c r="AA174"/>
  <c r="Y174"/>
  <c r="W174"/>
  <c r="BK174"/>
  <c r="N174"/>
  <c r="BF174"/>
  <c r="BI173"/>
  <c r="BH173"/>
  <c r="BG173"/>
  <c r="BE173"/>
  <c r="AA173"/>
  <c r="Y173"/>
  <c r="W173"/>
  <c r="BK173"/>
  <c r="N173"/>
  <c r="BF173"/>
  <c r="BI172"/>
  <c r="BH172"/>
  <c r="BG172"/>
  <c r="BE172"/>
  <c r="AA172"/>
  <c r="Y172"/>
  <c r="W172"/>
  <c r="BK172"/>
  <c r="N172"/>
  <c r="BF172"/>
  <c r="BI171"/>
  <c r="BH171"/>
  <c r="BG171"/>
  <c r="BE171"/>
  <c r="AA171"/>
  <c r="Y171"/>
  <c r="W171"/>
  <c r="BK171"/>
  <c r="N171"/>
  <c r="BF171"/>
  <c r="BI170"/>
  <c r="BH170"/>
  <c r="BG170"/>
  <c r="BE170"/>
  <c r="AA170"/>
  <c r="AA169"/>
  <c r="Y170"/>
  <c r="Y169"/>
  <c r="W170"/>
  <c r="W169"/>
  <c r="BK170"/>
  <c r="BK169"/>
  <c r="N169"/>
  <c r="N170"/>
  <c r="BF170"/>
  <c r="N93"/>
  <c r="BI168"/>
  <c r="BH168"/>
  <c r="BG168"/>
  <c r="BE168"/>
  <c r="AA168"/>
  <c r="Y168"/>
  <c r="W168"/>
  <c r="BK168"/>
  <c r="N168"/>
  <c r="BF168"/>
  <c r="BI167"/>
  <c r="BH167"/>
  <c r="BG167"/>
  <c r="BE167"/>
  <c r="AA167"/>
  <c r="AA166"/>
  <c r="Y167"/>
  <c r="Y166"/>
  <c r="W167"/>
  <c r="W166"/>
  <c r="BK167"/>
  <c r="BK166"/>
  <c r="N166"/>
  <c r="N167"/>
  <c r="BF167"/>
  <c r="N92"/>
  <c r="BI165"/>
  <c r="BH165"/>
  <c r="BG165"/>
  <c r="BE165"/>
  <c r="AA165"/>
  <c r="Y165"/>
  <c r="W165"/>
  <c r="BK165"/>
  <c r="N165"/>
  <c r="BF165"/>
  <c r="BI164"/>
  <c r="BH164"/>
  <c r="BG164"/>
  <c r="BE164"/>
  <c r="AA164"/>
  <c r="Y164"/>
  <c r="W164"/>
  <c r="BK164"/>
  <c r="N164"/>
  <c r="BF164"/>
  <c r="BI163"/>
  <c r="BH163"/>
  <c r="BG163"/>
  <c r="BE163"/>
  <c r="AA163"/>
  <c r="Y163"/>
  <c r="W163"/>
  <c r="BK163"/>
  <c r="N163"/>
  <c r="BF163"/>
  <c r="BI162"/>
  <c r="BH162"/>
  <c r="BG162"/>
  <c r="BE162"/>
  <c r="AA162"/>
  <c r="Y162"/>
  <c r="W162"/>
  <c r="BK162"/>
  <c r="N162"/>
  <c r="BF162"/>
  <c r="BI161"/>
  <c r="BH161"/>
  <c r="BG161"/>
  <c r="BE161"/>
  <c r="AA161"/>
  <c r="Y161"/>
  <c r="W161"/>
  <c r="BK161"/>
  <c r="N161"/>
  <c r="BF161"/>
  <c r="BI160"/>
  <c r="BH160"/>
  <c r="BG160"/>
  <c r="BE160"/>
  <c r="AA160"/>
  <c r="Y160"/>
  <c r="W160"/>
  <c r="BK160"/>
  <c r="N160"/>
  <c r="BF160"/>
  <c r="BI159"/>
  <c r="BH159"/>
  <c r="BG159"/>
  <c r="BE159"/>
  <c r="AA159"/>
  <c r="Y159"/>
  <c r="W159"/>
  <c r="BK159"/>
  <c r="N159"/>
  <c r="BF159"/>
  <c r="BI158"/>
  <c r="BH158"/>
  <c r="BG158"/>
  <c r="BE158"/>
  <c r="AA158"/>
  <c r="Y158"/>
  <c r="W158"/>
  <c r="BK158"/>
  <c r="N158"/>
  <c r="BF158"/>
  <c r="BI157"/>
  <c r="BH157"/>
  <c r="BG157"/>
  <c r="BE157"/>
  <c r="AA157"/>
  <c r="Y157"/>
  <c r="W157"/>
  <c r="BK157"/>
  <c r="N157"/>
  <c r="BF157"/>
  <c r="BI156"/>
  <c r="BH156"/>
  <c r="BG156"/>
  <c r="BE156"/>
  <c r="AA156"/>
  <c r="Y156"/>
  <c r="W156"/>
  <c r="BK156"/>
  <c r="N156"/>
  <c r="BF156"/>
  <c r="BI155"/>
  <c r="BH155"/>
  <c r="BG155"/>
  <c r="BE155"/>
  <c r="AA155"/>
  <c r="Y155"/>
  <c r="W155"/>
  <c r="BK155"/>
  <c r="N155"/>
  <c r="BF155"/>
  <c r="BI154"/>
  <c r="BH154"/>
  <c r="BG154"/>
  <c r="BE154"/>
  <c r="AA154"/>
  <c r="Y154"/>
  <c r="W154"/>
  <c r="BK154"/>
  <c r="N154"/>
  <c r="BF154"/>
  <c r="BI153"/>
  <c r="BH153"/>
  <c r="BG153"/>
  <c r="BE153"/>
  <c r="AA153"/>
  <c r="Y153"/>
  <c r="W153"/>
  <c r="BK153"/>
  <c r="N153"/>
  <c r="BF153"/>
  <c r="BI152"/>
  <c r="BH152"/>
  <c r="BG152"/>
  <c r="BE152"/>
  <c r="AA152"/>
  <c r="Y152"/>
  <c r="W152"/>
  <c r="BK152"/>
  <c r="N152"/>
  <c r="BF152"/>
  <c r="BI151"/>
  <c r="BH151"/>
  <c r="BG151"/>
  <c r="BE151"/>
  <c r="AA151"/>
  <c r="Y151"/>
  <c r="W151"/>
  <c r="BK151"/>
  <c r="N151"/>
  <c r="BF151"/>
  <c r="BI150"/>
  <c r="BH150"/>
  <c r="BG150"/>
  <c r="BE150"/>
  <c r="AA150"/>
  <c r="Y150"/>
  <c r="W150"/>
  <c r="BK150"/>
  <c r="N150"/>
  <c r="BF150"/>
  <c r="BI149"/>
  <c r="BH149"/>
  <c r="BG149"/>
  <c r="BE149"/>
  <c r="AA149"/>
  <c r="Y149"/>
  <c r="W149"/>
  <c r="BK149"/>
  <c r="N149"/>
  <c r="BF149"/>
  <c r="BI148"/>
  <c r="BH148"/>
  <c r="BG148"/>
  <c r="BE148"/>
  <c r="AA148"/>
  <c r="Y148"/>
  <c r="W148"/>
  <c r="BK148"/>
  <c r="N148"/>
  <c r="BF148"/>
  <c r="BI147"/>
  <c r="BH147"/>
  <c r="BG147"/>
  <c r="BE147"/>
  <c r="AA147"/>
  <c r="Y147"/>
  <c r="W147"/>
  <c r="BK147"/>
  <c r="N147"/>
  <c r="BF147"/>
  <c r="BI146"/>
  <c r="BH146"/>
  <c r="BG146"/>
  <c r="BE146"/>
  <c r="AA146"/>
  <c r="Y146"/>
  <c r="W146"/>
  <c r="BK146"/>
  <c r="N146"/>
  <c r="BF146"/>
  <c r="BI145"/>
  <c r="BH145"/>
  <c r="BG145"/>
  <c r="BE145"/>
  <c r="AA145"/>
  <c r="Y145"/>
  <c r="W145"/>
  <c r="BK145"/>
  <c r="N145"/>
  <c r="BF145"/>
  <c r="BI144"/>
  <c r="BH144"/>
  <c r="BG144"/>
  <c r="BE144"/>
  <c r="AA144"/>
  <c r="Y144"/>
  <c r="W144"/>
  <c r="BK144"/>
  <c r="N144"/>
  <c r="BF144"/>
  <c r="BI143"/>
  <c r="BH143"/>
  <c r="BG143"/>
  <c r="BE143"/>
  <c r="AA143"/>
  <c r="Y143"/>
  <c r="W143"/>
  <c r="BK143"/>
  <c r="N143"/>
  <c r="BF143"/>
  <c r="BI142"/>
  <c r="BH142"/>
  <c r="BG142"/>
  <c r="BE142"/>
  <c r="AA142"/>
  <c r="Y142"/>
  <c r="W142"/>
  <c r="BK142"/>
  <c r="N142"/>
  <c r="BF142"/>
  <c r="BI141"/>
  <c r="BH141"/>
  <c r="BG141"/>
  <c r="BE141"/>
  <c r="AA141"/>
  <c r="Y141"/>
  <c r="W141"/>
  <c r="BK141"/>
  <c r="N141"/>
  <c r="BF141"/>
  <c r="BI140"/>
  <c r="BH140"/>
  <c r="BG140"/>
  <c r="BE140"/>
  <c r="AA140"/>
  <c r="Y140"/>
  <c r="W140"/>
  <c r="BK140"/>
  <c r="N140"/>
  <c r="BF140"/>
  <c r="BI139"/>
  <c r="BH139"/>
  <c r="BG139"/>
  <c r="BE139"/>
  <c r="AA139"/>
  <c r="Y139"/>
  <c r="W139"/>
  <c r="BK139"/>
  <c r="N139"/>
  <c r="BF139"/>
  <c r="BI138"/>
  <c r="BH138"/>
  <c r="BG138"/>
  <c r="BE138"/>
  <c r="AA138"/>
  <c r="Y138"/>
  <c r="W138"/>
  <c r="BK138"/>
  <c r="N138"/>
  <c r="BF138"/>
  <c r="BI137"/>
  <c r="BH137"/>
  <c r="BG137"/>
  <c r="BE137"/>
  <c r="AA137"/>
  <c r="AA136"/>
  <c r="Y137"/>
  <c r="Y136"/>
  <c r="W137"/>
  <c r="W136"/>
  <c r="BK137"/>
  <c r="BK136"/>
  <c r="N136"/>
  <c r="N137"/>
  <c r="BF137"/>
  <c r="N91"/>
  <c r="BI135"/>
  <c r="BH135"/>
  <c r="BG135"/>
  <c r="BE135"/>
  <c r="AA135"/>
  <c r="Y135"/>
  <c r="W135"/>
  <c r="BK135"/>
  <c r="N135"/>
  <c r="BF135"/>
  <c r="BI134"/>
  <c r="BH134"/>
  <c r="BG134"/>
  <c r="BE134"/>
  <c r="AA134"/>
  <c r="Y134"/>
  <c r="W134"/>
  <c r="BK134"/>
  <c r="N134"/>
  <c r="BF134"/>
  <c r="BI133"/>
  <c r="BH133"/>
  <c r="BG133"/>
  <c r="BE133"/>
  <c r="AA133"/>
  <c r="Y133"/>
  <c r="W133"/>
  <c r="BK133"/>
  <c r="N133"/>
  <c r="BF133"/>
  <c r="BI132"/>
  <c r="BH132"/>
  <c r="BG132"/>
  <c r="BE132"/>
  <c r="AA132"/>
  <c r="Y132"/>
  <c r="W132"/>
  <c r="BK132"/>
  <c r="N132"/>
  <c r="BF132"/>
  <c r="BI131"/>
  <c r="BH131"/>
  <c r="BG131"/>
  <c r="BE131"/>
  <c r="AA131"/>
  <c r="Y131"/>
  <c r="W131"/>
  <c r="BK131"/>
  <c r="N131"/>
  <c r="BF131"/>
  <c r="BI130"/>
  <c r="BH130"/>
  <c r="BG130"/>
  <c r="BE130"/>
  <c r="AA130"/>
  <c r="Y130"/>
  <c r="W130"/>
  <c r="BK130"/>
  <c r="N130"/>
  <c r="BF130"/>
  <c r="BI129"/>
  <c r="BH129"/>
  <c r="BG129"/>
  <c r="BE129"/>
  <c r="AA129"/>
  <c r="AA128"/>
  <c r="Y129"/>
  <c r="Y128"/>
  <c r="W129"/>
  <c r="W128"/>
  <c r="BK129"/>
  <c r="BK128"/>
  <c r="N128"/>
  <c r="N129"/>
  <c r="BF129"/>
  <c r="N90"/>
  <c r="BI127"/>
  <c r="BH127"/>
  <c r="BG127"/>
  <c r="BE127"/>
  <c r="AA127"/>
  <c r="AA126"/>
  <c r="AA125"/>
  <c r="Y127"/>
  <c r="Y126"/>
  <c r="Y125"/>
  <c r="W127"/>
  <c r="W126"/>
  <c r="W125"/>
  <c i="1" r="AU89"/>
  <c i="3" r="BK127"/>
  <c r="BK126"/>
  <c r="N126"/>
  <c r="BK125"/>
  <c r="N125"/>
  <c r="N88"/>
  <c r="N127"/>
  <c r="BF127"/>
  <c r="N89"/>
  <c r="F119"/>
  <c r="F117"/>
  <c r="BI106"/>
  <c r="BH106"/>
  <c r="BG106"/>
  <c r="BE106"/>
  <c r="N106"/>
  <c r="BF106"/>
  <c r="BI105"/>
  <c r="BH105"/>
  <c r="BG105"/>
  <c r="BE105"/>
  <c r="N105"/>
  <c r="BF105"/>
  <c r="BI104"/>
  <c r="BH104"/>
  <c r="BG104"/>
  <c r="BE104"/>
  <c r="N104"/>
  <c r="BF104"/>
  <c r="BI103"/>
  <c r="BH103"/>
  <c r="BG103"/>
  <c r="BE103"/>
  <c r="N103"/>
  <c r="BF103"/>
  <c r="BI102"/>
  <c r="BH102"/>
  <c r="BG102"/>
  <c r="BE102"/>
  <c r="N102"/>
  <c r="BF102"/>
  <c r="BI101"/>
  <c r="H36"/>
  <c i="1" r="BD89"/>
  <c i="3" r="BH101"/>
  <c r="H35"/>
  <c i="1" r="BC89"/>
  <c i="3" r="BG101"/>
  <c r="H34"/>
  <c i="1" r="BB89"/>
  <c i="3" r="BE101"/>
  <c r="M32"/>
  <c i="1" r="AV89"/>
  <c i="3" r="H32"/>
  <c i="1" r="AZ89"/>
  <c i="3" r="N101"/>
  <c r="N100"/>
  <c r="L108"/>
  <c r="BF101"/>
  <c r="M33"/>
  <c i="1" r="AW89"/>
  <c i="3" r="H33"/>
  <c i="1" r="BA89"/>
  <c i="3" r="M28"/>
  <c i="1" r="AS89"/>
  <c i="3" r="M27"/>
  <c r="F81"/>
  <c r="F79"/>
  <c r="M30"/>
  <c i="1" r="AG89"/>
  <c i="3" r="L38"/>
  <c r="O21"/>
  <c r="E21"/>
  <c r="M122"/>
  <c r="M84"/>
  <c r="O20"/>
  <c r="O18"/>
  <c r="E18"/>
  <c r="M121"/>
  <c r="M83"/>
  <c r="O17"/>
  <c r="O15"/>
  <c r="E15"/>
  <c r="F122"/>
  <c r="F84"/>
  <c r="O14"/>
  <c r="O12"/>
  <c r="E12"/>
  <c r="F121"/>
  <c r="F83"/>
  <c r="O11"/>
  <c r="O9"/>
  <c r="M119"/>
  <c r="M81"/>
  <c r="F6"/>
  <c r="F116"/>
  <c r="F78"/>
  <c i="2" r="N389"/>
  <c i="1" r="AY88"/>
  <c r="AX88"/>
  <c i="2" r="BI388"/>
  <c r="BH388"/>
  <c r="BG388"/>
  <c r="BE388"/>
  <c r="AA388"/>
  <c r="Y388"/>
  <c r="W388"/>
  <c r="BK388"/>
  <c r="N388"/>
  <c r="BF388"/>
  <c r="BI387"/>
  <c r="BH387"/>
  <c r="BG387"/>
  <c r="BE387"/>
  <c r="AA387"/>
  <c r="Y387"/>
  <c r="W387"/>
  <c r="BK387"/>
  <c r="N387"/>
  <c r="BF387"/>
  <c r="BI386"/>
  <c r="BH386"/>
  <c r="BG386"/>
  <c r="BE386"/>
  <c r="AA386"/>
  <c r="AA385"/>
  <c r="AA384"/>
  <c r="Y386"/>
  <c r="Y385"/>
  <c r="Y384"/>
  <c r="W386"/>
  <c r="W385"/>
  <c r="W384"/>
  <c r="BK386"/>
  <c r="BK385"/>
  <c r="N385"/>
  <c r="BK384"/>
  <c r="N384"/>
  <c r="N386"/>
  <c r="BF386"/>
  <c r="N111"/>
  <c r="N110"/>
  <c r="BI383"/>
  <c r="BH383"/>
  <c r="BG383"/>
  <c r="BE383"/>
  <c r="AA383"/>
  <c r="Y383"/>
  <c r="W383"/>
  <c r="BK383"/>
  <c r="N383"/>
  <c r="BF383"/>
  <c r="BI382"/>
  <c r="BH382"/>
  <c r="BG382"/>
  <c r="BE382"/>
  <c r="AA382"/>
  <c r="Y382"/>
  <c r="W382"/>
  <c r="BK382"/>
  <c r="N382"/>
  <c r="BF382"/>
  <c r="BI381"/>
  <c r="BH381"/>
  <c r="BG381"/>
  <c r="BE381"/>
  <c r="AA381"/>
  <c r="Y381"/>
  <c r="W381"/>
  <c r="BK381"/>
  <c r="N381"/>
  <c r="BF381"/>
  <c r="BI380"/>
  <c r="BH380"/>
  <c r="BG380"/>
  <c r="BE380"/>
  <c r="AA380"/>
  <c r="Y380"/>
  <c r="W380"/>
  <c r="BK380"/>
  <c r="N380"/>
  <c r="BF380"/>
  <c r="BI377"/>
  <c r="BH377"/>
  <c r="BG377"/>
  <c r="BE377"/>
  <c r="AA377"/>
  <c r="Y377"/>
  <c r="W377"/>
  <c r="BK377"/>
  <c r="N377"/>
  <c r="BF377"/>
  <c r="BI370"/>
  <c r="BH370"/>
  <c r="BG370"/>
  <c r="BE370"/>
  <c r="AA370"/>
  <c r="AA369"/>
  <c r="Y370"/>
  <c r="Y369"/>
  <c r="W370"/>
  <c r="W369"/>
  <c r="BK370"/>
  <c r="BK369"/>
  <c r="N369"/>
  <c r="N370"/>
  <c r="BF370"/>
  <c r="N109"/>
  <c r="BI368"/>
  <c r="BH368"/>
  <c r="BG368"/>
  <c r="BE368"/>
  <c r="AA368"/>
  <c r="Y368"/>
  <c r="W368"/>
  <c r="BK368"/>
  <c r="N368"/>
  <c r="BF368"/>
  <c r="BI367"/>
  <c r="BH367"/>
  <c r="BG367"/>
  <c r="BE367"/>
  <c r="AA367"/>
  <c r="Y367"/>
  <c r="W367"/>
  <c r="BK367"/>
  <c r="N367"/>
  <c r="BF367"/>
  <c r="BI363"/>
  <c r="BH363"/>
  <c r="BG363"/>
  <c r="BE363"/>
  <c r="AA363"/>
  <c r="AA362"/>
  <c r="Y363"/>
  <c r="Y362"/>
  <c r="W363"/>
  <c r="W362"/>
  <c r="BK363"/>
  <c r="BK362"/>
  <c r="N362"/>
  <c r="N363"/>
  <c r="BF363"/>
  <c r="N108"/>
  <c r="BI361"/>
  <c r="BH361"/>
  <c r="BG361"/>
  <c r="BE361"/>
  <c r="AA361"/>
  <c r="Y361"/>
  <c r="W361"/>
  <c r="BK361"/>
  <c r="N361"/>
  <c r="BF361"/>
  <c r="BI358"/>
  <c r="BH358"/>
  <c r="BG358"/>
  <c r="BE358"/>
  <c r="AA358"/>
  <c r="Y358"/>
  <c r="W358"/>
  <c r="BK358"/>
  <c r="N358"/>
  <c r="BF358"/>
  <c r="BI357"/>
  <c r="BH357"/>
  <c r="BG357"/>
  <c r="BE357"/>
  <c r="AA357"/>
  <c r="Y357"/>
  <c r="W357"/>
  <c r="BK357"/>
  <c r="N357"/>
  <c r="BF357"/>
  <c r="BI356"/>
  <c r="BH356"/>
  <c r="BG356"/>
  <c r="BE356"/>
  <c r="AA356"/>
  <c r="Y356"/>
  <c r="W356"/>
  <c r="BK356"/>
  <c r="N356"/>
  <c r="BF356"/>
  <c r="BI355"/>
  <c r="BH355"/>
  <c r="BG355"/>
  <c r="BE355"/>
  <c r="AA355"/>
  <c r="Y355"/>
  <c r="W355"/>
  <c r="BK355"/>
  <c r="N355"/>
  <c r="BF355"/>
  <c r="BI353"/>
  <c r="BH353"/>
  <c r="BG353"/>
  <c r="BE353"/>
  <c r="AA353"/>
  <c r="Y353"/>
  <c r="W353"/>
  <c r="BK353"/>
  <c r="N353"/>
  <c r="BF353"/>
  <c r="BI352"/>
  <c r="BH352"/>
  <c r="BG352"/>
  <c r="BE352"/>
  <c r="AA352"/>
  <c r="Y352"/>
  <c r="W352"/>
  <c r="BK352"/>
  <c r="N352"/>
  <c r="BF352"/>
  <c r="BI347"/>
  <c r="BH347"/>
  <c r="BG347"/>
  <c r="BE347"/>
  <c r="AA347"/>
  <c r="AA346"/>
  <c r="Y347"/>
  <c r="Y346"/>
  <c r="W347"/>
  <c r="W346"/>
  <c r="BK347"/>
  <c r="BK346"/>
  <c r="N346"/>
  <c r="N347"/>
  <c r="BF347"/>
  <c r="N107"/>
  <c r="BI344"/>
  <c r="BH344"/>
  <c r="BG344"/>
  <c r="BE344"/>
  <c r="AA344"/>
  <c r="Y344"/>
  <c r="W344"/>
  <c r="BK344"/>
  <c r="N344"/>
  <c r="BF344"/>
  <c r="BI342"/>
  <c r="BH342"/>
  <c r="BG342"/>
  <c r="BE342"/>
  <c r="AA342"/>
  <c r="AA341"/>
  <c r="Y342"/>
  <c r="Y341"/>
  <c r="W342"/>
  <c r="W341"/>
  <c r="BK342"/>
  <c r="BK341"/>
  <c r="N341"/>
  <c r="N342"/>
  <c r="BF342"/>
  <c r="N106"/>
  <c r="BI340"/>
  <c r="BH340"/>
  <c r="BG340"/>
  <c r="BE340"/>
  <c r="AA340"/>
  <c r="Y340"/>
  <c r="W340"/>
  <c r="BK340"/>
  <c r="N340"/>
  <c r="BF340"/>
  <c r="BI339"/>
  <c r="BH339"/>
  <c r="BG339"/>
  <c r="BE339"/>
  <c r="AA339"/>
  <c r="Y339"/>
  <c r="W339"/>
  <c r="BK339"/>
  <c r="N339"/>
  <c r="BF339"/>
  <c r="BI338"/>
  <c r="BH338"/>
  <c r="BG338"/>
  <c r="BE338"/>
  <c r="AA338"/>
  <c r="Y338"/>
  <c r="W338"/>
  <c r="BK338"/>
  <c r="N338"/>
  <c r="BF338"/>
  <c r="BI337"/>
  <c r="BH337"/>
  <c r="BG337"/>
  <c r="BE337"/>
  <c r="AA337"/>
  <c r="Y337"/>
  <c r="W337"/>
  <c r="BK337"/>
  <c r="N337"/>
  <c r="BF337"/>
  <c r="BI334"/>
  <c r="BH334"/>
  <c r="BG334"/>
  <c r="BE334"/>
  <c r="AA334"/>
  <c r="Y334"/>
  <c r="W334"/>
  <c r="BK334"/>
  <c r="N334"/>
  <c r="BF334"/>
  <c r="BI333"/>
  <c r="BH333"/>
  <c r="BG333"/>
  <c r="BE333"/>
  <c r="AA333"/>
  <c r="Y333"/>
  <c r="W333"/>
  <c r="BK333"/>
  <c r="N333"/>
  <c r="BF333"/>
  <c r="BI332"/>
  <c r="BH332"/>
  <c r="BG332"/>
  <c r="BE332"/>
  <c r="AA332"/>
  <c r="Y332"/>
  <c r="W332"/>
  <c r="BK332"/>
  <c r="N332"/>
  <c r="BF332"/>
  <c r="BI329"/>
  <c r="BH329"/>
  <c r="BG329"/>
  <c r="BE329"/>
  <c r="AA329"/>
  <c r="AA328"/>
  <c r="Y329"/>
  <c r="Y328"/>
  <c r="W329"/>
  <c r="W328"/>
  <c r="BK329"/>
  <c r="BK328"/>
  <c r="N328"/>
  <c r="N329"/>
  <c r="BF329"/>
  <c r="N105"/>
  <c r="BI327"/>
  <c r="BH327"/>
  <c r="BG327"/>
  <c r="BE327"/>
  <c r="AA327"/>
  <c r="Y327"/>
  <c r="W327"/>
  <c r="BK327"/>
  <c r="N327"/>
  <c r="BF327"/>
  <c r="BI325"/>
  <c r="BH325"/>
  <c r="BG325"/>
  <c r="BE325"/>
  <c r="AA325"/>
  <c r="Y325"/>
  <c r="W325"/>
  <c r="BK325"/>
  <c r="N325"/>
  <c r="BF325"/>
  <c r="BI324"/>
  <c r="BH324"/>
  <c r="BG324"/>
  <c r="BE324"/>
  <c r="AA324"/>
  <c r="Y324"/>
  <c r="W324"/>
  <c r="BK324"/>
  <c r="N324"/>
  <c r="BF324"/>
  <c r="BI321"/>
  <c r="BH321"/>
  <c r="BG321"/>
  <c r="BE321"/>
  <c r="AA321"/>
  <c r="Y321"/>
  <c r="W321"/>
  <c r="BK321"/>
  <c r="N321"/>
  <c r="BF321"/>
  <c r="BI320"/>
  <c r="BH320"/>
  <c r="BG320"/>
  <c r="BE320"/>
  <c r="AA320"/>
  <c r="Y320"/>
  <c r="W320"/>
  <c r="BK320"/>
  <c r="N320"/>
  <c r="BF320"/>
  <c r="BI319"/>
  <c r="BH319"/>
  <c r="BG319"/>
  <c r="BE319"/>
  <c r="AA319"/>
  <c r="Y319"/>
  <c r="W319"/>
  <c r="BK319"/>
  <c r="N319"/>
  <c r="BF319"/>
  <c r="BI318"/>
  <c r="BH318"/>
  <c r="BG318"/>
  <c r="BE318"/>
  <c r="AA318"/>
  <c r="Y318"/>
  <c r="W318"/>
  <c r="BK318"/>
  <c r="N318"/>
  <c r="BF318"/>
  <c r="BI317"/>
  <c r="BH317"/>
  <c r="BG317"/>
  <c r="BE317"/>
  <c r="AA317"/>
  <c r="Y317"/>
  <c r="W317"/>
  <c r="BK317"/>
  <c r="N317"/>
  <c r="BF317"/>
  <c r="BI313"/>
  <c r="BH313"/>
  <c r="BG313"/>
  <c r="BE313"/>
  <c r="AA313"/>
  <c r="Y313"/>
  <c r="W313"/>
  <c r="BK313"/>
  <c r="N313"/>
  <c r="BF313"/>
  <c r="BI310"/>
  <c r="BH310"/>
  <c r="BG310"/>
  <c r="BE310"/>
  <c r="AA310"/>
  <c r="Y310"/>
  <c r="W310"/>
  <c r="BK310"/>
  <c r="N310"/>
  <c r="BF310"/>
  <c r="BI307"/>
  <c r="BH307"/>
  <c r="BG307"/>
  <c r="BE307"/>
  <c r="AA307"/>
  <c r="AA306"/>
  <c r="Y307"/>
  <c r="Y306"/>
  <c r="W307"/>
  <c r="W306"/>
  <c r="BK307"/>
  <c r="BK306"/>
  <c r="N306"/>
  <c r="N307"/>
  <c r="BF307"/>
  <c r="N104"/>
  <c r="BI305"/>
  <c r="BH305"/>
  <c r="BG305"/>
  <c r="BE305"/>
  <c r="AA305"/>
  <c r="Y305"/>
  <c r="W305"/>
  <c r="BK305"/>
  <c r="N305"/>
  <c r="BF305"/>
  <c r="BI304"/>
  <c r="BH304"/>
  <c r="BG304"/>
  <c r="BE304"/>
  <c r="AA304"/>
  <c r="Y304"/>
  <c r="W304"/>
  <c r="BK304"/>
  <c r="N304"/>
  <c r="BF304"/>
  <c r="BI303"/>
  <c r="BH303"/>
  <c r="BG303"/>
  <c r="BE303"/>
  <c r="AA303"/>
  <c r="Y303"/>
  <c r="W303"/>
  <c r="BK303"/>
  <c r="N303"/>
  <c r="BF303"/>
  <c r="BI302"/>
  <c r="BH302"/>
  <c r="BG302"/>
  <c r="BE302"/>
  <c r="AA302"/>
  <c r="Y302"/>
  <c r="W302"/>
  <c r="BK302"/>
  <c r="N302"/>
  <c r="BF302"/>
  <c r="BI301"/>
  <c r="BH301"/>
  <c r="BG301"/>
  <c r="BE301"/>
  <c r="AA301"/>
  <c r="Y301"/>
  <c r="W301"/>
  <c r="BK301"/>
  <c r="N301"/>
  <c r="BF301"/>
  <c r="BI300"/>
  <c r="BH300"/>
  <c r="BG300"/>
  <c r="BE300"/>
  <c r="AA300"/>
  <c r="Y300"/>
  <c r="W300"/>
  <c r="BK300"/>
  <c r="N300"/>
  <c r="BF300"/>
  <c r="BI299"/>
  <c r="BH299"/>
  <c r="BG299"/>
  <c r="BE299"/>
  <c r="AA299"/>
  <c r="Y299"/>
  <c r="W299"/>
  <c r="BK299"/>
  <c r="N299"/>
  <c r="BF299"/>
  <c r="BI298"/>
  <c r="BH298"/>
  <c r="BG298"/>
  <c r="BE298"/>
  <c r="AA298"/>
  <c r="Y298"/>
  <c r="W298"/>
  <c r="BK298"/>
  <c r="N298"/>
  <c r="BF298"/>
  <c r="BI297"/>
  <c r="BH297"/>
  <c r="BG297"/>
  <c r="BE297"/>
  <c r="AA297"/>
  <c r="Y297"/>
  <c r="W297"/>
  <c r="BK297"/>
  <c r="N297"/>
  <c r="BF297"/>
  <c r="BI296"/>
  <c r="BH296"/>
  <c r="BG296"/>
  <c r="BE296"/>
  <c r="AA296"/>
  <c r="Y296"/>
  <c r="W296"/>
  <c r="BK296"/>
  <c r="N296"/>
  <c r="BF296"/>
  <c r="BI295"/>
  <c r="BH295"/>
  <c r="BG295"/>
  <c r="BE295"/>
  <c r="AA295"/>
  <c r="Y295"/>
  <c r="W295"/>
  <c r="BK295"/>
  <c r="N295"/>
  <c r="BF295"/>
  <c r="BI294"/>
  <c r="BH294"/>
  <c r="BG294"/>
  <c r="BE294"/>
  <c r="AA294"/>
  <c r="Y294"/>
  <c r="W294"/>
  <c r="BK294"/>
  <c r="N294"/>
  <c r="BF294"/>
  <c r="BI293"/>
  <c r="BH293"/>
  <c r="BG293"/>
  <c r="BE293"/>
  <c r="AA293"/>
  <c r="Y293"/>
  <c r="W293"/>
  <c r="BK293"/>
  <c r="N293"/>
  <c r="BF293"/>
  <c r="BI292"/>
  <c r="BH292"/>
  <c r="BG292"/>
  <c r="BE292"/>
  <c r="AA292"/>
  <c r="AA291"/>
  <c r="Y292"/>
  <c r="Y291"/>
  <c r="W292"/>
  <c r="W291"/>
  <c r="BK292"/>
  <c r="BK291"/>
  <c r="N291"/>
  <c r="N292"/>
  <c r="BF292"/>
  <c r="N103"/>
  <c r="BI290"/>
  <c r="BH290"/>
  <c r="BG290"/>
  <c r="BE290"/>
  <c r="AA290"/>
  <c r="Y290"/>
  <c r="W290"/>
  <c r="BK290"/>
  <c r="N290"/>
  <c r="BF290"/>
  <c r="BI289"/>
  <c r="BH289"/>
  <c r="BG289"/>
  <c r="BE289"/>
  <c r="AA289"/>
  <c r="Y289"/>
  <c r="W289"/>
  <c r="BK289"/>
  <c r="N289"/>
  <c r="BF289"/>
  <c r="BI286"/>
  <c r="BH286"/>
  <c r="BG286"/>
  <c r="BE286"/>
  <c r="AA286"/>
  <c r="AA285"/>
  <c r="Y286"/>
  <c r="Y285"/>
  <c r="W286"/>
  <c r="W285"/>
  <c r="BK286"/>
  <c r="BK285"/>
  <c r="N285"/>
  <c r="N286"/>
  <c r="BF286"/>
  <c r="N102"/>
  <c r="BI284"/>
  <c r="BH284"/>
  <c r="BG284"/>
  <c r="BE284"/>
  <c r="AA284"/>
  <c r="Y284"/>
  <c r="W284"/>
  <c r="BK284"/>
  <c r="N284"/>
  <c r="BF284"/>
  <c r="BI283"/>
  <c r="BH283"/>
  <c r="BG283"/>
  <c r="BE283"/>
  <c r="AA283"/>
  <c r="AA282"/>
  <c r="Y283"/>
  <c r="Y282"/>
  <c r="W283"/>
  <c r="W282"/>
  <c r="BK283"/>
  <c r="BK282"/>
  <c r="N282"/>
  <c r="N283"/>
  <c r="BF283"/>
  <c r="N101"/>
  <c r="BI281"/>
  <c r="BH281"/>
  <c r="BG281"/>
  <c r="BE281"/>
  <c r="AA281"/>
  <c r="Y281"/>
  <c r="W281"/>
  <c r="BK281"/>
  <c r="N281"/>
  <c r="BF281"/>
  <c r="BI280"/>
  <c r="BH280"/>
  <c r="BG280"/>
  <c r="BE280"/>
  <c r="AA280"/>
  <c r="Y280"/>
  <c r="W280"/>
  <c r="BK280"/>
  <c r="N280"/>
  <c r="BF280"/>
  <c r="BI279"/>
  <c r="BH279"/>
  <c r="BG279"/>
  <c r="BE279"/>
  <c r="AA279"/>
  <c r="Y279"/>
  <c r="W279"/>
  <c r="BK279"/>
  <c r="N279"/>
  <c r="BF279"/>
  <c r="BI278"/>
  <c r="BH278"/>
  <c r="BG278"/>
  <c r="BE278"/>
  <c r="AA278"/>
  <c r="Y278"/>
  <c r="W278"/>
  <c r="BK278"/>
  <c r="N278"/>
  <c r="BF278"/>
  <c r="BI277"/>
  <c r="BH277"/>
  <c r="BG277"/>
  <c r="BE277"/>
  <c r="AA277"/>
  <c r="Y277"/>
  <c r="W277"/>
  <c r="BK277"/>
  <c r="N277"/>
  <c r="BF277"/>
  <c r="BI276"/>
  <c r="BH276"/>
  <c r="BG276"/>
  <c r="BE276"/>
  <c r="AA276"/>
  <c r="Y276"/>
  <c r="W276"/>
  <c r="BK276"/>
  <c r="N276"/>
  <c r="BF276"/>
  <c r="BI275"/>
  <c r="BH275"/>
  <c r="BG275"/>
  <c r="BE275"/>
  <c r="AA275"/>
  <c r="Y275"/>
  <c r="W275"/>
  <c r="BK275"/>
  <c r="N275"/>
  <c r="BF275"/>
  <c r="BI274"/>
  <c r="BH274"/>
  <c r="BG274"/>
  <c r="BE274"/>
  <c r="AA274"/>
  <c r="Y274"/>
  <c r="W274"/>
  <c r="BK274"/>
  <c r="N274"/>
  <c r="BF274"/>
  <c r="BI273"/>
  <c r="BH273"/>
  <c r="BG273"/>
  <c r="BE273"/>
  <c r="AA273"/>
  <c r="Y273"/>
  <c r="W273"/>
  <c r="BK273"/>
  <c r="N273"/>
  <c r="BF273"/>
  <c r="BI272"/>
  <c r="BH272"/>
  <c r="BG272"/>
  <c r="BE272"/>
  <c r="AA272"/>
  <c r="Y272"/>
  <c r="W272"/>
  <c r="BK272"/>
  <c r="N272"/>
  <c r="BF272"/>
  <c r="BI271"/>
  <c r="BH271"/>
  <c r="BG271"/>
  <c r="BE271"/>
  <c r="AA271"/>
  <c r="Y271"/>
  <c r="W271"/>
  <c r="BK271"/>
  <c r="N271"/>
  <c r="BF271"/>
  <c r="BI270"/>
  <c r="BH270"/>
  <c r="BG270"/>
  <c r="BE270"/>
  <c r="AA270"/>
  <c r="Y270"/>
  <c r="W270"/>
  <c r="BK270"/>
  <c r="N270"/>
  <c r="BF270"/>
  <c r="BI269"/>
  <c r="BH269"/>
  <c r="BG269"/>
  <c r="BE269"/>
  <c r="AA269"/>
  <c r="Y269"/>
  <c r="W269"/>
  <c r="BK269"/>
  <c r="N269"/>
  <c r="BF269"/>
  <c r="BI268"/>
  <c r="BH268"/>
  <c r="BG268"/>
  <c r="BE268"/>
  <c r="AA268"/>
  <c r="Y268"/>
  <c r="W268"/>
  <c r="BK268"/>
  <c r="N268"/>
  <c r="BF268"/>
  <c r="BI266"/>
  <c r="BH266"/>
  <c r="BG266"/>
  <c r="BE266"/>
  <c r="AA266"/>
  <c r="Y266"/>
  <c r="W266"/>
  <c r="BK266"/>
  <c r="N266"/>
  <c r="BF266"/>
  <c r="BI265"/>
  <c r="BH265"/>
  <c r="BG265"/>
  <c r="BE265"/>
  <c r="AA265"/>
  <c r="Y265"/>
  <c r="W265"/>
  <c r="BK265"/>
  <c r="N265"/>
  <c r="BF265"/>
  <c r="BI264"/>
  <c r="BH264"/>
  <c r="BG264"/>
  <c r="BE264"/>
  <c r="AA264"/>
  <c r="Y264"/>
  <c r="W264"/>
  <c r="BK264"/>
  <c r="N264"/>
  <c r="BF264"/>
  <c r="BI263"/>
  <c r="BH263"/>
  <c r="BG263"/>
  <c r="BE263"/>
  <c r="AA263"/>
  <c r="Y263"/>
  <c r="W263"/>
  <c r="BK263"/>
  <c r="N263"/>
  <c r="BF263"/>
  <c r="BI262"/>
  <c r="BH262"/>
  <c r="BG262"/>
  <c r="BE262"/>
  <c r="AA262"/>
  <c r="Y262"/>
  <c r="W262"/>
  <c r="BK262"/>
  <c r="N262"/>
  <c r="BF262"/>
  <c r="BI261"/>
  <c r="BH261"/>
  <c r="BG261"/>
  <c r="BE261"/>
  <c r="AA261"/>
  <c r="Y261"/>
  <c r="W261"/>
  <c r="BK261"/>
  <c r="N261"/>
  <c r="BF261"/>
  <c r="BI260"/>
  <c r="BH260"/>
  <c r="BG260"/>
  <c r="BE260"/>
  <c r="AA260"/>
  <c r="Y260"/>
  <c r="W260"/>
  <c r="BK260"/>
  <c r="N260"/>
  <c r="BF260"/>
  <c r="BI259"/>
  <c r="BH259"/>
  <c r="BG259"/>
  <c r="BE259"/>
  <c r="AA259"/>
  <c r="Y259"/>
  <c r="W259"/>
  <c r="BK259"/>
  <c r="N259"/>
  <c r="BF259"/>
  <c r="BI258"/>
  <c r="BH258"/>
  <c r="BG258"/>
  <c r="BE258"/>
  <c r="AA258"/>
  <c r="AA257"/>
  <c r="Y258"/>
  <c r="Y257"/>
  <c r="W258"/>
  <c r="W257"/>
  <c r="BK258"/>
  <c r="BK257"/>
  <c r="N257"/>
  <c r="N258"/>
  <c r="BF258"/>
  <c r="N100"/>
  <c r="BI256"/>
  <c r="BH256"/>
  <c r="BG256"/>
  <c r="BE256"/>
  <c r="AA256"/>
  <c r="Y256"/>
  <c r="W256"/>
  <c r="BK256"/>
  <c r="N256"/>
  <c r="BF256"/>
  <c r="BI255"/>
  <c r="BH255"/>
  <c r="BG255"/>
  <c r="BE255"/>
  <c r="AA255"/>
  <c r="Y255"/>
  <c r="W255"/>
  <c r="BK255"/>
  <c r="N255"/>
  <c r="BF255"/>
  <c r="BI254"/>
  <c r="BH254"/>
  <c r="BG254"/>
  <c r="BE254"/>
  <c r="AA254"/>
  <c r="Y254"/>
  <c r="W254"/>
  <c r="BK254"/>
  <c r="N254"/>
  <c r="BF254"/>
  <c r="BI253"/>
  <c r="BH253"/>
  <c r="BG253"/>
  <c r="BE253"/>
  <c r="AA253"/>
  <c r="Y253"/>
  <c r="W253"/>
  <c r="BK253"/>
  <c r="N253"/>
  <c r="BF253"/>
  <c r="BI252"/>
  <c r="BH252"/>
  <c r="BG252"/>
  <c r="BE252"/>
  <c r="AA252"/>
  <c r="Y252"/>
  <c r="W252"/>
  <c r="BK252"/>
  <c r="N252"/>
  <c r="BF252"/>
  <c r="BI251"/>
  <c r="BH251"/>
  <c r="BG251"/>
  <c r="BE251"/>
  <c r="AA251"/>
  <c r="Y251"/>
  <c r="W251"/>
  <c r="BK251"/>
  <c r="N251"/>
  <c r="BF251"/>
  <c r="BI250"/>
  <c r="BH250"/>
  <c r="BG250"/>
  <c r="BE250"/>
  <c r="AA250"/>
  <c r="Y250"/>
  <c r="W250"/>
  <c r="BK250"/>
  <c r="N250"/>
  <c r="BF250"/>
  <c r="BI249"/>
  <c r="BH249"/>
  <c r="BG249"/>
  <c r="BE249"/>
  <c r="AA249"/>
  <c r="Y249"/>
  <c r="W249"/>
  <c r="BK249"/>
  <c r="N249"/>
  <c r="BF249"/>
  <c r="BI248"/>
  <c r="BH248"/>
  <c r="BG248"/>
  <c r="BE248"/>
  <c r="AA248"/>
  <c r="Y248"/>
  <c r="W248"/>
  <c r="BK248"/>
  <c r="N248"/>
  <c r="BF248"/>
  <c r="BI247"/>
  <c r="BH247"/>
  <c r="BG247"/>
  <c r="BE247"/>
  <c r="AA247"/>
  <c r="Y247"/>
  <c r="W247"/>
  <c r="BK247"/>
  <c r="N247"/>
  <c r="BF247"/>
  <c r="BI246"/>
  <c r="BH246"/>
  <c r="BG246"/>
  <c r="BE246"/>
  <c r="AA246"/>
  <c r="Y246"/>
  <c r="W246"/>
  <c r="BK246"/>
  <c r="N246"/>
  <c r="BF246"/>
  <c r="BI245"/>
  <c r="BH245"/>
  <c r="BG245"/>
  <c r="BE245"/>
  <c r="AA245"/>
  <c r="Y245"/>
  <c r="W245"/>
  <c r="BK245"/>
  <c r="N245"/>
  <c r="BF245"/>
  <c r="BI244"/>
  <c r="BH244"/>
  <c r="BG244"/>
  <c r="BE244"/>
  <c r="AA244"/>
  <c r="Y244"/>
  <c r="W244"/>
  <c r="BK244"/>
  <c r="N244"/>
  <c r="BF244"/>
  <c r="BI243"/>
  <c r="BH243"/>
  <c r="BG243"/>
  <c r="BE243"/>
  <c r="AA243"/>
  <c r="Y243"/>
  <c r="W243"/>
  <c r="BK243"/>
  <c r="N243"/>
  <c r="BF243"/>
  <c r="BI242"/>
  <c r="BH242"/>
  <c r="BG242"/>
  <c r="BE242"/>
  <c r="AA242"/>
  <c r="Y242"/>
  <c r="W242"/>
  <c r="BK242"/>
  <c r="N242"/>
  <c r="BF242"/>
  <c r="BI241"/>
  <c r="BH241"/>
  <c r="BG241"/>
  <c r="BE241"/>
  <c r="AA241"/>
  <c r="Y241"/>
  <c r="W241"/>
  <c r="BK241"/>
  <c r="N241"/>
  <c r="BF241"/>
  <c r="BI240"/>
  <c r="BH240"/>
  <c r="BG240"/>
  <c r="BE240"/>
  <c r="AA240"/>
  <c r="Y240"/>
  <c r="W240"/>
  <c r="BK240"/>
  <c r="N240"/>
  <c r="BF240"/>
  <c r="BI239"/>
  <c r="BH239"/>
  <c r="BG239"/>
  <c r="BE239"/>
  <c r="AA239"/>
  <c r="Y239"/>
  <c r="W239"/>
  <c r="BK239"/>
  <c r="N239"/>
  <c r="BF239"/>
  <c r="BI238"/>
  <c r="BH238"/>
  <c r="BG238"/>
  <c r="BE238"/>
  <c r="AA238"/>
  <c r="Y238"/>
  <c r="W238"/>
  <c r="BK238"/>
  <c r="N238"/>
  <c r="BF238"/>
  <c r="BI237"/>
  <c r="BH237"/>
  <c r="BG237"/>
  <c r="BE237"/>
  <c r="AA237"/>
  <c r="Y237"/>
  <c r="W237"/>
  <c r="BK237"/>
  <c r="N237"/>
  <c r="BF237"/>
  <c r="BI236"/>
  <c r="BH236"/>
  <c r="BG236"/>
  <c r="BE236"/>
  <c r="AA236"/>
  <c r="AA235"/>
  <c r="Y236"/>
  <c r="Y235"/>
  <c r="W236"/>
  <c r="W235"/>
  <c r="BK236"/>
  <c r="BK235"/>
  <c r="N235"/>
  <c r="N236"/>
  <c r="BF236"/>
  <c r="N99"/>
  <c r="BI234"/>
  <c r="BH234"/>
  <c r="BG234"/>
  <c r="BE234"/>
  <c r="AA234"/>
  <c r="Y234"/>
  <c r="W234"/>
  <c r="BK234"/>
  <c r="N234"/>
  <c r="BF234"/>
  <c r="BI233"/>
  <c r="BH233"/>
  <c r="BG233"/>
  <c r="BE233"/>
  <c r="AA233"/>
  <c r="Y233"/>
  <c r="W233"/>
  <c r="BK233"/>
  <c r="N233"/>
  <c r="BF233"/>
  <c r="BI232"/>
  <c r="BH232"/>
  <c r="BG232"/>
  <c r="BE232"/>
  <c r="AA232"/>
  <c r="Y232"/>
  <c r="W232"/>
  <c r="BK232"/>
  <c r="N232"/>
  <c r="BF232"/>
  <c r="BI231"/>
  <c r="BH231"/>
  <c r="BG231"/>
  <c r="BE231"/>
  <c r="AA231"/>
  <c r="Y231"/>
  <c r="W231"/>
  <c r="BK231"/>
  <c r="N231"/>
  <c r="BF231"/>
  <c r="BI230"/>
  <c r="BH230"/>
  <c r="BG230"/>
  <c r="BE230"/>
  <c r="AA230"/>
  <c r="Y230"/>
  <c r="W230"/>
  <c r="BK230"/>
  <c r="N230"/>
  <c r="BF230"/>
  <c r="BI229"/>
  <c r="BH229"/>
  <c r="BG229"/>
  <c r="BE229"/>
  <c r="AA229"/>
  <c r="Y229"/>
  <c r="W229"/>
  <c r="BK229"/>
  <c r="N229"/>
  <c r="BF229"/>
  <c r="BI228"/>
  <c r="BH228"/>
  <c r="BG228"/>
  <c r="BE228"/>
  <c r="AA228"/>
  <c r="Y228"/>
  <c r="W228"/>
  <c r="BK228"/>
  <c r="N228"/>
  <c r="BF228"/>
  <c r="BI227"/>
  <c r="BH227"/>
  <c r="BG227"/>
  <c r="BE227"/>
  <c r="AA227"/>
  <c r="Y227"/>
  <c r="W227"/>
  <c r="BK227"/>
  <c r="N227"/>
  <c r="BF227"/>
  <c r="BI226"/>
  <c r="BH226"/>
  <c r="BG226"/>
  <c r="BE226"/>
  <c r="AA226"/>
  <c r="Y226"/>
  <c r="W226"/>
  <c r="BK226"/>
  <c r="N226"/>
  <c r="BF226"/>
  <c r="BI225"/>
  <c r="BH225"/>
  <c r="BG225"/>
  <c r="BE225"/>
  <c r="AA225"/>
  <c r="Y225"/>
  <c r="W225"/>
  <c r="BK225"/>
  <c r="N225"/>
  <c r="BF225"/>
  <c r="BI224"/>
  <c r="BH224"/>
  <c r="BG224"/>
  <c r="BE224"/>
  <c r="AA224"/>
  <c r="Y224"/>
  <c r="W224"/>
  <c r="BK224"/>
  <c r="N224"/>
  <c r="BF224"/>
  <c r="BI223"/>
  <c r="BH223"/>
  <c r="BG223"/>
  <c r="BE223"/>
  <c r="AA223"/>
  <c r="Y223"/>
  <c r="W223"/>
  <c r="BK223"/>
  <c r="N223"/>
  <c r="BF223"/>
  <c r="BI222"/>
  <c r="BH222"/>
  <c r="BG222"/>
  <c r="BE222"/>
  <c r="AA222"/>
  <c r="AA221"/>
  <c r="Y222"/>
  <c r="Y221"/>
  <c r="W222"/>
  <c r="W221"/>
  <c r="BK222"/>
  <c r="BK221"/>
  <c r="N221"/>
  <c r="N222"/>
  <c r="BF222"/>
  <c r="N98"/>
  <c r="BI220"/>
  <c r="BH220"/>
  <c r="BG220"/>
  <c r="BE220"/>
  <c r="AA220"/>
  <c r="Y220"/>
  <c r="W220"/>
  <c r="BK220"/>
  <c r="N220"/>
  <c r="BF220"/>
  <c r="BI219"/>
  <c r="BH219"/>
  <c r="BG219"/>
  <c r="BE219"/>
  <c r="AA219"/>
  <c r="Y219"/>
  <c r="W219"/>
  <c r="BK219"/>
  <c r="N219"/>
  <c r="BF219"/>
  <c r="BI218"/>
  <c r="BH218"/>
  <c r="BG218"/>
  <c r="BE218"/>
  <c r="AA218"/>
  <c r="Y218"/>
  <c r="W218"/>
  <c r="BK218"/>
  <c r="N218"/>
  <c r="BF218"/>
  <c r="BI217"/>
  <c r="BH217"/>
  <c r="BG217"/>
  <c r="BE217"/>
  <c r="AA217"/>
  <c r="Y217"/>
  <c r="W217"/>
  <c r="BK217"/>
  <c r="N217"/>
  <c r="BF217"/>
  <c r="BI216"/>
  <c r="BH216"/>
  <c r="BG216"/>
  <c r="BE216"/>
  <c r="AA216"/>
  <c r="Y216"/>
  <c r="W216"/>
  <c r="BK216"/>
  <c r="N216"/>
  <c r="BF216"/>
  <c r="BI215"/>
  <c r="BH215"/>
  <c r="BG215"/>
  <c r="BE215"/>
  <c r="AA215"/>
  <c r="Y215"/>
  <c r="W215"/>
  <c r="BK215"/>
  <c r="N215"/>
  <c r="BF215"/>
  <c r="BI214"/>
  <c r="BH214"/>
  <c r="BG214"/>
  <c r="BE214"/>
  <c r="AA214"/>
  <c r="Y214"/>
  <c r="W214"/>
  <c r="BK214"/>
  <c r="N214"/>
  <c r="BF214"/>
  <c r="BI213"/>
  <c r="BH213"/>
  <c r="BG213"/>
  <c r="BE213"/>
  <c r="AA213"/>
  <c r="Y213"/>
  <c r="W213"/>
  <c r="BK213"/>
  <c r="N213"/>
  <c r="BF213"/>
  <c r="BI212"/>
  <c r="BH212"/>
  <c r="BG212"/>
  <c r="BE212"/>
  <c r="AA212"/>
  <c r="Y212"/>
  <c r="W212"/>
  <c r="BK212"/>
  <c r="N212"/>
  <c r="BF212"/>
  <c r="BI211"/>
  <c r="BH211"/>
  <c r="BG211"/>
  <c r="BE211"/>
  <c r="AA211"/>
  <c r="Y211"/>
  <c r="W211"/>
  <c r="BK211"/>
  <c r="N211"/>
  <c r="BF211"/>
  <c r="BI210"/>
  <c r="BH210"/>
  <c r="BG210"/>
  <c r="BE210"/>
  <c r="AA210"/>
  <c r="Y210"/>
  <c r="W210"/>
  <c r="BK210"/>
  <c r="N210"/>
  <c r="BF210"/>
  <c r="BI209"/>
  <c r="BH209"/>
  <c r="BG209"/>
  <c r="BE209"/>
  <c r="AA209"/>
  <c r="AA208"/>
  <c r="Y209"/>
  <c r="Y208"/>
  <c r="W209"/>
  <c r="W208"/>
  <c r="BK209"/>
  <c r="BK208"/>
  <c r="N208"/>
  <c r="N209"/>
  <c r="BF209"/>
  <c r="N97"/>
  <c r="BI207"/>
  <c r="BH207"/>
  <c r="BG207"/>
  <c r="BE207"/>
  <c r="AA207"/>
  <c r="Y207"/>
  <c r="W207"/>
  <c r="BK207"/>
  <c r="N207"/>
  <c r="BF207"/>
  <c r="BI206"/>
  <c r="BH206"/>
  <c r="BG206"/>
  <c r="BE206"/>
  <c r="AA206"/>
  <c r="Y206"/>
  <c r="W206"/>
  <c r="BK206"/>
  <c r="N206"/>
  <c r="BF206"/>
  <c r="BI204"/>
  <c r="BH204"/>
  <c r="BG204"/>
  <c r="BE204"/>
  <c r="AA204"/>
  <c r="Y204"/>
  <c r="W204"/>
  <c r="BK204"/>
  <c r="N204"/>
  <c r="BF204"/>
  <c r="BI201"/>
  <c r="BH201"/>
  <c r="BG201"/>
  <c r="BE201"/>
  <c r="AA201"/>
  <c r="Y201"/>
  <c r="W201"/>
  <c r="BK201"/>
  <c r="N201"/>
  <c r="BF201"/>
  <c r="BI197"/>
  <c r="BH197"/>
  <c r="BG197"/>
  <c r="BE197"/>
  <c r="AA197"/>
  <c r="Y197"/>
  <c r="W197"/>
  <c r="BK197"/>
  <c r="N197"/>
  <c r="BF197"/>
  <c r="BI195"/>
  <c r="BH195"/>
  <c r="BG195"/>
  <c r="BE195"/>
  <c r="AA195"/>
  <c r="AA194"/>
  <c r="AA193"/>
  <c r="Y195"/>
  <c r="Y194"/>
  <c r="Y193"/>
  <c r="W195"/>
  <c r="W194"/>
  <c r="W193"/>
  <c r="BK195"/>
  <c r="BK194"/>
  <c r="N194"/>
  <c r="BK193"/>
  <c r="N193"/>
  <c r="N195"/>
  <c r="BF195"/>
  <c r="N96"/>
  <c r="N95"/>
  <c r="BI192"/>
  <c r="BH192"/>
  <c r="BG192"/>
  <c r="BE192"/>
  <c r="AA192"/>
  <c r="AA191"/>
  <c r="Y192"/>
  <c r="Y191"/>
  <c r="W192"/>
  <c r="W191"/>
  <c r="BK192"/>
  <c r="BK191"/>
  <c r="N191"/>
  <c r="N192"/>
  <c r="BF192"/>
  <c r="N94"/>
  <c r="BI190"/>
  <c r="BH190"/>
  <c r="BG190"/>
  <c r="BE190"/>
  <c r="AA190"/>
  <c r="Y190"/>
  <c r="W190"/>
  <c r="BK190"/>
  <c r="N190"/>
  <c r="BF190"/>
  <c r="BI189"/>
  <c r="BH189"/>
  <c r="BG189"/>
  <c r="BE189"/>
  <c r="AA189"/>
  <c r="Y189"/>
  <c r="W189"/>
  <c r="BK189"/>
  <c r="N189"/>
  <c r="BF189"/>
  <c r="BI188"/>
  <c r="BH188"/>
  <c r="BG188"/>
  <c r="BE188"/>
  <c r="AA188"/>
  <c r="Y188"/>
  <c r="W188"/>
  <c r="BK188"/>
  <c r="N188"/>
  <c r="BF188"/>
  <c r="BI187"/>
  <c r="BH187"/>
  <c r="BG187"/>
  <c r="BE187"/>
  <c r="AA187"/>
  <c r="AA186"/>
  <c r="Y187"/>
  <c r="Y186"/>
  <c r="W187"/>
  <c r="W186"/>
  <c r="BK187"/>
  <c r="BK186"/>
  <c r="N186"/>
  <c r="N187"/>
  <c r="BF187"/>
  <c r="N93"/>
  <c r="BI182"/>
  <c r="BH182"/>
  <c r="BG182"/>
  <c r="BE182"/>
  <c r="AA182"/>
  <c r="Y182"/>
  <c r="W182"/>
  <c r="BK182"/>
  <c r="N182"/>
  <c r="BF182"/>
  <c r="BI177"/>
  <c r="BH177"/>
  <c r="BG177"/>
  <c r="BE177"/>
  <c r="AA177"/>
  <c r="Y177"/>
  <c r="W177"/>
  <c r="BK177"/>
  <c r="N177"/>
  <c r="BF177"/>
  <c r="BI176"/>
  <c r="BH176"/>
  <c r="BG176"/>
  <c r="BE176"/>
  <c r="AA176"/>
  <c r="Y176"/>
  <c r="W176"/>
  <c r="BK176"/>
  <c r="N176"/>
  <c r="BF176"/>
  <c r="BI175"/>
  <c r="BH175"/>
  <c r="BG175"/>
  <c r="BE175"/>
  <c r="AA175"/>
  <c r="Y175"/>
  <c r="W175"/>
  <c r="BK175"/>
  <c r="N175"/>
  <c r="BF175"/>
  <c r="BI174"/>
  <c r="BH174"/>
  <c r="BG174"/>
  <c r="BE174"/>
  <c r="AA174"/>
  <c r="Y174"/>
  <c r="W174"/>
  <c r="BK174"/>
  <c r="N174"/>
  <c r="BF174"/>
  <c r="BI173"/>
  <c r="BH173"/>
  <c r="BG173"/>
  <c r="BE173"/>
  <c r="AA173"/>
  <c r="Y173"/>
  <c r="W173"/>
  <c r="BK173"/>
  <c r="N173"/>
  <c r="BF173"/>
  <c r="BI170"/>
  <c r="BH170"/>
  <c r="BG170"/>
  <c r="BE170"/>
  <c r="AA170"/>
  <c r="Y170"/>
  <c r="W170"/>
  <c r="BK170"/>
  <c r="N170"/>
  <c r="BF170"/>
  <c r="BI167"/>
  <c r="BH167"/>
  <c r="BG167"/>
  <c r="BE167"/>
  <c r="AA167"/>
  <c r="Y167"/>
  <c r="W167"/>
  <c r="BK167"/>
  <c r="N167"/>
  <c r="BF167"/>
  <c r="BI163"/>
  <c r="BH163"/>
  <c r="BG163"/>
  <c r="BE163"/>
  <c r="AA163"/>
  <c r="Y163"/>
  <c r="W163"/>
  <c r="BK163"/>
  <c r="N163"/>
  <c r="BF163"/>
  <c r="BI162"/>
  <c r="BH162"/>
  <c r="BG162"/>
  <c r="BE162"/>
  <c r="AA162"/>
  <c r="Y162"/>
  <c r="W162"/>
  <c r="BK162"/>
  <c r="N162"/>
  <c r="BF162"/>
  <c r="BI161"/>
  <c r="BH161"/>
  <c r="BG161"/>
  <c r="BE161"/>
  <c r="AA161"/>
  <c r="Y161"/>
  <c r="W161"/>
  <c r="BK161"/>
  <c r="N161"/>
  <c r="BF161"/>
  <c r="BI160"/>
  <c r="BH160"/>
  <c r="BG160"/>
  <c r="BE160"/>
  <c r="AA160"/>
  <c r="AA159"/>
  <c r="Y160"/>
  <c r="Y159"/>
  <c r="W160"/>
  <c r="W159"/>
  <c r="BK160"/>
  <c r="BK159"/>
  <c r="N159"/>
  <c r="N160"/>
  <c r="BF160"/>
  <c r="N92"/>
  <c r="BI150"/>
  <c r="BH150"/>
  <c r="BG150"/>
  <c r="BE150"/>
  <c r="AA150"/>
  <c r="Y150"/>
  <c r="W150"/>
  <c r="BK150"/>
  <c r="N150"/>
  <c r="BF150"/>
  <c r="BI149"/>
  <c r="BH149"/>
  <c r="BG149"/>
  <c r="BE149"/>
  <c r="AA149"/>
  <c r="Y149"/>
  <c r="W149"/>
  <c r="BK149"/>
  <c r="N149"/>
  <c r="BF149"/>
  <c r="BI148"/>
  <c r="BH148"/>
  <c r="BG148"/>
  <c r="BE148"/>
  <c r="AA148"/>
  <c r="Y148"/>
  <c r="W148"/>
  <c r="BK148"/>
  <c r="N148"/>
  <c r="BF148"/>
  <c r="BI147"/>
  <c r="BH147"/>
  <c r="BG147"/>
  <c r="BE147"/>
  <c r="AA147"/>
  <c r="Y147"/>
  <c r="W147"/>
  <c r="BK147"/>
  <c r="N147"/>
  <c r="BF147"/>
  <c r="BI144"/>
  <c r="BH144"/>
  <c r="BG144"/>
  <c r="BE144"/>
  <c r="AA144"/>
  <c r="AA143"/>
  <c r="Y144"/>
  <c r="Y143"/>
  <c r="W144"/>
  <c r="W143"/>
  <c r="BK144"/>
  <c r="BK143"/>
  <c r="N143"/>
  <c r="N144"/>
  <c r="BF144"/>
  <c r="N91"/>
  <c r="BI142"/>
  <c r="BH142"/>
  <c r="BG142"/>
  <c r="BE142"/>
  <c r="AA142"/>
  <c r="Y142"/>
  <c r="W142"/>
  <c r="BK142"/>
  <c r="N142"/>
  <c r="BF142"/>
  <c r="BI141"/>
  <c r="BH141"/>
  <c r="BG141"/>
  <c r="BE141"/>
  <c r="AA141"/>
  <c r="AA140"/>
  <c r="AA139"/>
  <c r="AA138"/>
  <c r="Y141"/>
  <c r="Y140"/>
  <c r="Y139"/>
  <c r="Y138"/>
  <c r="W141"/>
  <c r="W140"/>
  <c r="W139"/>
  <c r="W138"/>
  <c i="1" r="AU88"/>
  <c i="2" r="BK141"/>
  <c r="BK140"/>
  <c r="N140"/>
  <c r="BK139"/>
  <c r="N139"/>
  <c r="BK138"/>
  <c r="N138"/>
  <c r="N88"/>
  <c r="N141"/>
  <c r="BF141"/>
  <c r="N90"/>
  <c r="N89"/>
  <c r="F132"/>
  <c r="F130"/>
  <c r="BI119"/>
  <c r="BH119"/>
  <c r="BG119"/>
  <c r="BE119"/>
  <c r="N119"/>
  <c r="BF119"/>
  <c r="BI118"/>
  <c r="BH118"/>
  <c r="BG118"/>
  <c r="BE118"/>
  <c r="N118"/>
  <c r="BF118"/>
  <c r="BI117"/>
  <c r="BH117"/>
  <c r="BG117"/>
  <c r="BE117"/>
  <c r="N117"/>
  <c r="BF117"/>
  <c r="BI116"/>
  <c r="BH116"/>
  <c r="BG116"/>
  <c r="BE116"/>
  <c r="N116"/>
  <c r="BF116"/>
  <c r="BI115"/>
  <c r="BH115"/>
  <c r="BG115"/>
  <c r="BE115"/>
  <c r="N115"/>
  <c r="BF115"/>
  <c r="BI114"/>
  <c r="H36"/>
  <c i="1" r="BD88"/>
  <c i="2" r="BH114"/>
  <c r="H35"/>
  <c i="1" r="BC88"/>
  <c i="2" r="BG114"/>
  <c r="H34"/>
  <c i="1" r="BB88"/>
  <c i="2" r="BE114"/>
  <c r="M32"/>
  <c i="1" r="AV88"/>
  <c i="2" r="H32"/>
  <c i="1" r="AZ88"/>
  <c i="2" r="N114"/>
  <c r="N113"/>
  <c r="L121"/>
  <c r="BF114"/>
  <c r="M33"/>
  <c i="1" r="AW88"/>
  <c i="2" r="H33"/>
  <c i="1" r="BA88"/>
  <c i="2" r="M28"/>
  <c i="1" r="AS88"/>
  <c i="2" r="M27"/>
  <c r="F81"/>
  <c r="F79"/>
  <c r="M30"/>
  <c i="1" r="AG88"/>
  <c i="2" r="L38"/>
  <c r="O21"/>
  <c r="E21"/>
  <c r="M135"/>
  <c r="M84"/>
  <c r="O20"/>
  <c r="O18"/>
  <c r="E18"/>
  <c r="M134"/>
  <c r="M83"/>
  <c r="O17"/>
  <c r="O15"/>
  <c r="E15"/>
  <c r="F135"/>
  <c r="F84"/>
  <c r="O14"/>
  <c r="O12"/>
  <c r="E12"/>
  <c r="F134"/>
  <c r="F83"/>
  <c r="O11"/>
  <c r="O9"/>
  <c r="M132"/>
  <c r="M81"/>
  <c r="F6"/>
  <c r="F129"/>
  <c r="F78"/>
  <c i="1" r="CK99"/>
  <c r="CJ99"/>
  <c r="CI99"/>
  <c r="CC99"/>
  <c r="CH99"/>
  <c r="CB99"/>
  <c r="CG99"/>
  <c r="CA99"/>
  <c r="CF99"/>
  <c r="BZ99"/>
  <c r="CE99"/>
  <c r="CK98"/>
  <c r="CJ98"/>
  <c r="CI98"/>
  <c r="CC98"/>
  <c r="CH98"/>
  <c r="CB98"/>
  <c r="CG98"/>
  <c r="CA98"/>
  <c r="CF98"/>
  <c r="BZ98"/>
  <c r="CE98"/>
  <c r="CK97"/>
  <c r="CJ97"/>
  <c r="CI97"/>
  <c r="CC97"/>
  <c r="CH97"/>
  <c r="CB97"/>
  <c r="CG97"/>
  <c r="CA97"/>
  <c r="CF97"/>
  <c r="BZ97"/>
  <c r="CE97"/>
  <c r="CK96"/>
  <c r="CJ96"/>
  <c r="CI96"/>
  <c r="CH96"/>
  <c r="CG96"/>
  <c r="CF96"/>
  <c r="BZ96"/>
  <c r="CE96"/>
  <c r="BD87"/>
  <c r="W35"/>
  <c r="BC87"/>
  <c r="W34"/>
  <c r="BB87"/>
  <c r="W33"/>
  <c r="BA87"/>
  <c r="W32"/>
  <c r="AZ87"/>
  <c r="AY87"/>
  <c r="AX87"/>
  <c r="AW87"/>
  <c r="AK32"/>
  <c r="AV87"/>
  <c r="AU87"/>
  <c r="AT87"/>
  <c r="AS87"/>
  <c r="AG87"/>
  <c r="AK26"/>
  <c r="AG99"/>
  <c r="CD99"/>
  <c r="AV99"/>
  <c r="BY99"/>
  <c r="AN99"/>
  <c r="AG98"/>
  <c r="CD98"/>
  <c r="AV98"/>
  <c r="BY98"/>
  <c r="AN98"/>
  <c r="AG97"/>
  <c r="CD97"/>
  <c r="AV97"/>
  <c r="BY97"/>
  <c r="AN97"/>
  <c r="AG96"/>
  <c r="AG95"/>
  <c r="AK27"/>
  <c r="AG101"/>
  <c r="CD96"/>
  <c r="W31"/>
  <c r="AV96"/>
  <c r="BY96"/>
  <c r="AK31"/>
  <c r="AN96"/>
  <c r="AN95"/>
  <c r="AT93"/>
  <c r="AN93"/>
  <c r="AT92"/>
  <c r="AN92"/>
  <c r="AT91"/>
  <c r="AN91"/>
  <c r="AT90"/>
  <c r="AN90"/>
  <c r="AT89"/>
  <c r="AN89"/>
  <c r="AT88"/>
  <c r="AN88"/>
  <c r="AN87"/>
  <c r="AN101"/>
  <c r="AM83"/>
  <c r="L83"/>
  <c r="AM82"/>
  <c r="L82"/>
  <c r="AM80"/>
  <c r="L80"/>
  <c r="L78"/>
  <c r="L77"/>
  <c r="AK29"/>
  <c r="AK37"/>
</calcChain>
</file>

<file path=xl/sharedStrings.xml><?xml version="1.0" encoding="utf-8"?>
<sst xmlns="http://schemas.openxmlformats.org/spreadsheetml/2006/main">
  <si>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</si>
  <si>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</si>
  <si>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</si>
  <si>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</si>
  <si>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</si>
  <si>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</si>
  <si>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</si>
  <si>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</si>
  <si>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 xml:space="preserve">&gt;&gt;  skryté sloupce  &lt;&lt;</t>
  </si>
  <si>
    <t>0,01</t>
  </si>
  <si>
    <t>21</t>
  </si>
  <si>
    <t>15</t>
  </si>
  <si>
    <t>SOUHRNNÝ LIST STAVBY</t>
  </si>
  <si>
    <t xml:space="preserve">v ---  níže se nacházejí doplnkové a pomocné údaje k sestavám  --- v</t>
  </si>
  <si>
    <t>Návod na vyplnění</t>
  </si>
  <si>
    <t>0,001</t>
  </si>
  <si>
    <t>Kód:</t>
  </si>
  <si>
    <t>0327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</si>
  <si>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</si>
  <si>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</si>
  <si>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Oprava a modernizace tří volných bytů o velikosti 1+1 na ul. Holečkova 1717/28 a 1718/30, Slezská Ostrava</t>
  </si>
  <si>
    <t>JKSO:</t>
  </si>
  <si>
    <t/>
  </si>
  <si>
    <t>CC-CZ:</t>
  </si>
  <si>
    <t>Místo:</t>
  </si>
  <si>
    <t xml:space="preserve"> </t>
  </si>
  <si>
    <t>Datum:</t>
  </si>
  <si>
    <t>27.3.2018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</si>
  <si>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</si>
  <si>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</si>
  <si>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</si>
  <si>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</si>
  <si>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</si>
  <si>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</si>
  <si>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</si>
  <si>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</si>
  <si>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</si>
  <si>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</si>
  <si>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</si>
  <si>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</si>
  <si>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</si>
  <si>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</si>
  <si>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</si>
  <si>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</si>
  <si>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</si>
  <si>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</si>
  <si>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</si>
  <si>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</si>
  <si>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</si>
  <si>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</si>
  <si>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</si>
  <si>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</si>
  <si>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</si>
  <si>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</si>
  <si>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</si>
  <si>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</si>
  <si>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</si>
  <si>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</si>
  <si>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</si>
  <si>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</si>
  <si>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</si>
  <si>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</si>
  <si>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</si>
  <si>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</si>
  <si>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</si>
  <si>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</si>
  <si>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</si>
  <si>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</si>
  <si>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</si>
  <si>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</si>
  <si>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</si>
  <si>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</si>
  <si>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</si>
  <si>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</si>
  <si>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</si>
  <si>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</si>
  <si>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</si>
  <si>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</si>
  <si>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</si>
  <si>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{97f18c79-cbe2-401f-ab0b-b719f84a0c95}</t>
  </si>
  <si>
    <t>{00000000-0000-0000-0000-000000000000}</t>
  </si>
  <si>
    <t>/</t>
  </si>
  <si>
    <t>01</t>
  </si>
  <si>
    <t>Holečkova 1717/28, byt č.5</t>
  </si>
  <si>
    <t>1</t>
  </si>
  <si>
    <t>{d862fb8b-aa6b-4e6f-866f-343ff9d9eca4}</t>
  </si>
  <si>
    <t>01a</t>
  </si>
  <si>
    <t>Vytápění + plynoinstalace-Holečkova 1717/28, byt č.5</t>
  </si>
  <si>
    <t>{1b59adbd-64ee-4775-9472-ce6b9fd54265}</t>
  </si>
  <si>
    <t>02</t>
  </si>
  <si>
    <t>Holečkova 1718/30, byt č.2</t>
  </si>
  <si>
    <t>{c8d94137-bc49-48c1-8198-a3801fc47373}</t>
  </si>
  <si>
    <t>02a</t>
  </si>
  <si>
    <t>Vytápění + plynoinstalace-Holečkova 1718/30, byt č.2</t>
  </si>
  <si>
    <t>{a10acb24-29de-4655-9207-27cc68b57d53}</t>
  </si>
  <si>
    <t>03</t>
  </si>
  <si>
    <t>Holečkova 1718/30, byt č.5</t>
  </si>
  <si>
    <t>{34eba898-abda-4665-8f70-35bf6f8879f7}</t>
  </si>
  <si>
    <t>03a</t>
  </si>
  <si>
    <t>Vytápění + plynoinstalace-Holečkova 1718/30, byt č.5</t>
  </si>
  <si>
    <t>{d058925b-e3fb-4359-b54d-54fc95ef472c}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</si>
  <si>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</si>
  <si>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</si>
  <si>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</si>
  <si>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</si>
  <si>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</si>
  <si>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</si>
  <si>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</si>
  <si>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</si>
  <si>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</si>
  <si>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</si>
  <si>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</si>
  <si>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</si>
  <si>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</si>
  <si>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</si>
  <si>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</si>
  <si>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</si>
  <si>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01 - Holečkova 1717/28, byt č.5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</si>
  <si>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</si>
  <si>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</si>
  <si>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</si>
  <si>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</si>
  <si>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</si>
  <si>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</si>
  <si>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</si>
  <si>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</si>
  <si>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</si>
  <si>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</si>
  <si>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</si>
  <si>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</si>
  <si>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</si>
  <si>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</si>
  <si>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</si>
  <si>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</si>
  <si>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</si>
  <si>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741 - Elektroinstalace - silnoproud</t>
  </si>
  <si>
    <t xml:space="preserve">    751 - Vzduchotechnika</t>
  </si>
  <si>
    <t xml:space="preserve">    762 - Konstrukce tesařské</t>
  </si>
  <si>
    <t xml:space="preserve">    766 - Konstrukce truhlářské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</si>
  <si>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</si>
  <si>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</si>
  <si>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</si>
  <si>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</si>
  <si>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</si>
  <si>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</si>
  <si>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</si>
  <si>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22-M - Montáže technologických zařízení</t>
  </si>
  <si>
    <t>2) Ostatní náklady</t>
  </si>
  <si>
    <t>Zařízení staveniště</t>
  </si>
  <si>
    <t>VRN</t>
  </si>
  <si>
    <t>2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</si>
  <si>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</si>
  <si>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</si>
  <si>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</si>
  <si>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</si>
  <si>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</si>
  <si>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</si>
  <si>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</si>
  <si>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</si>
  <si>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</si>
  <si>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</si>
  <si>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</si>
  <si>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</si>
  <si>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</si>
  <si>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</si>
  <si>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</si>
  <si>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</si>
  <si>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</si>
  <si>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</si>
  <si>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</si>
  <si>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</si>
  <si>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</si>
  <si>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</si>
  <si>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310236251</t>
  </si>
  <si>
    <t>Zazdívka otvorů pl do 0,09 m2 ve zdivu nadzákladovém cihlami pálenými tl do 450 mm</t>
  </si>
  <si>
    <t>kus</t>
  </si>
  <si>
    <t>4</t>
  </si>
  <si>
    <t>-1797195244</t>
  </si>
  <si>
    <t>340235211</t>
  </si>
  <si>
    <t>Zazdívka otvorů v příčkách nebo stěnách plochy do 0,0225 m2 cihlami plnými tl do 100 mm</t>
  </si>
  <si>
    <t>-1387011617</t>
  </si>
  <si>
    <t>3</t>
  </si>
  <si>
    <t>611325421</t>
  </si>
  <si>
    <t>Oprava vnitřní vápenocementové štukové omítky stropů v rozsahu plochy do 10%</t>
  </si>
  <si>
    <t>m2</t>
  </si>
  <si>
    <t>1471587445</t>
  </si>
  <si>
    <t>4,8*3,45+2,95*3,85+1,75*3,85</t>
  </si>
  <si>
    <t>VV</t>
  </si>
  <si>
    <t>Součet</t>
  </si>
  <si>
    <t>612135101</t>
  </si>
  <si>
    <t>Hrubá výplň rýh ve stěnách maltou jakékoli šířky rýhy</t>
  </si>
  <si>
    <t>1265763921</t>
  </si>
  <si>
    <t>5</t>
  </si>
  <si>
    <t>612325121</t>
  </si>
  <si>
    <t>Vápenocementová štuková omítka rýh ve stěnách šířky do 150 mm</t>
  </si>
  <si>
    <t>-98310134</t>
  </si>
  <si>
    <t>6</t>
  </si>
  <si>
    <t>612325221</t>
  </si>
  <si>
    <t>Vápenocementová štuková omítka malých ploch do 0,09 m2 na stěnách</t>
  </si>
  <si>
    <t>478833781</t>
  </si>
  <si>
    <t>7</t>
  </si>
  <si>
    <t>612325421</t>
  </si>
  <si>
    <t>Oprava vnitřní vápenocementové štukové omítky stěn v rozsahu plochy do 10%</t>
  </si>
  <si>
    <t>1256658531</t>
  </si>
  <si>
    <t>"předsíň"(1,75+3,85)*2*2,8</t>
  </si>
  <si>
    <t>"koupelna"(1,85+1,5)*2*2,8</t>
  </si>
  <si>
    <t>"kuchyň"(3,85+2,95)*2*2,8</t>
  </si>
  <si>
    <t>"pokoj"(4,8+3,45)*2*2,8</t>
  </si>
  <si>
    <t>"okna"-1,5*1,5*2</t>
  </si>
  <si>
    <t>"dveře"-((2,0*0,8*3)+(2,0*0,6))</t>
  </si>
  <si>
    <t>"obklad"-18,425</t>
  </si>
  <si>
    <t>8</t>
  </si>
  <si>
    <t>952901111</t>
  </si>
  <si>
    <t>Vyčištění budov bytové a občanské výstavby při výšce podlaží do 4 m</t>
  </si>
  <si>
    <t>904335324</t>
  </si>
  <si>
    <t>9</t>
  </si>
  <si>
    <t>952902039</t>
  </si>
  <si>
    <t>Provedení úklidu společných prostor 1x denně</t>
  </si>
  <si>
    <t>den</t>
  </si>
  <si>
    <t>1877320729</t>
  </si>
  <si>
    <t>10</t>
  </si>
  <si>
    <t>953735113</t>
  </si>
  <si>
    <t>Odvětrání vodorovné plastovými troubami DN do 110 mm ukládanými na sraz</t>
  </si>
  <si>
    <t>m</t>
  </si>
  <si>
    <t>1077466370</t>
  </si>
  <si>
    <t>11</t>
  </si>
  <si>
    <t>962031132</t>
  </si>
  <si>
    <t>Bourání příček z cihel pálených na MVC tl do 100 mm</t>
  </si>
  <si>
    <t>1671592051</t>
  </si>
  <si>
    <t>"obezdívka vana"(1,55+0,6)*0,6</t>
  </si>
  <si>
    <t>"spíž"0,6*2,8</t>
  </si>
  <si>
    <t>12</t>
  </si>
  <si>
    <t>965081213</t>
  </si>
  <si>
    <t>Bourání podlah z dlaždic keramických nebo xylolitových tl do 10 mm plochy přes 1 m2</t>
  </si>
  <si>
    <t>227290797</t>
  </si>
  <si>
    <t>0,9*1,85</t>
  </si>
  <si>
    <t>13</t>
  </si>
  <si>
    <t>965081611</t>
  </si>
  <si>
    <t>Odsekání soklíků rovných</t>
  </si>
  <si>
    <t>-1908914297</t>
  </si>
  <si>
    <t>"kuchyň"</t>
  </si>
  <si>
    <t>(3,85+2,95)*2-0,8</t>
  </si>
  <si>
    <t>14</t>
  </si>
  <si>
    <t>971033231</t>
  </si>
  <si>
    <t>Vybourání otvorů ve zdivu cihelném pl do 0,0225 m2 na MVC nebo MV tl do 150 mm</t>
  </si>
  <si>
    <t>-1188236051</t>
  </si>
  <si>
    <t>974031142</t>
  </si>
  <si>
    <t>Vysekání rýh ve zdivu cihelném hl do 70 mm š do 70 mm</t>
  </si>
  <si>
    <t>-1899768411</t>
  </si>
  <si>
    <t>16</t>
  </si>
  <si>
    <t>974031154</t>
  </si>
  <si>
    <t>Vysekání rýh ve zdivu cihelném hl do 100 mm š do 150 mm</t>
  </si>
  <si>
    <t>1067853373</t>
  </si>
  <si>
    <t>17</t>
  </si>
  <si>
    <t>976072221</t>
  </si>
  <si>
    <t xml:space="preserve">Vybourání  komínových dvířek , ventilací atd. pl do 0,3 m2 ze zdiva cihelného</t>
  </si>
  <si>
    <t>694201851</t>
  </si>
  <si>
    <t>18</t>
  </si>
  <si>
    <t>978013191</t>
  </si>
  <si>
    <t>Otlučení (osekání) vnitřní vápenné nebo vápenocementové omítky stěn v rozsahu do 100 %</t>
  </si>
  <si>
    <t>1229334322</t>
  </si>
  <si>
    <t>"koupelna"(1,85+1,5)*2*0,2</t>
  </si>
  <si>
    <t>"kuchyň"(0,5+1,95+1,1)*1,5</t>
  </si>
  <si>
    <t>-((0,75*1,5)+(0,5*0,6))</t>
  </si>
  <si>
    <t>19</t>
  </si>
  <si>
    <t>978059541</t>
  </si>
  <si>
    <t>Odsekání a odebrání obkladů stěn z vnitřních obkládaček plochy přes 1 m2</t>
  </si>
  <si>
    <t>-1922904525</t>
  </si>
  <si>
    <t>"koupelna"(1,85+1,5)*2*1,8-0,6*1,8</t>
  </si>
  <si>
    <t>"kuchyň"0,75*1,5+0,6*2,0</t>
  </si>
  <si>
    <t>20</t>
  </si>
  <si>
    <t>997013211</t>
  </si>
  <si>
    <t>Vnitrostaveništní doprava suti a vybouraných hmot pro budovy v do 6 m ručně</t>
  </si>
  <si>
    <t>t</t>
  </si>
  <si>
    <t>436918888</t>
  </si>
  <si>
    <t>997013501</t>
  </si>
  <si>
    <t>Odvoz suti a vybouraných hmot na skládku nebo meziskládku do 1 km se složením</t>
  </si>
  <si>
    <t>-957233273</t>
  </si>
  <si>
    <t>22</t>
  </si>
  <si>
    <t>997013509</t>
  </si>
  <si>
    <t>Příplatek k odvozu suti a vybouraných hmot na skládku ZKD 1 km přes 1 km</t>
  </si>
  <si>
    <t>-39021618</t>
  </si>
  <si>
    <t>23</t>
  </si>
  <si>
    <t>997013831</t>
  </si>
  <si>
    <t>Poplatek za uložení na skládce (skládkovné) stavebního odpadu směsného kód odpadu 170 904</t>
  </si>
  <si>
    <t>-5019802</t>
  </si>
  <si>
    <t>24</t>
  </si>
  <si>
    <t>998011001</t>
  </si>
  <si>
    <t>Přesun hmot pro budovy zděné v do 6 m</t>
  </si>
  <si>
    <t>-1069342990</t>
  </si>
  <si>
    <t>25</t>
  </si>
  <si>
    <t>711111052</t>
  </si>
  <si>
    <t>Provedení izolace proti zemní vlhkosti vodorovné za studena 2x nátěr tekutou lepenkou</t>
  </si>
  <si>
    <t>864577983</t>
  </si>
  <si>
    <t>"koupelna"1,85*1,5-0,8*0,3</t>
  </si>
  <si>
    <t>26</t>
  </si>
  <si>
    <t>711112052</t>
  </si>
  <si>
    <t>Provedení izolace proti zemní vlhkosti svislé za studena 2x nátěr tekutou lepenkou</t>
  </si>
  <si>
    <t>604123899</t>
  </si>
  <si>
    <t>(0,8+0,8)*2,0</t>
  </si>
  <si>
    <t>((1,85+1,50)*2-0,6)*0,1</t>
  </si>
  <si>
    <t>27</t>
  </si>
  <si>
    <t>M</t>
  </si>
  <si>
    <t>24551030</t>
  </si>
  <si>
    <t>nátěr hydroizolační - tekutá lepenka</t>
  </si>
  <si>
    <t>kg</t>
  </si>
  <si>
    <t>32</t>
  </si>
  <si>
    <t>-24271584</t>
  </si>
  <si>
    <t>2,53*1,5+3,81*1,65</t>
  </si>
  <si>
    <t>28</t>
  </si>
  <si>
    <t>711791183</t>
  </si>
  <si>
    <t xml:space="preserve">Izolace proti vodě těsnění vodorovných spár </t>
  </si>
  <si>
    <t>1602922004</t>
  </si>
  <si>
    <t>(1,85+1,5)*2-0,6</t>
  </si>
  <si>
    <t>29</t>
  </si>
  <si>
    <t>28355021</t>
  </si>
  <si>
    <t>páska pružná těsnící š 100mm</t>
  </si>
  <si>
    <t>-1556546874</t>
  </si>
  <si>
    <t>30</t>
  </si>
  <si>
    <t>998711201</t>
  </si>
  <si>
    <t>Přesun hmot procentní pro izolace proti vodě, vlhkosti a plynům v objektech v do 6 m</t>
  </si>
  <si>
    <t>%</t>
  </si>
  <si>
    <t>-2104448039</t>
  </si>
  <si>
    <t>31</t>
  </si>
  <si>
    <t>721171803</t>
  </si>
  <si>
    <t>Demontáž potrubí z PVC do D 75</t>
  </si>
  <si>
    <t>1349792875</t>
  </si>
  <si>
    <t>721171912</t>
  </si>
  <si>
    <t>Potrubí z PP propojení potrubí DN 40</t>
  </si>
  <si>
    <t>961922284</t>
  </si>
  <si>
    <t>33</t>
  </si>
  <si>
    <t>721171913</t>
  </si>
  <si>
    <t>Potrubí z PP propojení potrubí DN 50</t>
  </si>
  <si>
    <t>577358908</t>
  </si>
  <si>
    <t>34</t>
  </si>
  <si>
    <t>721171915</t>
  </si>
  <si>
    <t>Potrubí z PP propojení potrubí DN 110</t>
  </si>
  <si>
    <t>-2133639264</t>
  </si>
  <si>
    <t>35</t>
  </si>
  <si>
    <t>721174042</t>
  </si>
  <si>
    <t>Potrubí kanalizační z PP připojovací DN 40</t>
  </si>
  <si>
    <t>-753517754</t>
  </si>
  <si>
    <t>36</t>
  </si>
  <si>
    <t>721174043</t>
  </si>
  <si>
    <t>Potrubí kanalizační z PP připojovací DN 50</t>
  </si>
  <si>
    <t>1413055164</t>
  </si>
  <si>
    <t>37</t>
  </si>
  <si>
    <t>721174045</t>
  </si>
  <si>
    <t>Potrubí kanalizační z PP připojovací DN 100</t>
  </si>
  <si>
    <t>89270804</t>
  </si>
  <si>
    <t>38</t>
  </si>
  <si>
    <t>721194104</t>
  </si>
  <si>
    <t>Vyvedení a upevnění odpadních výpustek DN 40</t>
  </si>
  <si>
    <t>1856100923</t>
  </si>
  <si>
    <t>39</t>
  </si>
  <si>
    <t>721194105</t>
  </si>
  <si>
    <t>Vyvedení a upevnění odpadních výpustek DN 50</t>
  </si>
  <si>
    <t>1040459966</t>
  </si>
  <si>
    <t>40</t>
  </si>
  <si>
    <t>721194109</t>
  </si>
  <si>
    <t>Vyvedení a upevnění odpadních výpustek DN 100</t>
  </si>
  <si>
    <t>1050019662</t>
  </si>
  <si>
    <t>41</t>
  </si>
  <si>
    <t>721290111</t>
  </si>
  <si>
    <t>Zkouška těsnosti potrubí kanalizace vodou do DN 125</t>
  </si>
  <si>
    <t>-1452345936</t>
  </si>
  <si>
    <t>42</t>
  </si>
  <si>
    <t>998721201</t>
  </si>
  <si>
    <t>Přesun hmot procentní pro vnitřní kanalizace v objektech v do 6 m</t>
  </si>
  <si>
    <t>-320859620</t>
  </si>
  <si>
    <t>43</t>
  </si>
  <si>
    <t>722170801</t>
  </si>
  <si>
    <t>Demontáž rozvodů vody z plastů do D 25</t>
  </si>
  <si>
    <t>1682390231</t>
  </si>
  <si>
    <t>44</t>
  </si>
  <si>
    <t>722174002</t>
  </si>
  <si>
    <t>Potrubí vodovodní plastové PPR svar polyfuze PN 16 D 20 x 2,8 mm</t>
  </si>
  <si>
    <t>1605651347</t>
  </si>
  <si>
    <t>45</t>
  </si>
  <si>
    <t>722181211</t>
  </si>
  <si>
    <t>Ochrana vodovodního potrubí přilepenými termoizolačními trubicemi z PE tl do 6 mm DN do 22 mm</t>
  </si>
  <si>
    <t>760917302</t>
  </si>
  <si>
    <t>46</t>
  </si>
  <si>
    <t>722190401</t>
  </si>
  <si>
    <t>Vyvedení a upevnění výpustku do DN 25</t>
  </si>
  <si>
    <t>-1284986744</t>
  </si>
  <si>
    <t>47</t>
  </si>
  <si>
    <t>722190901</t>
  </si>
  <si>
    <t>Uzavření nebo otevření vodovodního potrubí při opravách</t>
  </si>
  <si>
    <t>1207192875</t>
  </si>
  <si>
    <t>48</t>
  </si>
  <si>
    <t>722220111</t>
  </si>
  <si>
    <t>Nástěnka pro výtokový ventil G 1/2 s jedním závitem</t>
  </si>
  <si>
    <t>1734776964</t>
  </si>
  <si>
    <t>49</t>
  </si>
  <si>
    <t>722220121</t>
  </si>
  <si>
    <t>Nástěnka pro baterii G 1/2 s jedním závitem</t>
  </si>
  <si>
    <t>pár</t>
  </si>
  <si>
    <t>-1077758946</t>
  </si>
  <si>
    <t>50</t>
  </si>
  <si>
    <t>722220861</t>
  </si>
  <si>
    <t>Demontáž armatur závitových se dvěma závity G do 3/4</t>
  </si>
  <si>
    <t>417525433</t>
  </si>
  <si>
    <t>51</t>
  </si>
  <si>
    <t>722239102</t>
  </si>
  <si>
    <t>Montáž armatur vodovodních se dvěma závity G 3/4</t>
  </si>
  <si>
    <t>868104615</t>
  </si>
  <si>
    <t>52</t>
  </si>
  <si>
    <t>722-02</t>
  </si>
  <si>
    <t>kohout kulový R 250D-20</t>
  </si>
  <si>
    <t>-1517658288</t>
  </si>
  <si>
    <t>53</t>
  </si>
  <si>
    <t>722290226</t>
  </si>
  <si>
    <t>Zkouška těsnosti vodovodního potrubí závitového do DN 50</t>
  </si>
  <si>
    <t>2002864522</t>
  </si>
  <si>
    <t>54</t>
  </si>
  <si>
    <t>722290234</t>
  </si>
  <si>
    <t>Proplach a dezinfekce vodovodního potrubí do DN 80</t>
  </si>
  <si>
    <t>-694421181</t>
  </si>
  <si>
    <t>55</t>
  </si>
  <si>
    <t>998722201</t>
  </si>
  <si>
    <t>Přesun hmot procentní pro vnitřní vodovod v objektech v do 6 m</t>
  </si>
  <si>
    <t>1991671980</t>
  </si>
  <si>
    <t>56</t>
  </si>
  <si>
    <t>725110811</t>
  </si>
  <si>
    <t>Demontáž klozetů splachovací s nádrží</t>
  </si>
  <si>
    <t>soubor</t>
  </si>
  <si>
    <t>1033682671</t>
  </si>
  <si>
    <t>57</t>
  </si>
  <si>
    <t>725112182</t>
  </si>
  <si>
    <t>Kombi klozet s úspornou armaturou odpad svislý</t>
  </si>
  <si>
    <t>-1694271586</t>
  </si>
  <si>
    <t>58</t>
  </si>
  <si>
    <t>725210821</t>
  </si>
  <si>
    <t>Demontáž umyvadel bez výtokových armatur</t>
  </si>
  <si>
    <t>787756342</t>
  </si>
  <si>
    <t>59</t>
  </si>
  <si>
    <t>725211603</t>
  </si>
  <si>
    <t>Umyvadlo keramické připevněné na stěnu šrouby bílé bez krytu na sifon 600 mm</t>
  </si>
  <si>
    <t>-1624929229</t>
  </si>
  <si>
    <t>60</t>
  </si>
  <si>
    <t>725220842</t>
  </si>
  <si>
    <t>Demontáž van ocelových volně stojících</t>
  </si>
  <si>
    <t>-147184029</t>
  </si>
  <si>
    <t>61</t>
  </si>
  <si>
    <t>725241111</t>
  </si>
  <si>
    <t>Vanička sprchová akrylátová čtvercová 800x800 mm</t>
  </si>
  <si>
    <t>179869548</t>
  </si>
  <si>
    <t>62</t>
  </si>
  <si>
    <t>725245102</t>
  </si>
  <si>
    <t>Zástěna sprchová jednokřídlá do výšky 2000 mm a šířky 800 mm</t>
  </si>
  <si>
    <t>2038418194</t>
  </si>
  <si>
    <t>63</t>
  </si>
  <si>
    <t>725819202</t>
  </si>
  <si>
    <t>Montáž ventilů nástěnných G 3/4</t>
  </si>
  <si>
    <t>1346088654</t>
  </si>
  <si>
    <t>64</t>
  </si>
  <si>
    <t>55111982</t>
  </si>
  <si>
    <t>ventil rohový pračkový 3/4"</t>
  </si>
  <si>
    <t>-1105582143</t>
  </si>
  <si>
    <t>65</t>
  </si>
  <si>
    <t>725819401</t>
  </si>
  <si>
    <t>Montáž ventilů rohových G 1/2 s připojovací trubičkou</t>
  </si>
  <si>
    <t>-1288396638</t>
  </si>
  <si>
    <t>66</t>
  </si>
  <si>
    <t>55141001</t>
  </si>
  <si>
    <t>kohout kulový rohový mosazný R 1/2"x3/8"</t>
  </si>
  <si>
    <t>1280643077</t>
  </si>
  <si>
    <t>67</t>
  </si>
  <si>
    <t>725820801</t>
  </si>
  <si>
    <t>Demontáž baterie nástěnné do G 3 / 4</t>
  </si>
  <si>
    <t>-1689478154</t>
  </si>
  <si>
    <t>68</t>
  </si>
  <si>
    <t>725822612</t>
  </si>
  <si>
    <t>Baterie umyvadlová stojánková páková s výpustí</t>
  </si>
  <si>
    <t>908083326</t>
  </si>
  <si>
    <t>69</t>
  </si>
  <si>
    <t>725829101</t>
  </si>
  <si>
    <t>Montáž baterie nástěnné dřezové pákové a klasické (původní baterie)</t>
  </si>
  <si>
    <t>2084408573</t>
  </si>
  <si>
    <t>70</t>
  </si>
  <si>
    <t>725841311</t>
  </si>
  <si>
    <t>Baterie sprchová nástěnná pákové</t>
  </si>
  <si>
    <t>-1645008260</t>
  </si>
  <si>
    <t>71</t>
  </si>
  <si>
    <t>725860811</t>
  </si>
  <si>
    <t>Demontáž uzávěrů zápachu jednoduchých</t>
  </si>
  <si>
    <t>948123735</t>
  </si>
  <si>
    <t>72</t>
  </si>
  <si>
    <t>725861101</t>
  </si>
  <si>
    <t>Zápachová uzávěrka pro umyvadla DN 32</t>
  </si>
  <si>
    <t>1108332267</t>
  </si>
  <si>
    <t>73</t>
  </si>
  <si>
    <t>725862103</t>
  </si>
  <si>
    <t>Zápachová uzávěrka pro dřezy DN 40/50</t>
  </si>
  <si>
    <t>-853893467</t>
  </si>
  <si>
    <t>74</t>
  </si>
  <si>
    <t>725865311</t>
  </si>
  <si>
    <t>Zápachová uzávěrka sprchových van DN 40/50 s kulovým kloubem na odtoku</t>
  </si>
  <si>
    <t>534639030</t>
  </si>
  <si>
    <t>75</t>
  </si>
  <si>
    <t>725980123</t>
  </si>
  <si>
    <t>Dvířka revizní plastová 30/30</t>
  </si>
  <si>
    <t>-387478076</t>
  </si>
  <si>
    <t>76</t>
  </si>
  <si>
    <t>998725201</t>
  </si>
  <si>
    <t>Přesun hmot procentní pro zařizovací předměty v objektech v do 6 m</t>
  </si>
  <si>
    <t>2086241048</t>
  </si>
  <si>
    <t>77</t>
  </si>
  <si>
    <t>741112061</t>
  </si>
  <si>
    <t>Montáž krabice přístrojová zapuštěná plastová kruhová</t>
  </si>
  <si>
    <t>1825913301</t>
  </si>
  <si>
    <t>78</t>
  </si>
  <si>
    <t>34571519</t>
  </si>
  <si>
    <t>krabice univerzální odbočná z PH s víčkem, D 73,5 mm x 43 mm</t>
  </si>
  <si>
    <t>488313685</t>
  </si>
  <si>
    <t>79</t>
  </si>
  <si>
    <t>741120001</t>
  </si>
  <si>
    <t>Montáž vodič Cu izolovaný plný a laněný žíla 0,35-6 mm2 pod omítku (CY)</t>
  </si>
  <si>
    <t>41813836</t>
  </si>
  <si>
    <t>80</t>
  </si>
  <si>
    <t>34140844</t>
  </si>
  <si>
    <t>vodič izolovaný s Cu jádrem 6mm2</t>
  </si>
  <si>
    <t>-812228788</t>
  </si>
  <si>
    <t>81</t>
  </si>
  <si>
    <t>741122016</t>
  </si>
  <si>
    <t>Montáž kabel Cu bez ukončení uložený pod omítku plný kulatý 3x2,5 až 6 mm2 (CYKY)</t>
  </si>
  <si>
    <t>390312590</t>
  </si>
  <si>
    <t>82</t>
  </si>
  <si>
    <t>34111036</t>
  </si>
  <si>
    <t>kabel silový s Cu jádrem 1 kV 3x2,5mm2</t>
  </si>
  <si>
    <t>1244967757</t>
  </si>
  <si>
    <t>83</t>
  </si>
  <si>
    <t>741129900</t>
  </si>
  <si>
    <t>Montáž svorky pro ochranné pospojování</t>
  </si>
  <si>
    <t>1042891690</t>
  </si>
  <si>
    <t>84</t>
  </si>
  <si>
    <t>354418751</t>
  </si>
  <si>
    <t>svorka ochranná pro vodič D 6-10 mm vč. pásku</t>
  </si>
  <si>
    <t>-1772988828</t>
  </si>
  <si>
    <t>85</t>
  </si>
  <si>
    <t>741310922</t>
  </si>
  <si>
    <t>Výměna vypínačů vestavných 2A kolébkových, tlačítkových, páčkových nebo zásuvek</t>
  </si>
  <si>
    <t>963652888</t>
  </si>
  <si>
    <t>9+4</t>
  </si>
  <si>
    <t>86</t>
  </si>
  <si>
    <t>34535512</t>
  </si>
  <si>
    <t>spínač jednopólový 10A bílý</t>
  </si>
  <si>
    <t>-311474569</t>
  </si>
  <si>
    <t>87</t>
  </si>
  <si>
    <t>34535793</t>
  </si>
  <si>
    <t>přepínač střídavý dvojitý 10A 3553-52289</t>
  </si>
  <si>
    <t>54397327</t>
  </si>
  <si>
    <t>88</t>
  </si>
  <si>
    <t>34555121</t>
  </si>
  <si>
    <t>zásuvka 2násobná 16A bílá</t>
  </si>
  <si>
    <t>1934120375</t>
  </si>
  <si>
    <t>89</t>
  </si>
  <si>
    <t>741313003</t>
  </si>
  <si>
    <t>Montáž zásuvka (polo)zapuštěná bezšroubové připojení 2x(2P+PE) dvojnásobná</t>
  </si>
  <si>
    <t>-364215241</t>
  </si>
  <si>
    <t>90</t>
  </si>
  <si>
    <t>-1797061519</t>
  </si>
  <si>
    <t>91</t>
  </si>
  <si>
    <t>741320105</t>
  </si>
  <si>
    <t>Montáž jistič jednopólový nn do 25 A ve skříni</t>
  </si>
  <si>
    <t>1210559101</t>
  </si>
  <si>
    <t>92</t>
  </si>
  <si>
    <t>35822111</t>
  </si>
  <si>
    <t>jistič 1pólový-charakteristika B 16A</t>
  </si>
  <si>
    <t>1068109147</t>
  </si>
  <si>
    <t>93</t>
  </si>
  <si>
    <t>741370002</t>
  </si>
  <si>
    <t>Montáž svítidlo žárovkové bytové stropní přisazené 1 zdroj se sklem</t>
  </si>
  <si>
    <t>301912719</t>
  </si>
  <si>
    <t>94</t>
  </si>
  <si>
    <t>348212751</t>
  </si>
  <si>
    <t>svítidlo bytové žárovkové stropní (koupelna, předsíň, kuchyň)</t>
  </si>
  <si>
    <t>1865782050</t>
  </si>
  <si>
    <t>95</t>
  </si>
  <si>
    <t>741379999</t>
  </si>
  <si>
    <t>Výměna hlavního jističe za jednofázový, úprava elektroměrového rozvaděče - vydrátování</t>
  </si>
  <si>
    <t>kpl</t>
  </si>
  <si>
    <t>1580734491</t>
  </si>
  <si>
    <t>96</t>
  </si>
  <si>
    <t>741810000</t>
  </si>
  <si>
    <t>Revize odběrného místa elektřiny</t>
  </si>
  <si>
    <t>978039029</t>
  </si>
  <si>
    <t>97</t>
  </si>
  <si>
    <t>74195000</t>
  </si>
  <si>
    <t xml:space="preserve">Demontáž  původních přímotopů a svítidel atd.</t>
  </si>
  <si>
    <t>927775636</t>
  </si>
  <si>
    <t>98</t>
  </si>
  <si>
    <t>741999999</t>
  </si>
  <si>
    <t>Ostatní práce elektro -(sekání, bourání)</t>
  </si>
  <si>
    <t>366412658</t>
  </si>
  <si>
    <t>99</t>
  </si>
  <si>
    <t>998741201</t>
  </si>
  <si>
    <t>Přesun hmot procentní pro silnoproud v objektech v do 6 m</t>
  </si>
  <si>
    <t>-676665324</t>
  </si>
  <si>
    <t>100</t>
  </si>
  <si>
    <t>751111012</t>
  </si>
  <si>
    <t>Mtž vent ax ntl nástěnného základního D do 200 mm</t>
  </si>
  <si>
    <t>-434603346</t>
  </si>
  <si>
    <t>101</t>
  </si>
  <si>
    <t>34593</t>
  </si>
  <si>
    <t>ventilátor axiální</t>
  </si>
  <si>
    <t>101512524</t>
  </si>
  <si>
    <t>102</t>
  </si>
  <si>
    <t>762511246</t>
  </si>
  <si>
    <t>Podlahové kce podkladové z desek OSB tl 22 mm na sraz šroubovaných</t>
  </si>
  <si>
    <t>438967198</t>
  </si>
  <si>
    <t>"pokoj"4,8*3,45</t>
  </si>
  <si>
    <t>103</t>
  </si>
  <si>
    <t>762526811</t>
  </si>
  <si>
    <t>Demontáž podlah z dřevotřísky, překližky, sololitu tloušťky do 20 mm bez polštářů</t>
  </si>
  <si>
    <t>1212859233</t>
  </si>
  <si>
    <t>104</t>
  </si>
  <si>
    <t>998762201</t>
  </si>
  <si>
    <t>Přesun hmot procentní pro kce tesařské v objektech v do 6 m</t>
  </si>
  <si>
    <t>850477742</t>
  </si>
  <si>
    <t>105</t>
  </si>
  <si>
    <t>766660001</t>
  </si>
  <si>
    <t>Montáž dveřních křídel otvíravých 1křídlových š do 0,8 m do ocelové zárubně</t>
  </si>
  <si>
    <t>127803134</t>
  </si>
  <si>
    <t>106</t>
  </si>
  <si>
    <t>611601261</t>
  </si>
  <si>
    <t>dveře dřevěné vnitřní hladké plné 1křídlové bílé 60x197cm vč. kování</t>
  </si>
  <si>
    <t>-435910425</t>
  </si>
  <si>
    <t>107</t>
  </si>
  <si>
    <t>611607081</t>
  </si>
  <si>
    <t>dveře vnitřní hladké ze2/3 zasklené 1křídlové standardní provedení 80x197cm vč. kování</t>
  </si>
  <si>
    <t>-222084937</t>
  </si>
  <si>
    <t>108</t>
  </si>
  <si>
    <t>766660021</t>
  </si>
  <si>
    <t>Montáž dveřních křídel otvíravých 1křídlových š do 0,8 m požárních do ocelové zárubně</t>
  </si>
  <si>
    <t>797054757</t>
  </si>
  <si>
    <t>109</t>
  </si>
  <si>
    <t>2181001105</t>
  </si>
  <si>
    <t xml:space="preserve">Protipožární dveře vchodové, odolnost EI,EW 30 DP3, 800  folie-dub včetně kování bezpečnostní zámek</t>
  </si>
  <si>
    <t>ks</t>
  </si>
  <si>
    <t>-1318529383</t>
  </si>
  <si>
    <t>110</t>
  </si>
  <si>
    <t>766662811</t>
  </si>
  <si>
    <t>Demontáž truhlářských prahů dveří jednokřídlových</t>
  </si>
  <si>
    <t>-1149954556</t>
  </si>
  <si>
    <t>111</t>
  </si>
  <si>
    <t>766695212</t>
  </si>
  <si>
    <t>Montáž truhlářských prahů dveří 1křídlových šířky do 10 cm</t>
  </si>
  <si>
    <t>-1380417341</t>
  </si>
  <si>
    <t>112</t>
  </si>
  <si>
    <t>61187356</t>
  </si>
  <si>
    <t>práh dveřní dřevěný bukový tl 2cm dl 62cm š 10cm</t>
  </si>
  <si>
    <t>1296715086</t>
  </si>
  <si>
    <t>113</t>
  </si>
  <si>
    <t>61187396</t>
  </si>
  <si>
    <t>práh dveřní dřevěný bukový tl 2cm dl 82cm š 10cm</t>
  </si>
  <si>
    <t>162783438</t>
  </si>
  <si>
    <t>114</t>
  </si>
  <si>
    <t>766812830</t>
  </si>
  <si>
    <t>Demontáž kuchyňských linek dřevěných nebo kovových délky do 1,8 m</t>
  </si>
  <si>
    <t>-1198314013</t>
  </si>
  <si>
    <t>115</t>
  </si>
  <si>
    <t>766819111</t>
  </si>
  <si>
    <t xml:space="preserve">Montáž  kuchyňské linky (původní kuchyňská linka)</t>
  </si>
  <si>
    <t>-1032264394</t>
  </si>
  <si>
    <t>116</t>
  </si>
  <si>
    <t>766825811</t>
  </si>
  <si>
    <t>Demontáž truhlářských vestavěných skříní jednokřídlových</t>
  </si>
  <si>
    <t>-1165413299</t>
  </si>
  <si>
    <t>117</t>
  </si>
  <si>
    <t>766825999</t>
  </si>
  <si>
    <t>Demontáž truhlářských kcí - ostatních (regály, garnýže, police)</t>
  </si>
  <si>
    <t>1695699922</t>
  </si>
  <si>
    <t>118</t>
  </si>
  <si>
    <t>998766201</t>
  </si>
  <si>
    <t>Přesun hmot procentní pro konstrukce truhlářské v objektech v do 6 m</t>
  </si>
  <si>
    <t>697899433</t>
  </si>
  <si>
    <t>119</t>
  </si>
  <si>
    <t>771474111</t>
  </si>
  <si>
    <t>Montáž soklíků z dlaždic keramických rovných flexibilní lepidlo v do 65 mm</t>
  </si>
  <si>
    <t>2015603630</t>
  </si>
  <si>
    <t>(1,5+1,0+1,85+2,95+2,75)-0,8</t>
  </si>
  <si>
    <t>120</t>
  </si>
  <si>
    <t>597610010</t>
  </si>
  <si>
    <t>sokl - podlahy (barevný) 30 x 8 x 0,8 cm I. j.</t>
  </si>
  <si>
    <t>-710793681</t>
  </si>
  <si>
    <t>"9,25/0,3*1,05=32,4"32</t>
  </si>
  <si>
    <t>121</t>
  </si>
  <si>
    <t>771574113</t>
  </si>
  <si>
    <t>Montáž podlah keramických režných hladkých lepených flexibilním lepidlem do 12 ks/m2</t>
  </si>
  <si>
    <t>456587333</t>
  </si>
  <si>
    <t>"kuchyň"3,85*1,95+1,85*1,0</t>
  </si>
  <si>
    <t>"koupelna"1,85*1,5-1,1*0,8</t>
  </si>
  <si>
    <t>122</t>
  </si>
  <si>
    <t>59761003</t>
  </si>
  <si>
    <t>dlaždice keramické koupelnové (barevné) přes 9 do 12 ks/m2</t>
  </si>
  <si>
    <t>740721989</t>
  </si>
  <si>
    <t>123</t>
  </si>
  <si>
    <t>771579191</t>
  </si>
  <si>
    <t>Příplatek k montáž podlah keramických za plochu do 5 m2</t>
  </si>
  <si>
    <t>360792561</t>
  </si>
  <si>
    <t>124</t>
  </si>
  <si>
    <t>771579192</t>
  </si>
  <si>
    <t>Příplatek k montáž podlah keramických za omezený prostor</t>
  </si>
  <si>
    <t>-1489603430</t>
  </si>
  <si>
    <t>125</t>
  </si>
  <si>
    <t>771591111</t>
  </si>
  <si>
    <t>Podlahy penetrace podkladu</t>
  </si>
  <si>
    <t>1965186873</t>
  </si>
  <si>
    <t>126</t>
  </si>
  <si>
    <t>771591115</t>
  </si>
  <si>
    <t>Podlahy spárování silikonem</t>
  </si>
  <si>
    <t>-748640497</t>
  </si>
  <si>
    <t>(1,85+1,5)*2-0,6+1,6</t>
  </si>
  <si>
    <t>127</t>
  </si>
  <si>
    <t>771990112</t>
  </si>
  <si>
    <t>Vyrovnání podkladu samonivelační stěrkou tl 4 mm pevnosti 30 Mpa</t>
  </si>
  <si>
    <t>-1044811178</t>
  </si>
  <si>
    <t>128</t>
  </si>
  <si>
    <t>771990192</t>
  </si>
  <si>
    <t>Příplatek k vyrovnání podkladu dlažby samonivelační stěrkou pevnosti 30 Mpa ZKD 1 mm tloušťky</t>
  </si>
  <si>
    <t>-339757955</t>
  </si>
  <si>
    <t>11,253*2</t>
  </si>
  <si>
    <t>129</t>
  </si>
  <si>
    <t>998771201</t>
  </si>
  <si>
    <t>Přesun hmot procentní pro podlahy z dlaždic v objektech v do 6 m</t>
  </si>
  <si>
    <t>-1228369160</t>
  </si>
  <si>
    <t>130</t>
  </si>
  <si>
    <t>775413115</t>
  </si>
  <si>
    <t>Montáž podlahové lišty ze dřeva tvrdého nebo měkkého lepené</t>
  </si>
  <si>
    <t>1650545602</t>
  </si>
  <si>
    <t>"pokoj"(4,8+3,45)*2-0,8</t>
  </si>
  <si>
    <t>131</t>
  </si>
  <si>
    <t>61418201</t>
  </si>
  <si>
    <t>lišta podlahová dřevěná borovice 25x25 mm</t>
  </si>
  <si>
    <t>698252479</t>
  </si>
  <si>
    <t>132</t>
  </si>
  <si>
    <t>775511800</t>
  </si>
  <si>
    <t>Demontáž podlah vlysových lepených s lištami lepenými</t>
  </si>
  <si>
    <t>-1190645717</t>
  </si>
  <si>
    <t>133</t>
  </si>
  <si>
    <t>775541151</t>
  </si>
  <si>
    <t>Montáž podlah plovoucích z lamel laminátových</t>
  </si>
  <si>
    <t>1934937562</t>
  </si>
  <si>
    <t>134</t>
  </si>
  <si>
    <t>61152124</t>
  </si>
  <si>
    <t>podlaha laminátová-zámkový spoj 7x192x1285 mm</t>
  </si>
  <si>
    <t>1700246838</t>
  </si>
  <si>
    <t>135</t>
  </si>
  <si>
    <t>775591191</t>
  </si>
  <si>
    <t>Montáž podložky vyrovnávací a tlumící pro plovoucí podlahy</t>
  </si>
  <si>
    <t>-861036169</t>
  </si>
  <si>
    <t>136</t>
  </si>
  <si>
    <t>61155351</t>
  </si>
  <si>
    <t>podložka izolační z pěnového PE 3 mm</t>
  </si>
  <si>
    <t>-208751593</t>
  </si>
  <si>
    <t>137</t>
  </si>
  <si>
    <t>998775201</t>
  </si>
  <si>
    <t>Přesun hmot procentní pro podlahy dřevěné v objektech v do 6 m</t>
  </si>
  <si>
    <t>-1641008776</t>
  </si>
  <si>
    <t>138</t>
  </si>
  <si>
    <t>776201814</t>
  </si>
  <si>
    <t>Demontáž povlakových podlahovin volně položených podlepených páskou</t>
  </si>
  <si>
    <t>101267269</t>
  </si>
  <si>
    <t>139</t>
  </si>
  <si>
    <t>776410811</t>
  </si>
  <si>
    <t>Odstranění soklíků a lišt pryžových nebo plastových</t>
  </si>
  <si>
    <t>686446995</t>
  </si>
  <si>
    <t>140</t>
  </si>
  <si>
    <t>781474114</t>
  </si>
  <si>
    <t>Montáž obkladů vnitřních keramických hladkých do 22 ks/m2 lepených flexibilním lepidlem</t>
  </si>
  <si>
    <t>-1314505873</t>
  </si>
  <si>
    <t>"koupelna"(1,85+1,5)*2*2,0-0,6*2,0</t>
  </si>
  <si>
    <t>1,5*0,6</t>
  </si>
  <si>
    <t>141</t>
  </si>
  <si>
    <t>597610401</t>
  </si>
  <si>
    <t xml:space="preserve">obkládačky keramické  (bílé i barevné) přes 19 do 22 ks/m2</t>
  </si>
  <si>
    <t>-1712770581</t>
  </si>
  <si>
    <t>142</t>
  </si>
  <si>
    <t>781479191</t>
  </si>
  <si>
    <t>Příplatek k montáži obkladů vnitřních keramických hladkých za plochu do 10 m2</t>
  </si>
  <si>
    <t>-1151950976</t>
  </si>
  <si>
    <t>5,325+0,9</t>
  </si>
  <si>
    <t>143</t>
  </si>
  <si>
    <t>781479194</t>
  </si>
  <si>
    <t>Příplatek k montáži obkladů vnitřních keramických hladkých za nerovný povrch</t>
  </si>
  <si>
    <t>30911906</t>
  </si>
  <si>
    <t>144</t>
  </si>
  <si>
    <t>781494111</t>
  </si>
  <si>
    <t>Plastové profily rohové lepené flexibilním lepidlem</t>
  </si>
  <si>
    <t>1273529232</t>
  </si>
  <si>
    <t>145</t>
  </si>
  <si>
    <t>781495111</t>
  </si>
  <si>
    <t>Penetrace podkladu vnitřních obkladů</t>
  </si>
  <si>
    <t>-1760339114</t>
  </si>
  <si>
    <t>146</t>
  </si>
  <si>
    <t>781495115</t>
  </si>
  <si>
    <t>Spárování vnitřních obkladů silikonem</t>
  </si>
  <si>
    <t>-1133105744</t>
  </si>
  <si>
    <t>0,8*2+0,6+1,0</t>
  </si>
  <si>
    <t>147</t>
  </si>
  <si>
    <t>998781201</t>
  </si>
  <si>
    <t>Přesun hmot procentní pro obklady keramické v objektech v do 6 m</t>
  </si>
  <si>
    <t>2036719150</t>
  </si>
  <si>
    <t>148</t>
  </si>
  <si>
    <t>783301311</t>
  </si>
  <si>
    <t>Odmaštění zámečnických konstrukcí vodou ředitelným odmašťovačem</t>
  </si>
  <si>
    <t>360452718</t>
  </si>
  <si>
    <t>"zárubně"(2,0*2+0,6)*0,2</t>
  </si>
  <si>
    <t>((2,0*2+0,8)*0,2)*3</t>
  </si>
  <si>
    <t>149</t>
  </si>
  <si>
    <t>783314101</t>
  </si>
  <si>
    <t>Základní jednonásobný syntetický nátěr zámečnických konstrukcí</t>
  </si>
  <si>
    <t>-877064083</t>
  </si>
  <si>
    <t>150</t>
  </si>
  <si>
    <t>783317101</t>
  </si>
  <si>
    <t>Krycí jednonásobný syntetický standardní nátěr zámečnických konstrukcí</t>
  </si>
  <si>
    <t>-599006299</t>
  </si>
  <si>
    <t>151</t>
  </si>
  <si>
    <t>784121001</t>
  </si>
  <si>
    <t>Oškrabání malby v mísnostech výšky do 3,80 m</t>
  </si>
  <si>
    <t>1179152582</t>
  </si>
  <si>
    <t>"předsíň"(1,75+3,85)*2*2,8+1,75*3,85-2,0*0,65</t>
  </si>
  <si>
    <t>"koupelna"(1,85+1,5)*2*2,8+1,85*1,5</t>
  </si>
  <si>
    <t>"kuchyň"(3,85+2,95)*2*2,8+3,85*1,95+1,0*1,85</t>
  </si>
  <si>
    <t>"pokoj"(4,8+3,45)*2*2,8+4,8*3,45</t>
  </si>
  <si>
    <t>152</t>
  </si>
  <si>
    <t>784171101</t>
  </si>
  <si>
    <t>Zakrytí vnitřních podlah včetně pozdějšího odkrytí</t>
  </si>
  <si>
    <t>-1656070957</t>
  </si>
  <si>
    <t>153</t>
  </si>
  <si>
    <t>58124844</t>
  </si>
  <si>
    <t xml:space="preserve">fólie pro malířské potřeby zakrývací,  25µ,  4 x 5 m</t>
  </si>
  <si>
    <t>328331822</t>
  </si>
  <si>
    <t>154</t>
  </si>
  <si>
    <t>58124833</t>
  </si>
  <si>
    <t>páska pro malířské potřeby maskovací krepová 19mm x 50 m</t>
  </si>
  <si>
    <t>704032093</t>
  </si>
  <si>
    <t>155</t>
  </si>
  <si>
    <t>784181101</t>
  </si>
  <si>
    <t>Základní akrylátová jednonásobná penetrace podkladu v místnostech výšky do 3,80m</t>
  </si>
  <si>
    <t>813696995</t>
  </si>
  <si>
    <t>156</t>
  </si>
  <si>
    <t>784211121</t>
  </si>
  <si>
    <t>Dvojnásobné bílé malby ze směsí za mokra středně otěruvzdorných v místnostech výšky do 3,80 m</t>
  </si>
  <si>
    <t>656729926</t>
  </si>
  <si>
    <t>157</t>
  </si>
  <si>
    <t>220320201</t>
  </si>
  <si>
    <t xml:space="preserve">Montáž zvonku pro vnitřní použití na střídavý nebo stejnosměrný proud napětí  3 až 24 V</t>
  </si>
  <si>
    <t>-1027619580</t>
  </si>
  <si>
    <t>158</t>
  </si>
  <si>
    <t>220001</t>
  </si>
  <si>
    <t>Zvonek bytový - dodávka</t>
  </si>
  <si>
    <t>256</t>
  </si>
  <si>
    <t>1694082691</t>
  </si>
  <si>
    <t>159</t>
  </si>
  <si>
    <t>22099R</t>
  </si>
  <si>
    <t>Ostatní pomocné práce slaboproud</t>
  </si>
  <si>
    <t>-1281689547</t>
  </si>
  <si>
    <t>VP - Vícepráce</t>
  </si>
  <si>
    <t>PN</t>
  </si>
  <si>
    <t>01a - Vytápění + plynoinstalace-Holečkova 1717/28, byt č.5</t>
  </si>
  <si>
    <t>95 - Dokončovací konstrukce na pozemních stavbách</t>
  </si>
  <si>
    <t>97 - Prorážení otvorů</t>
  </si>
  <si>
    <t>723 - Vnitřní plynovod</t>
  </si>
  <si>
    <t>730 - Ústřední vytápění</t>
  </si>
  <si>
    <t>731 - Kotelny</t>
  </si>
  <si>
    <t>733 - Rozvod potrubí</t>
  </si>
  <si>
    <t>734 - Armatury</t>
  </si>
  <si>
    <t>735 - Otopná tělesa</t>
  </si>
  <si>
    <t>783 - Nátěry</t>
  </si>
  <si>
    <t>784 - Malby</t>
  </si>
  <si>
    <t>953802112R00</t>
  </si>
  <si>
    <t>Montáž komínové vložky ohebné 130 mm,do 10 m vč. vyčištění stávajícího průduchu</t>
  </si>
  <si>
    <t>310235241RT2</t>
  </si>
  <si>
    <t>Zazdívka otvorů pl.0,0225 m2 cihlami, tl.zdi 30 cm s použitím suché maltové směsi</t>
  </si>
  <si>
    <t>310235251RT2</t>
  </si>
  <si>
    <t>Zazdívka otvorů pl.0,0225 m2 cihlami, tl.zdi 45 cm s použitím suché maltové směsi</t>
  </si>
  <si>
    <t>346244461R00</t>
  </si>
  <si>
    <t>Zazdívka rýh - potrubí</t>
  </si>
  <si>
    <t>971033241R00</t>
  </si>
  <si>
    <t>Vybourání otv. zeď cihel. 0,0225 m2, tl. 30cm, MVC</t>
  </si>
  <si>
    <t>971033251R00</t>
  </si>
  <si>
    <t>Vybourání otv. zeď cihel. 0,0225 m2, tl. 45cm, MVC</t>
  </si>
  <si>
    <t>974031155R00</t>
  </si>
  <si>
    <t>Vysekání rýh ve zdi cihelné 10 x 20 cm</t>
  </si>
  <si>
    <t>979081111R00</t>
  </si>
  <si>
    <t>Odvoz suti a vybour. hmot na skládku do 1 km</t>
  </si>
  <si>
    <t>722160223R00</t>
  </si>
  <si>
    <t>Potrubí z měd.trub vč.závěsů a zed.prací D 18/1,0</t>
  </si>
  <si>
    <t>722160225R00</t>
  </si>
  <si>
    <t>Potrubí z měd.trub vč.závěsů a zed.prací D 22/1,0</t>
  </si>
  <si>
    <t>722160226R00</t>
  </si>
  <si>
    <t>Potrubí z měd.trub vč.závěsů a zed.prací D 28/1,5</t>
  </si>
  <si>
    <t>723120204R00</t>
  </si>
  <si>
    <t>Potrubí ocelové závitové černé svařované DN 25</t>
  </si>
  <si>
    <t>723120804R00</t>
  </si>
  <si>
    <t>Demontáž potrubí svařovaného závitového do DN 25</t>
  </si>
  <si>
    <t>723150368R00</t>
  </si>
  <si>
    <t>Potrubí - ochranná trubka D40</t>
  </si>
  <si>
    <t>723160204R00</t>
  </si>
  <si>
    <t>Přípojka k plynoměru, závitová bez ochozu G 1</t>
  </si>
  <si>
    <t>723160334R00</t>
  </si>
  <si>
    <t>Rozpěrka přípojky plynoměru G 1</t>
  </si>
  <si>
    <t>723190202R00</t>
  </si>
  <si>
    <t>Přípojka plynovodu, trubky závitové černé DN 15</t>
  </si>
  <si>
    <t>723190203R00</t>
  </si>
  <si>
    <t>Přípojka plynovodu, trubky závitové černé DN 20</t>
  </si>
  <si>
    <t>723190251R00</t>
  </si>
  <si>
    <t>Vyvedení a upevnění plynovodních výpustek DN 15</t>
  </si>
  <si>
    <t>723190252R00</t>
  </si>
  <si>
    <t>Vyvedení a upevnění plynovodních výpustek DN 20</t>
  </si>
  <si>
    <t>723190901R00</t>
  </si>
  <si>
    <t>Uzavření nebo otevření plynového potrubí</t>
  </si>
  <si>
    <t>723190907R00</t>
  </si>
  <si>
    <t>Odvzdušnění a napuštění plynového potrubí</t>
  </si>
  <si>
    <t>723190909R00</t>
  </si>
  <si>
    <t xml:space="preserve">Zkouška tlaková  plynového potrubí</t>
  </si>
  <si>
    <t>723221112R00</t>
  </si>
  <si>
    <t>Armatury s 1závitem-kohout kulový vzorkovací,G 1/2</t>
  </si>
  <si>
    <t>723239101R00</t>
  </si>
  <si>
    <t>Montáž plynovodních armatur, 2 závity, G 1/2</t>
  </si>
  <si>
    <t>723239101RT2</t>
  </si>
  <si>
    <t>Montáž plynovodních armatur, 2 závity, G 1/2 včetně kulového kohoutu</t>
  </si>
  <si>
    <t>723239102RT2</t>
  </si>
  <si>
    <t>Montáž plynovodních armatur, 2 závity, G 3/4 včetně kulového kohoutu</t>
  </si>
  <si>
    <t>723239103RT2</t>
  </si>
  <si>
    <t>Montáž plynovodních armatur, 2 závity, G 1 včetně kulového kohoutu</t>
  </si>
  <si>
    <t>725514801R00</t>
  </si>
  <si>
    <t>Demontáž ohřívače plynového vč. kouřovodu</t>
  </si>
  <si>
    <t>725610810R00</t>
  </si>
  <si>
    <t>Demontáž plynového sporáku</t>
  </si>
  <si>
    <t>725610902R00</t>
  </si>
  <si>
    <t>Výměna plyn.sporáků bez reg.,s úpravou instalace</t>
  </si>
  <si>
    <t>725650805R00</t>
  </si>
  <si>
    <t>Demontáž těles otopných plynových podokenních</t>
  </si>
  <si>
    <t>54111021</t>
  </si>
  <si>
    <t>Sporák kombinovaný bílý , šíře 50 cm</t>
  </si>
  <si>
    <t>PK1</t>
  </si>
  <si>
    <t>Kulový kohout DN15 - s integrovanou protipožární a nadprůtokovou pojistkou</t>
  </si>
  <si>
    <t>PK2</t>
  </si>
  <si>
    <t>Ohebná pancéřovaná plynová hadice - 1 m</t>
  </si>
  <si>
    <t>PU1</t>
  </si>
  <si>
    <t>Požární ucpávky pro potrubí 15-35, pěna</t>
  </si>
  <si>
    <t>998723202R00</t>
  </si>
  <si>
    <t>Přesun hmot pro vnitřní plynovod, výšky do 12 m</t>
  </si>
  <si>
    <t xml:space="preserve">904      R02</t>
  </si>
  <si>
    <t>Hzs-zkousky v ramci montaz.praci, revize komínu Topná zkouška, tlakové zk., zaregulování syst.</t>
  </si>
  <si>
    <t>hod</t>
  </si>
  <si>
    <t xml:space="preserve">904      R03</t>
  </si>
  <si>
    <t>Hzs-zkousky v ramci montaz.praci Revize plynu, servis. uvedení kotle do provozu</t>
  </si>
  <si>
    <t>731249322R00</t>
  </si>
  <si>
    <t>Montáž závěsných kotlů turbo s TUV, odkouření</t>
  </si>
  <si>
    <t>Kot01</t>
  </si>
  <si>
    <t>Plynový kotel kondenzační - 3,3-25,2 kW průtokový ohřev TUV (expanze,PV, čerpadlo)</t>
  </si>
  <si>
    <t>Kot03</t>
  </si>
  <si>
    <t>Regulátor pro kond. kotel - nastavitelná teplota (dle vnitřní teploty)- kabeláž</t>
  </si>
  <si>
    <t>Kot14</t>
  </si>
  <si>
    <t>Základní sada odkouření pro koncentrický odvod spalin a přívod vzduchu z šachty DN80/125</t>
  </si>
  <si>
    <t>Kot15</t>
  </si>
  <si>
    <t>Koleno 87°DN80/125</t>
  </si>
  <si>
    <t>Kot18</t>
  </si>
  <si>
    <t>Sada pro odvod spalin pružnou trubkou DN83 vsazeno do komína, zákl. délka 12,5 m vč. vymez. kroužků</t>
  </si>
  <si>
    <t>Kot20</t>
  </si>
  <si>
    <t>Odvod kondenzátu</t>
  </si>
  <si>
    <t>Kot21</t>
  </si>
  <si>
    <t>Dopojení TUV na stávající rozvudy PPR20 vč. IZ vzdálenost dopojení cca 1m</t>
  </si>
  <si>
    <t>998731202R00</t>
  </si>
  <si>
    <t>Přesun hmot pro kotelny, výšky do 12 m</t>
  </si>
  <si>
    <t>733113113R00</t>
  </si>
  <si>
    <t>Příplatek za zhotovení přípojky DN 15</t>
  </si>
  <si>
    <t>733161104R00</t>
  </si>
  <si>
    <t>Potrubí měděné 15 x 1 mm, polotvrdé</t>
  </si>
  <si>
    <t>733161106R00</t>
  </si>
  <si>
    <t>Potrubí měděné 18 x 1 mm, polotvrdé</t>
  </si>
  <si>
    <t>733291101U00</t>
  </si>
  <si>
    <t>Zkouška těsnosti potrubí Cu D 35</t>
  </si>
  <si>
    <t>998733203R00</t>
  </si>
  <si>
    <t>Přesun hmot pro rozvody potrubí, výšky do 24 m</t>
  </si>
  <si>
    <t>734209102R00</t>
  </si>
  <si>
    <t>Montáž armatur závitových,s 1závitem, G 3/8</t>
  </si>
  <si>
    <t>734209113R00</t>
  </si>
  <si>
    <t>Montáž armatur závitových,se 2závity, G 1/2</t>
  </si>
  <si>
    <t>734209114R00</t>
  </si>
  <si>
    <t>Montáž armatur závitových,se 2závity, G 3/4</t>
  </si>
  <si>
    <t>734209114RT3</t>
  </si>
  <si>
    <t>Montáž armatur závitových,se 2závity, G 3/4 včetně filtru</t>
  </si>
  <si>
    <t>734233112R00</t>
  </si>
  <si>
    <t>Kohout kulový, vnitř.-vnitř.z. DN 20</t>
  </si>
  <si>
    <t>734293312R00</t>
  </si>
  <si>
    <t>Kohout kulový vypouštěcí DN 10</t>
  </si>
  <si>
    <t>H02</t>
  </si>
  <si>
    <t>Termostatická hlavice, kapalinové čidlo M30x1,5</t>
  </si>
  <si>
    <t>H03</t>
  </si>
  <si>
    <t>Šroubení svorné Cu15</t>
  </si>
  <si>
    <t>H04</t>
  </si>
  <si>
    <t>Středová připojovací garnitura pro napojení top. žebříků, vč. hlavice a plastové krytky</t>
  </si>
  <si>
    <t>H10</t>
  </si>
  <si>
    <t>Uzavírací a regulační armatura (H-kus) rohová připojení těles se spodním připojením</t>
  </si>
  <si>
    <t>998734203R00</t>
  </si>
  <si>
    <t>Přesun hmot pro armatury, výšky do 24 m</t>
  </si>
  <si>
    <t>734209101R00</t>
  </si>
  <si>
    <t>Montáž hlavic TRV</t>
  </si>
  <si>
    <t>735000912R00</t>
  </si>
  <si>
    <t>Vyregulování ventilů s termost.ovládáním</t>
  </si>
  <si>
    <t>735156910R00</t>
  </si>
  <si>
    <t>Tlakové zkoušky otopných těles</t>
  </si>
  <si>
    <t>735159523R00</t>
  </si>
  <si>
    <t>Montáž panel.těles, s odvzduš.</t>
  </si>
  <si>
    <t>735179110R00</t>
  </si>
  <si>
    <t>Montáž otopných těles koupelnových (žebříků)</t>
  </si>
  <si>
    <t>735191905R00</t>
  </si>
  <si>
    <t>Odvzdušnění otopných těles</t>
  </si>
  <si>
    <t>735191910R00</t>
  </si>
  <si>
    <t>Napuštění vody do otopného systému - bez kotle</t>
  </si>
  <si>
    <t>OT01</t>
  </si>
  <si>
    <t>Ručníkový radiátor 1220/450 středové připojení</t>
  </si>
  <si>
    <t>OT07</t>
  </si>
  <si>
    <t>Otopné těleso ocel. deskové 22/600/400 spodní připojení, zabudovaný ventil</t>
  </si>
  <si>
    <t>OT08</t>
  </si>
  <si>
    <t>Otopné těleso ocel. deskové 22/600/900 spodní připojení, zabudovaný ventil</t>
  </si>
  <si>
    <t>OT09</t>
  </si>
  <si>
    <t>Otopné těleso ocel. deskové 22/600/1200 spodní připojení, zabudovaný ventil</t>
  </si>
  <si>
    <t>998735202R00</t>
  </si>
  <si>
    <t>Přesun hmot pro otopná tělesa, výšky do 12 m</t>
  </si>
  <si>
    <t>783424340R00</t>
  </si>
  <si>
    <t xml:space="preserve">Nátěr syntet. potrubí do DN 50 mm  Z+2x +1x email</t>
  </si>
  <si>
    <t>784422371R00</t>
  </si>
  <si>
    <t>Malba vápenná 2x, 1 barva, místn. do 3,8 m se začištěním</t>
  </si>
  <si>
    <t>02 - Holečkova 1718/30, byt č.2</t>
  </si>
  <si>
    <t xml:space="preserve">    763 - Konstrukce suché výstavby</t>
  </si>
  <si>
    <t>-728503067</t>
  </si>
  <si>
    <t>-1544896036</t>
  </si>
  <si>
    <t>-1916299534</t>
  </si>
  <si>
    <t>4,8*3,5+2,95*3,75+1,75*3,75</t>
  </si>
  <si>
    <t>1836864955</t>
  </si>
  <si>
    <t>-1843623615</t>
  </si>
  <si>
    <t>-81228669</t>
  </si>
  <si>
    <t>1162936423</t>
  </si>
  <si>
    <t>"předsíň"(1,75+3,75)*2*2,8</t>
  </si>
  <si>
    <t>"koupelna"(2,25+1,5)*2*2,8</t>
  </si>
  <si>
    <t>"kuchyň"(3,75+2,95)*2*2,8</t>
  </si>
  <si>
    <t>"pokoj"(4,8+3,5)*2*2,8</t>
  </si>
  <si>
    <t>"obklad"-20,25</t>
  </si>
  <si>
    <t>642944121</t>
  </si>
  <si>
    <t>Osazování ocelových zárubní dodatečné pl do 2,5 m2</t>
  </si>
  <si>
    <t>-568574482</t>
  </si>
  <si>
    <t>55331113</t>
  </si>
  <si>
    <t>zárubeň ocelová pro běžné zdění hranatý profil 110 600 L/P</t>
  </si>
  <si>
    <t>-1111347787</t>
  </si>
  <si>
    <t>55331117</t>
  </si>
  <si>
    <t>zárubeň ocelová pro běžné zdění hranatý profil 110 800 L/P</t>
  </si>
  <si>
    <t>-544697303</t>
  </si>
  <si>
    <t>536530129</t>
  </si>
  <si>
    <t>1606187125</t>
  </si>
  <si>
    <t>-1282312238</t>
  </si>
  <si>
    <t>"ventilátor"0,5</t>
  </si>
  <si>
    <t>1713975606</t>
  </si>
  <si>
    <t>"obezdívka vana"(1,75+0,6)*0,6</t>
  </si>
  <si>
    <t>"chodba-skříň"0,6*2,8</t>
  </si>
  <si>
    <t>"stoupačka"(0,2+0,15)*1,35</t>
  </si>
  <si>
    <t>-49331826</t>
  </si>
  <si>
    <t>"koupelna"0,9*2,25</t>
  </si>
  <si>
    <t>-910647948</t>
  </si>
  <si>
    <t>"kuchyň"(3,75+2,95)*2-0,8</t>
  </si>
  <si>
    <t>"předsíň"(1,75+3,75)*2-0,8*3-0,6+0,3*2</t>
  </si>
  <si>
    <t>968072455</t>
  </si>
  <si>
    <t>Vybourání kovových dveřních zárubní pl do 2 m2</t>
  </si>
  <si>
    <t>-44800101</t>
  </si>
  <si>
    <t>0,6*2,0+0,8*2,0*3</t>
  </si>
  <si>
    <t>123866058</t>
  </si>
  <si>
    <t>971033251</t>
  </si>
  <si>
    <t>Vybourání otvorů ve zdivu cihelném pl do 0,0225 m2 na MVC nebo MV tl do 450 mm</t>
  </si>
  <si>
    <t>-845658226</t>
  </si>
  <si>
    <t>-1975880038</t>
  </si>
  <si>
    <t>1208491914</t>
  </si>
  <si>
    <t>-1550426425</t>
  </si>
  <si>
    <t>597184119</t>
  </si>
  <si>
    <t>"koupelna"(2,25+1,5)*2*0,65</t>
  </si>
  <si>
    <t>"kuchyň"(0,5+2,0+1,1)*1,5</t>
  </si>
  <si>
    <t>1,75*0,6</t>
  </si>
  <si>
    <t>-506864761</t>
  </si>
  <si>
    <t>"koupelna"(2,25+1,5)*2*1,35-0,6*1,35</t>
  </si>
  <si>
    <t>705785691</t>
  </si>
  <si>
    <t>-40258188</t>
  </si>
  <si>
    <t>-739541676</t>
  </si>
  <si>
    <t>703473154</t>
  </si>
  <si>
    <t>-155530236</t>
  </si>
  <si>
    <t>-1047756616</t>
  </si>
  <si>
    <t>"koupelna"2,25*1,5-0,8*0,3</t>
  </si>
  <si>
    <t>-2110905727</t>
  </si>
  <si>
    <t>-1882920514</t>
  </si>
  <si>
    <t>3,135*1,5+3,81*1,65</t>
  </si>
  <si>
    <t>1461390815</t>
  </si>
  <si>
    <t>(2,25+1,5)*2-0,6</t>
  </si>
  <si>
    <t>-950093740</t>
  </si>
  <si>
    <t>1424323096</t>
  </si>
  <si>
    <t>721140806</t>
  </si>
  <si>
    <t>Demontáž potrubí litinové do DN 200</t>
  </si>
  <si>
    <t>1400706178</t>
  </si>
  <si>
    <t>"stoupačka WC"5,3</t>
  </si>
  <si>
    <t>721140919a</t>
  </si>
  <si>
    <t xml:space="preserve">Potrubí litinové propojení potrubí DN 100 s  novým potrubím HT</t>
  </si>
  <si>
    <t>1581700842</t>
  </si>
  <si>
    <t>-531005997</t>
  </si>
  <si>
    <t>2047591515</t>
  </si>
  <si>
    <t>644922522</t>
  </si>
  <si>
    <t>1061473821</t>
  </si>
  <si>
    <t>721174025</t>
  </si>
  <si>
    <t>Potrubí kanalizační z PP odpadní DN 100</t>
  </si>
  <si>
    <t>1240753361</t>
  </si>
  <si>
    <t>772149504</t>
  </si>
  <si>
    <t>-1622168419</t>
  </si>
  <si>
    <t>-1506237360</t>
  </si>
  <si>
    <t>-966664379</t>
  </si>
  <si>
    <t>-1766160671</t>
  </si>
  <si>
    <t>1321750812</t>
  </si>
  <si>
    <t>328580875</t>
  </si>
  <si>
    <t>1560355788</t>
  </si>
  <si>
    <t>965885514</t>
  </si>
  <si>
    <t>2030655416</t>
  </si>
  <si>
    <t>1263891574</t>
  </si>
  <si>
    <t>653856722</t>
  </si>
  <si>
    <t>-806959130</t>
  </si>
  <si>
    <t>1434567195</t>
  </si>
  <si>
    <t>-44610726</t>
  </si>
  <si>
    <t>-2125768667</t>
  </si>
  <si>
    <t>-673703100</t>
  </si>
  <si>
    <t>1061151860</t>
  </si>
  <si>
    <t>910456280</t>
  </si>
  <si>
    <t>-705350911</t>
  </si>
  <si>
    <t>1366919545</t>
  </si>
  <si>
    <t>-290687992</t>
  </si>
  <si>
    <t>-305832729</t>
  </si>
  <si>
    <t>615954261</t>
  </si>
  <si>
    <t>1529768030</t>
  </si>
  <si>
    <t>1575296287</t>
  </si>
  <si>
    <t>-369727543</t>
  </si>
  <si>
    <t>-56442106</t>
  </si>
  <si>
    <t>725310823</t>
  </si>
  <si>
    <t>Demontáž dřez jednoduchý vestavěný v kuchyňských sestavách bez výtokových armatur</t>
  </si>
  <si>
    <t>1144860877</t>
  </si>
  <si>
    <t>-1607294139</t>
  </si>
  <si>
    <t>-1426418149</t>
  </si>
  <si>
    <t>212730794</t>
  </si>
  <si>
    <t>-1601820633</t>
  </si>
  <si>
    <t>37041276</t>
  </si>
  <si>
    <t>725821325</t>
  </si>
  <si>
    <t>Baterie dřezová stojánková páková s otáčivým kulatým ústím a délkou ramínka 220 mm</t>
  </si>
  <si>
    <t>-296969598</t>
  </si>
  <si>
    <t>-540380663</t>
  </si>
  <si>
    <t>-826311468</t>
  </si>
  <si>
    <t>-37681826</t>
  </si>
  <si>
    <t>146459142</t>
  </si>
  <si>
    <t>108220878</t>
  </si>
  <si>
    <t>-786698377</t>
  </si>
  <si>
    <t>2126090929</t>
  </si>
  <si>
    <t>1364157960</t>
  </si>
  <si>
    <t>-530020574</t>
  </si>
  <si>
    <t>-537977634</t>
  </si>
  <si>
    <t>439245664</t>
  </si>
  <si>
    <t>1087845217</t>
  </si>
  <si>
    <t>-712865904</t>
  </si>
  <si>
    <t>-815256505</t>
  </si>
  <si>
    <t>-723109488</t>
  </si>
  <si>
    <t>-1277123449</t>
  </si>
  <si>
    <t>741210001</t>
  </si>
  <si>
    <t>Montáž rozvodnice oceloplechová nebo plastová běžná do 20 kg</t>
  </si>
  <si>
    <t>-4342679</t>
  </si>
  <si>
    <t>357131099</t>
  </si>
  <si>
    <t>rozvodnice nástěnná, průhledné dveře, 1 řada</t>
  </si>
  <si>
    <t>-1908137076</t>
  </si>
  <si>
    <t>-183525192</t>
  </si>
  <si>
    <t>1082145336</t>
  </si>
  <si>
    <t>2039757638</t>
  </si>
  <si>
    <t>1158100736</t>
  </si>
  <si>
    <t>-1223805959</t>
  </si>
  <si>
    <t>-1229941206</t>
  </si>
  <si>
    <t>1829204820</t>
  </si>
  <si>
    <t>-1563160359</t>
  </si>
  <si>
    <t>35822109</t>
  </si>
  <si>
    <t>jistič 1pólový-charakteristika B 10A</t>
  </si>
  <si>
    <t>-1944258921</t>
  </si>
  <si>
    <t>741321003</t>
  </si>
  <si>
    <t>Montáž proudových chráničů dvoupólových nn do 25 A ve skříni</t>
  </si>
  <si>
    <t>311150775</t>
  </si>
  <si>
    <t>3588905</t>
  </si>
  <si>
    <t xml:space="preserve">chránič proudový 2pólový </t>
  </si>
  <si>
    <t>-168376578</t>
  </si>
  <si>
    <t>-1971566130</t>
  </si>
  <si>
    <t>-1438283465</t>
  </si>
  <si>
    <t>741371031</t>
  </si>
  <si>
    <t>Montáž svítidlo zářivkové bytové nástěnné přisazené 1 zdroj</t>
  </si>
  <si>
    <t>-432059679</t>
  </si>
  <si>
    <t>34812112</t>
  </si>
  <si>
    <t>svítidlo zářivkové nástěnné - pod linku</t>
  </si>
  <si>
    <t>-2084927311</t>
  </si>
  <si>
    <t>2090805360</t>
  </si>
  <si>
    <t>-1184845800</t>
  </si>
  <si>
    <t>395520228</t>
  </si>
  <si>
    <t>2111122335</t>
  </si>
  <si>
    <t>-2090817164</t>
  </si>
  <si>
    <t>-231864940</t>
  </si>
  <si>
    <t>-308432098</t>
  </si>
  <si>
    <t>1298461240</t>
  </si>
  <si>
    <t>"pokoj"4,8*3,5</t>
  </si>
  <si>
    <t>286844322</t>
  </si>
  <si>
    <t>776778493</t>
  </si>
  <si>
    <t>763164141</t>
  </si>
  <si>
    <t>SDK obklad dřevěných kcí tvaru L š do 0,8 m desky 1xH2 12,5</t>
  </si>
  <si>
    <t>-1189547272</t>
  </si>
  <si>
    <t>763172312</t>
  </si>
  <si>
    <t xml:space="preserve">Montáž revizních dvířek SDK kcí </t>
  </si>
  <si>
    <t>532515947</t>
  </si>
  <si>
    <t>"stoupačka"1</t>
  </si>
  <si>
    <t>590307111</t>
  </si>
  <si>
    <t>dvířka revizní plastová 200x250mm</t>
  </si>
  <si>
    <t>5399420</t>
  </si>
  <si>
    <t>998763401</t>
  </si>
  <si>
    <t>Přesun hmot procentní pro sádrokartonové konstrukce v objektech v do 6 m</t>
  </si>
  <si>
    <t>-1113998083</t>
  </si>
  <si>
    <t>1093571802</t>
  </si>
  <si>
    <t>1476002700</t>
  </si>
  <si>
    <t>-1171654444</t>
  </si>
  <si>
    <t>-1589252469</t>
  </si>
  <si>
    <t>-1188137267</t>
  </si>
  <si>
    <t>-718378455</t>
  </si>
  <si>
    <t>373475436</t>
  </si>
  <si>
    <t>1160977097</t>
  </si>
  <si>
    <t>-994205036</t>
  </si>
  <si>
    <t>766811199</t>
  </si>
  <si>
    <t>D+M kuchyňská linka dl.2000 mm - dle specifikace vč. dřezu</t>
  </si>
  <si>
    <t>-163962436</t>
  </si>
  <si>
    <t>766812840</t>
  </si>
  <si>
    <t>Demontáž kuchyňských linek dřevěných nebo kovových délky do 2,1 m</t>
  </si>
  <si>
    <t>373281211</t>
  </si>
  <si>
    <t>-2080203571</t>
  </si>
  <si>
    <t>766825821</t>
  </si>
  <si>
    <t>Demontáž truhlářských vestavěných skříní dvoukřídlových</t>
  </si>
  <si>
    <t>-1439922394</t>
  </si>
  <si>
    <t>536990382</t>
  </si>
  <si>
    <t>-240745513</t>
  </si>
  <si>
    <t>-919348022</t>
  </si>
  <si>
    <t>"kuchyň"(2,95+3,75)*2-0,8</t>
  </si>
  <si>
    <t>-275445093</t>
  </si>
  <si>
    <t>"21,2/0,3*1,05=74,19"74</t>
  </si>
  <si>
    <t>1943424005</t>
  </si>
  <si>
    <t>"kuchyň"3,75*2,0+1,4*0,95</t>
  </si>
  <si>
    <t>"koupelna"2,25*1,5-1,1*0,8</t>
  </si>
  <si>
    <t>"předsíň"3,75*1,1+1,4*0,65+1,5*0,3</t>
  </si>
  <si>
    <t>-854152820</t>
  </si>
  <si>
    <t>-774088820</t>
  </si>
  <si>
    <t>-1900917006</t>
  </si>
  <si>
    <t>620040340</t>
  </si>
  <si>
    <t>-2083883232</t>
  </si>
  <si>
    <t>(2,25+1,5)*2-0,6+1,6</t>
  </si>
  <si>
    <t>-1446925545</t>
  </si>
  <si>
    <t>-282031753</t>
  </si>
  <si>
    <t>16,81*2</t>
  </si>
  <si>
    <t>-1908562942</t>
  </si>
  <si>
    <t>942203570</t>
  </si>
  <si>
    <t>"pokoj"(4,8+3,5)*2-0,8</t>
  </si>
  <si>
    <t>-1930560782</t>
  </si>
  <si>
    <t>-658982760</t>
  </si>
  <si>
    <t>218982584</t>
  </si>
  <si>
    <t>-821760652</t>
  </si>
  <si>
    <t>238748086</t>
  </si>
  <si>
    <t>726397886</t>
  </si>
  <si>
    <t>1726276445</t>
  </si>
  <si>
    <t>-1031455847</t>
  </si>
  <si>
    <t>160</t>
  </si>
  <si>
    <t>886070233</t>
  </si>
  <si>
    <t>"koupelna"(2,25+1,5)*2*2,0-0,6*2,0</t>
  </si>
  <si>
    <t>161</t>
  </si>
  <si>
    <t>-1812952691</t>
  </si>
  <si>
    <t>162</t>
  </si>
  <si>
    <t>-281036055</t>
  </si>
  <si>
    <t>6,45</t>
  </si>
  <si>
    <t>163</t>
  </si>
  <si>
    <t>1941344692</t>
  </si>
  <si>
    <t>164</t>
  </si>
  <si>
    <t>269995029</t>
  </si>
  <si>
    <t>2+2</t>
  </si>
  <si>
    <t>165</t>
  </si>
  <si>
    <t>282268266</t>
  </si>
  <si>
    <t>166</t>
  </si>
  <si>
    <t>2069371850</t>
  </si>
  <si>
    <t>167</t>
  </si>
  <si>
    <t>2086266425</t>
  </si>
  <si>
    <t>168</t>
  </si>
  <si>
    <t>-2057682229</t>
  </si>
  <si>
    <t>169</t>
  </si>
  <si>
    <t>1156644022</t>
  </si>
  <si>
    <t>170</t>
  </si>
  <si>
    <t>1429070047</t>
  </si>
  <si>
    <t>171</t>
  </si>
  <si>
    <t>566467403</t>
  </si>
  <si>
    <t>"předsíň"(1,75+3,75)*2*2,8+1,75*3,75-2,25*0,65</t>
  </si>
  <si>
    <t>"koupelna"(2,25+1,5)*2*2,8+2,25*1,5</t>
  </si>
  <si>
    <t>"kuchyň"(3,75+2,95)*2*2,8+3,75*2,0+0,95*1,4</t>
  </si>
  <si>
    <t>"pokoj"(4,8+3,5)*2*2,8+4,8*3,5</t>
  </si>
  <si>
    <t>172</t>
  </si>
  <si>
    <t>-17031873</t>
  </si>
  <si>
    <t>173</t>
  </si>
  <si>
    <t>-1374771313</t>
  </si>
  <si>
    <t>174</t>
  </si>
  <si>
    <t>-220619085</t>
  </si>
  <si>
    <t>175</t>
  </si>
  <si>
    <t>-478948420</t>
  </si>
  <si>
    <t>176</t>
  </si>
  <si>
    <t>1940743182</t>
  </si>
  <si>
    <t>177</t>
  </si>
  <si>
    <t>2095581103</t>
  </si>
  <si>
    <t>178</t>
  </si>
  <si>
    <t>-1561478781</t>
  </si>
  <si>
    <t>179</t>
  </si>
  <si>
    <t>268756847</t>
  </si>
  <si>
    <t>02a - Vytápění + plynoinstalace-Holečkova 1718/30, byt č.2</t>
  </si>
  <si>
    <t>411387531R00</t>
  </si>
  <si>
    <t>Zabetonování otvorů 0,25 m2 ve stropech a klenbách</t>
  </si>
  <si>
    <t>972054241R00</t>
  </si>
  <si>
    <t>Vybourání otv. stropy ŽB pl. 0,09 m2, tl. 15 cm</t>
  </si>
  <si>
    <t>Otopné těleso ocel. deskové 21/600/400 spodní připojení, zabudovaný ventil</t>
  </si>
  <si>
    <t>Otopné těleso ocel. deskové 22/600/1100 spodní připojení, zabudovaný ventil</t>
  </si>
  <si>
    <t>03 - Holečkova 1718/30, byt č.5</t>
  </si>
  <si>
    <t>-1043051538</t>
  </si>
  <si>
    <t>-954700077</t>
  </si>
  <si>
    <t>236083773</t>
  </si>
  <si>
    <t>4,8*3,4+2,93*3,83+1,77*3,83</t>
  </si>
  <si>
    <t>800281369</t>
  </si>
  <si>
    <t>612321141</t>
  </si>
  <si>
    <t>Vápenocementová omítka štuková dvouvrstvá vnitřních stěn nanášená ručně</t>
  </si>
  <si>
    <t>368312460</t>
  </si>
  <si>
    <t>"kuchyň po pův. obkladech"</t>
  </si>
  <si>
    <t>(2,0*0,3)+(1,27*0,15)</t>
  </si>
  <si>
    <t>302800245</t>
  </si>
  <si>
    <t>882549169</t>
  </si>
  <si>
    <t>1701808199</t>
  </si>
  <si>
    <t>"předsíň"(1,77+3,83)*2*2,8</t>
  </si>
  <si>
    <t>"koupelna"(1,9+1,5)*2*2,8</t>
  </si>
  <si>
    <t>"kuchyň"(3,83+2,93)*2*2,8</t>
  </si>
  <si>
    <t>"pokoj"(4,8+3,4)*2*2,8</t>
  </si>
  <si>
    <t>"obklad"-18,655</t>
  </si>
  <si>
    <t>1418075150</t>
  </si>
  <si>
    <t>-1861155359</t>
  </si>
  <si>
    <t>-894372296</t>
  </si>
  <si>
    <t>-1807399644</t>
  </si>
  <si>
    <t>-1155557061</t>
  </si>
  <si>
    <t>985181333</t>
  </si>
  <si>
    <t>-893239000</t>
  </si>
  <si>
    <t>"chodba,kuchyň-skříň"0,6*2,8*2</t>
  </si>
  <si>
    <t>-1270761827</t>
  </si>
  <si>
    <t>"koupelna"0,9*1,9</t>
  </si>
  <si>
    <t>397283</t>
  </si>
  <si>
    <t>-976650624</t>
  </si>
  <si>
    <t>1551138829</t>
  </si>
  <si>
    <t>-377414398</t>
  </si>
  <si>
    <t>1485603375</t>
  </si>
  <si>
    <t>-969456027</t>
  </si>
  <si>
    <t>1287199805</t>
  </si>
  <si>
    <t>"koupelna"(1,9+1,5)*2*0,2</t>
  </si>
  <si>
    <t>"kuchyň"(0,6+1,1)*1,5</t>
  </si>
  <si>
    <t>0,5*0,6</t>
  </si>
  <si>
    <t>-997236610</t>
  </si>
  <si>
    <t>"koupelna"(1,9+1,5)*2*1,8-0,6*1,8</t>
  </si>
  <si>
    <t>"kuchyň"(2,0*0,9)+(1,27*1,65)</t>
  </si>
  <si>
    <t>-91178555</t>
  </si>
  <si>
    <t>-1289312261</t>
  </si>
  <si>
    <t>-97168381</t>
  </si>
  <si>
    <t>-1384939164</t>
  </si>
  <si>
    <t>2056745610</t>
  </si>
  <si>
    <t>1744925667</t>
  </si>
  <si>
    <t>"koupelna"1,9*1,5-0,8*0,3</t>
  </si>
  <si>
    <t>-1468597039</t>
  </si>
  <si>
    <t>((1,9+1,50)*2-0,6)*0,1</t>
  </si>
  <si>
    <t>1487941068</t>
  </si>
  <si>
    <t>2,61*1,5+3,82*1,65</t>
  </si>
  <si>
    <t>-410427284</t>
  </si>
  <si>
    <t>(1,9+1,5)*2-0,6</t>
  </si>
  <si>
    <t>733125607</t>
  </si>
  <si>
    <t>-1999286473</t>
  </si>
  <si>
    <t>298431347</t>
  </si>
  <si>
    <t>721160806</t>
  </si>
  <si>
    <t>Demontáž potrubí vláknocementového DN 200</t>
  </si>
  <si>
    <t>1299802588</t>
  </si>
  <si>
    <t>"odvětrání"5,3</t>
  </si>
  <si>
    <t>721140919b</t>
  </si>
  <si>
    <t xml:space="preserve">Potrubí- propojení potrubí DN 100 s  novým potrubím HT</t>
  </si>
  <si>
    <t>1769011738</t>
  </si>
  <si>
    <t>"odvětrání-půda"1</t>
  </si>
  <si>
    <t>671248036</t>
  </si>
  <si>
    <t>-1311749962</t>
  </si>
  <si>
    <t>-1610315433</t>
  </si>
  <si>
    <t>-1622964192</t>
  </si>
  <si>
    <t>107369919</t>
  </si>
  <si>
    <t>663298538</t>
  </si>
  <si>
    <t>-313530126</t>
  </si>
  <si>
    <t>1882017097</t>
  </si>
  <si>
    <t>1546041501</t>
  </si>
  <si>
    <t>522130917</t>
  </si>
  <si>
    <t>-1635038890</t>
  </si>
  <si>
    <t>721273153</t>
  </si>
  <si>
    <t>Hlavice ventilační polypropylen PP DN 110</t>
  </si>
  <si>
    <t>-536062412</t>
  </si>
  <si>
    <t>1795335848</t>
  </si>
  <si>
    <t>1653581883</t>
  </si>
  <si>
    <t>-1540219468</t>
  </si>
  <si>
    <t>559847469</t>
  </si>
  <si>
    <t>1103695029</t>
  </si>
  <si>
    <t>430672690</t>
  </si>
  <si>
    <t>267227711</t>
  </si>
  <si>
    <t>-2114471165</t>
  </si>
  <si>
    <t>-1439955222</t>
  </si>
  <si>
    <t>945948000</t>
  </si>
  <si>
    <t>-2076259326</t>
  </si>
  <si>
    <t>-503324927</t>
  </si>
  <si>
    <t>-735423670</t>
  </si>
  <si>
    <t>1892224854</t>
  </si>
  <si>
    <t>1643782206</t>
  </si>
  <si>
    <t>1022617918</t>
  </si>
  <si>
    <t>43932449</t>
  </si>
  <si>
    <t>-386467015</t>
  </si>
  <si>
    <t>219945818</t>
  </si>
  <si>
    <t>1348351929</t>
  </si>
  <si>
    <t>2044127775</t>
  </si>
  <si>
    <t>1230612623</t>
  </si>
  <si>
    <t>-853327774</t>
  </si>
  <si>
    <t>36060231</t>
  </si>
  <si>
    <t>674365263</t>
  </si>
  <si>
    <t>262316000</t>
  </si>
  <si>
    <t>1166398687</t>
  </si>
  <si>
    <t>-1155942916</t>
  </si>
  <si>
    <t>1386296337</t>
  </si>
  <si>
    <t>-1919177044</t>
  </si>
  <si>
    <t>-765244239</t>
  </si>
  <si>
    <t>-1212711537</t>
  </si>
  <si>
    <t>493916522</t>
  </si>
  <si>
    <t>1289291383</t>
  </si>
  <si>
    <t>259730860</t>
  </si>
  <si>
    <t>-1799440908</t>
  </si>
  <si>
    <t>517196459</t>
  </si>
  <si>
    <t>510954253</t>
  </si>
  <si>
    <t>-124923507</t>
  </si>
  <si>
    <t>-347750733</t>
  </si>
  <si>
    <t>68484247</t>
  </si>
  <si>
    <t>1753686534</t>
  </si>
  <si>
    <t>1212981528</t>
  </si>
  <si>
    <t>1323992180</t>
  </si>
  <si>
    <t>1747343035</t>
  </si>
  <si>
    <t>757762450</t>
  </si>
  <si>
    <t>24221420</t>
  </si>
  <si>
    <t>-339965015</t>
  </si>
  <si>
    <t>1835822307</t>
  </si>
  <si>
    <t>-689918704</t>
  </si>
  <si>
    <t>1366854121</t>
  </si>
  <si>
    <t>132758894</t>
  </si>
  <si>
    <t>-1736433386</t>
  </si>
  <si>
    <t>-941554231</t>
  </si>
  <si>
    <t>-494755788</t>
  </si>
  <si>
    <t>1151247329</t>
  </si>
  <si>
    <t>-1921151844</t>
  </si>
  <si>
    <t>88338400</t>
  </si>
  <si>
    <t>246115759</t>
  </si>
  <si>
    <t>-1792045556</t>
  </si>
  <si>
    <t>265711369</t>
  </si>
  <si>
    <t>-1672901588</t>
  </si>
  <si>
    <t>-1238218374</t>
  </si>
  <si>
    <t>1842017669</t>
  </si>
  <si>
    <t>-434093423</t>
  </si>
  <si>
    <t>-1163144674</t>
  </si>
  <si>
    <t>142011009</t>
  </si>
  <si>
    <t>-301958056</t>
  </si>
  <si>
    <t>-1738480839</t>
  </si>
  <si>
    <t>-1570157786</t>
  </si>
  <si>
    <t>"pokoj"4,8*3,4</t>
  </si>
  <si>
    <t>-1284035579</t>
  </si>
  <si>
    <t>-404914251</t>
  </si>
  <si>
    <t>196358198</t>
  </si>
  <si>
    <t>"stoupačka+odvětrání"2,8*2</t>
  </si>
  <si>
    <t>-580363837</t>
  </si>
  <si>
    <t>-1810272061</t>
  </si>
  <si>
    <t>-786622077</t>
  </si>
  <si>
    <t>-207435907</t>
  </si>
  <si>
    <t>-338749580</t>
  </si>
  <si>
    <t>-1872722066</t>
  </si>
  <si>
    <t>1105222435</t>
  </si>
  <si>
    <t>-334629383</t>
  </si>
  <si>
    <t>2123897434</t>
  </si>
  <si>
    <t>-1809009879</t>
  </si>
  <si>
    <t>-1730170471</t>
  </si>
  <si>
    <t>-724340805</t>
  </si>
  <si>
    <t>371557288</t>
  </si>
  <si>
    <t>-1371983517</t>
  </si>
  <si>
    <t>1376519464</t>
  </si>
  <si>
    <t>327997578</t>
  </si>
  <si>
    <t>221796520</t>
  </si>
  <si>
    <t>-1156723643</t>
  </si>
  <si>
    <t>-405276031</t>
  </si>
  <si>
    <t>"kuchyň"(2,93+3,83)*2-0,8</t>
  </si>
  <si>
    <t>"předsíň"(1,77+3,83)*2-0,8*3-0,6+0,3*2</t>
  </si>
  <si>
    <t>-1965951414</t>
  </si>
  <si>
    <t>"21,52/0,3*1,05=75,32"75</t>
  </si>
  <si>
    <t>132068069</t>
  </si>
  <si>
    <t>"kuchyň"3,83*1,97+1,83*0,86</t>
  </si>
  <si>
    <t>"koupelna"1,9*1,5-1,1*0,8</t>
  </si>
  <si>
    <t>"předsíň"3,83*1,15+1,83*0,62+1,5*0,3</t>
  </si>
  <si>
    <t>-1676579290</t>
  </si>
  <si>
    <t>-248634471</t>
  </si>
  <si>
    <t>-206239115</t>
  </si>
  <si>
    <t>-251980819</t>
  </si>
  <si>
    <t>-258006005</t>
  </si>
  <si>
    <t>(1,9+1,5)*2-0,6+1,6</t>
  </si>
  <si>
    <t>-66545062</t>
  </si>
  <si>
    <t>1562139497</t>
  </si>
  <si>
    <t>17,078*2</t>
  </si>
  <si>
    <t>-641200102</t>
  </si>
  <si>
    <t>943209179</t>
  </si>
  <si>
    <t>"pokoj"(4,8+3,4)*2-0,8</t>
  </si>
  <si>
    <t>-601582198</t>
  </si>
  <si>
    <t>1197832982</t>
  </si>
  <si>
    <t>-461341213</t>
  </si>
  <si>
    <t>199798660</t>
  </si>
  <si>
    <t>220828123</t>
  </si>
  <si>
    <t>-323814235</t>
  </si>
  <si>
    <t>1484405725</t>
  </si>
  <si>
    <t>"pokoj"3,4*4,8</t>
  </si>
  <si>
    <t>-576429039</t>
  </si>
  <si>
    <t>-1109092981</t>
  </si>
  <si>
    <t>"koupelna"(1,9+1,5)*2*2,0-0,6*2,0</t>
  </si>
  <si>
    <t>"kuchyň"(0,5+1,97+1,1)*1,5</t>
  </si>
  <si>
    <t>-190395248</t>
  </si>
  <si>
    <t>20787977</t>
  </si>
  <si>
    <t>5,355+0,9</t>
  </si>
  <si>
    <t>1306626336</t>
  </si>
  <si>
    <t>2135683454</t>
  </si>
  <si>
    <t>2+2+2</t>
  </si>
  <si>
    <t>1361227925</t>
  </si>
  <si>
    <t>-1069212275</t>
  </si>
  <si>
    <t>1393304559</t>
  </si>
  <si>
    <t>1434135111</t>
  </si>
  <si>
    <t>1881651086</t>
  </si>
  <si>
    <t>410680312</t>
  </si>
  <si>
    <t>1784155107</t>
  </si>
  <si>
    <t>"předsíň"(1,77+3,83)*2*2,8+1,77*3,83-2,0*0,62</t>
  </si>
  <si>
    <t>"koupelna"(1,9+1,5)*2*2,8+1,9*1,5</t>
  </si>
  <si>
    <t>"kuchyň"(3,83+2,93)*2*2,8+3,83*1,97+0,86*1,83</t>
  </si>
  <si>
    <t>"pokoj"(4,8+3,4)*2*2,8+4,8*3,4</t>
  </si>
  <si>
    <t>1761652921</t>
  </si>
  <si>
    <t>-532178538</t>
  </si>
  <si>
    <t>-119672105</t>
  </si>
  <si>
    <t>-1698541240</t>
  </si>
  <si>
    <t>-1543528604</t>
  </si>
  <si>
    <t>865308829</t>
  </si>
  <si>
    <t>180</t>
  </si>
  <si>
    <t>1741785311</t>
  </si>
  <si>
    <t>181</t>
  </si>
  <si>
    <t>1733042689</t>
  </si>
  <si>
    <t>03a - Vytápění + plynoinstalace-Holečkova 1718/30, byt č.5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</si>
</sst>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77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center"/>
    </xf>
    <xf numFmtId="0" fontId="0" fillId="0" borderId="5" xfId="0" applyBorder="1" applyProtection="1"/>
    <xf numFmtId="0" fontId="17" fillId="0" borderId="0" xfId="0" applyFont="1" applyAlignment="1">
      <alignment horizontal="left" vertical="center"/>
    </xf>
    <xf numFmtId="0" fontId="0" fillId="0" borderId="0" xfId="0" applyBorder="1" applyProtection="1"/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9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6" xfId="0" applyBorder="1" applyProtection="1"/>
    <xf numFmtId="0" fontId="20" fillId="0" borderId="0" xfId="0" applyFont="1" applyBorder="1" applyAlignment="1" applyProtection="1">
      <alignment horizontal="left" vertical="center"/>
    </xf>
    <xf numFmtId="4" fontId="12" fillId="0" borderId="0" xfId="0" applyNumberFormat="1" applyFont="1" applyBorder="1" applyAlignment="1" applyProtection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21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4" fontId="21" fillId="0" borderId="7" xfId="0" applyNumberFormat="1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4" fontId="19" fillId="0" borderId="0" xfId="0" applyNumberFormat="1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left"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22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3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3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0" fillId="0" borderId="15" xfId="0" applyFont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0" fillId="6" borderId="9" xfId="0" applyFont="1" applyFill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18" fillId="0" borderId="22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left" vertical="center"/>
    </xf>
    <xf numFmtId="0" fontId="26" fillId="0" borderId="0" xfId="0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horizontal="right" vertical="center"/>
    </xf>
    <xf numFmtId="4" fontId="26" fillId="0" borderId="0" xfId="0" applyNumberFormat="1" applyFont="1" applyBorder="1" applyAlignment="1" applyProtection="1">
      <alignment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 wrapText="1"/>
    </xf>
    <xf numFmtId="0" fontId="30" fillId="0" borderId="0" xfId="0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31" fillId="0" borderId="14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1" fillId="0" borderId="16" xfId="0" applyNumberFormat="1" applyFont="1" applyBorder="1" applyAlignment="1" applyProtection="1">
      <alignment vertical="center"/>
    </xf>
    <xf numFmtId="4" fontId="31" fillId="0" borderId="17" xfId="0" applyNumberFormat="1" applyFont="1" applyBorder="1" applyAlignment="1" applyProtection="1">
      <alignment vertical="center"/>
    </xf>
    <xf numFmtId="166" fontId="31" fillId="0" borderId="17" xfId="0" applyNumberFormat="1" applyFont="1" applyBorder="1" applyAlignment="1" applyProtection="1">
      <alignment vertical="center"/>
    </xf>
    <xf numFmtId="4" fontId="31" fillId="0" borderId="1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164" fontId="23" fillId="4" borderId="11" xfId="0" applyNumberFormat="1" applyFont="1" applyFill="1" applyBorder="1" applyAlignment="1" applyProtection="1">
      <alignment horizontal="center" vertical="center"/>
      <protection locked="0"/>
    </xf>
    <xf numFmtId="0" fontId="23" fillId="4" borderId="12" xfId="0" applyFont="1" applyFill="1" applyBorder="1" applyAlignment="1" applyProtection="1">
      <alignment horizontal="center" vertical="center"/>
      <protection locked="0"/>
    </xf>
    <xf numFmtId="4" fontId="23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164" fontId="23" fillId="4" borderId="14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15" xfId="0" applyNumberFormat="1" applyFont="1" applyBorder="1" applyAlignment="1" applyProtection="1">
      <alignment vertical="center"/>
    </xf>
    <xf numFmtId="164" fontId="23" fillId="4" borderId="16" xfId="0" applyNumberFormat="1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4" fontId="23" fillId="0" borderId="18" xfId="0" applyNumberFormat="1" applyFont="1" applyBorder="1" applyAlignment="1" applyProtection="1">
      <alignment vertical="center"/>
    </xf>
    <xf numFmtId="0" fontId="26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4" fontId="26" fillId="6" borderId="0" xfId="0" applyNumberFormat="1" applyFont="1" applyFill="1" applyBorder="1" applyAlignment="1" applyProtection="1">
      <alignment vertical="center"/>
    </xf>
    <xf numFmtId="0" fontId="0" fillId="2" borderId="0" xfId="0" applyFill="1" applyProtection="1"/>
    <xf numFmtId="0" fontId="14" fillId="2" borderId="0" xfId="1" applyFont="1" applyFill="1" applyAlignment="1" applyProtection="1">
      <alignment horizontal="center" vertical="center"/>
    </xf>
    <xf numFmtId="0" fontId="18" fillId="0" borderId="0" xfId="0" applyFont="1" applyBorder="1" applyAlignment="1" applyProtection="1">
      <alignment horizontal="left" vertical="center" wrapText="1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4" fontId="1" fillId="0" borderId="0" xfId="0" applyNumberFormat="1" applyFont="1" applyBorder="1" applyAlignment="1" applyProtection="1">
      <alignment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left" vertical="center"/>
    </xf>
    <xf numFmtId="4" fontId="32" fillId="0" borderId="0" xfId="0" applyNumberFormat="1" applyFont="1" applyBorder="1" applyAlignment="1" applyProtection="1">
      <alignment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" fontId="5" fillId="0" borderId="0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4" fontId="33" fillId="0" borderId="0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8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3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3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4" fontId="26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4" fontId="5" fillId="0" borderId="0" xfId="0" applyNumberFormat="1" applyFont="1" applyBorder="1" applyAlignment="1" applyProtection="1"/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4" fontId="6" fillId="0" borderId="17" xfId="0" applyNumberFormat="1" applyFont="1" applyBorder="1" applyAlignment="1" applyProtection="1"/>
    <xf numFmtId="4" fontId="6" fillId="0" borderId="17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6" fillId="0" borderId="23" xfId="0" applyNumberFormat="1" applyFont="1" applyBorder="1" applyAlignment="1" applyProtection="1"/>
    <xf numFmtId="4" fontId="6" fillId="0" borderId="23" xfId="0" applyNumberFormat="1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vertical="center"/>
    </xf>
    <xf numFmtId="167" fontId="8" fillId="0" borderId="0" xfId="0" applyNumberFormat="1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12" xfId="0" applyFont="1" applyBorder="1" applyAlignment="1" applyProtection="1">
      <alignment horizontal="left" vertical="center" wrapText="1"/>
    </xf>
    <xf numFmtId="0" fontId="10" fillId="0" borderId="12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4" fontId="5" fillId="0" borderId="12" xfId="0" applyNumberFormat="1" applyFont="1" applyBorder="1" applyAlignment="1" applyProtection="1"/>
    <xf numFmtId="4" fontId="5" fillId="0" borderId="12" xfId="0" applyNumberFormat="1" applyFont="1" applyBorder="1" applyAlignment="1" applyProtection="1">
      <alignment vertical="center"/>
    </xf>
    <xf numFmtId="0" fontId="36" fillId="0" borderId="25" xfId="0" applyFont="1" applyBorder="1" applyAlignment="1" applyProtection="1">
      <alignment horizontal="center" vertical="center"/>
    </xf>
    <xf numFmtId="49" fontId="36" fillId="0" borderId="25" xfId="0" applyNumberFormat="1" applyFont="1" applyBorder="1" applyAlignment="1" applyProtection="1">
      <alignment horizontal="left" vertical="center" wrapText="1"/>
    </xf>
    <xf numFmtId="0" fontId="36" fillId="0" borderId="25" xfId="0" applyFont="1" applyBorder="1" applyAlignment="1" applyProtection="1">
      <alignment horizontal="left" vertical="center" wrapText="1"/>
    </xf>
    <xf numFmtId="0" fontId="36" fillId="0" borderId="25" xfId="0" applyFont="1" applyBorder="1" applyAlignment="1" applyProtection="1">
      <alignment horizontal="center" vertical="center" wrapText="1"/>
    </xf>
    <xf numFmtId="167" fontId="36" fillId="0" borderId="25" xfId="0" applyNumberFormat="1" applyFont="1" applyBorder="1" applyAlignment="1" applyProtection="1">
      <alignment vertical="center"/>
    </xf>
    <xf numFmtId="4" fontId="36" fillId="4" borderId="25" xfId="0" applyNumberFormat="1" applyFont="1" applyFill="1" applyBorder="1" applyAlignment="1" applyProtection="1">
      <alignment vertical="center"/>
      <protection locked="0"/>
    </xf>
    <xf numFmtId="4" fontId="36" fillId="4" borderId="25" xfId="0" applyNumberFormat="1" applyFont="1" applyFill="1" applyBorder="1" applyAlignment="1" applyProtection="1">
      <alignment vertical="center"/>
    </xf>
    <xf numFmtId="4" fontId="36" fillId="0" borderId="25" xfId="0" applyNumberFormat="1" applyFont="1" applyBorder="1" applyAlignment="1" applyProtection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4" fontId="5" fillId="0" borderId="17" xfId="0" applyNumberFormat="1" applyFont="1" applyBorder="1" applyAlignment="1" applyProtection="1"/>
    <xf numFmtId="4" fontId="5" fillId="0" borderId="17" xfId="0" applyNumberFormat="1" applyFont="1" applyBorder="1" applyAlignment="1" applyProtection="1">
      <alignment vertical="center"/>
    </xf>
    <xf numFmtId="4" fontId="5" fillId="0" borderId="23" xfId="0" applyNumberFormat="1" applyFont="1" applyBorder="1" applyAlignment="1" applyProtection="1"/>
    <xf numFmtId="4" fontId="5" fillId="0" borderId="23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5" customWidth="1"/>
    <col min="5" max="5" width="2.5" customWidth="1"/>
    <col min="6" max="6" width="2.5" customWidth="1"/>
    <col min="7" max="7" width="2.5" customWidth="1"/>
    <col min="8" max="8" width="2.5" customWidth="1"/>
    <col min="9" max="9" width="2.5" customWidth="1"/>
    <col min="10" max="10" width="2.5" customWidth="1"/>
    <col min="11" max="11" width="2.5" customWidth="1"/>
    <col min="12" max="12" width="2.5" customWidth="1"/>
    <col min="13" max="13" width="2.5" customWidth="1"/>
    <col min="14" max="14" width="2.5" customWidth="1"/>
    <col min="15" max="15" width="2.5" customWidth="1"/>
    <col min="16" max="16" width="2.5" customWidth="1"/>
    <col min="17" max="17" width="2.5" customWidth="1"/>
    <col min="18" max="18" width="2.5" customWidth="1"/>
    <col min="19" max="19" width="2.5" customWidth="1"/>
    <col min="20" max="20" width="2.5" customWidth="1"/>
    <col min="21" max="21" width="2.5" customWidth="1"/>
    <col min="22" max="22" width="2.5" customWidth="1"/>
    <col min="23" max="23" width="2.5" customWidth="1"/>
    <col min="24" max="24" width="2.5" customWidth="1"/>
    <col min="25" max="25" width="2.5" customWidth="1"/>
    <col min="26" max="26" width="2.5" customWidth="1"/>
    <col min="27" max="27" width="2.5" customWidth="1"/>
    <col min="28" max="28" width="2.5" customWidth="1"/>
    <col min="29" max="29" width="2.5" customWidth="1"/>
    <col min="30" max="30" width="2.5" customWidth="1"/>
    <col min="31" max="31" width="2.5" customWidth="1"/>
    <col min="32" max="32" width="2.5" customWidth="1"/>
    <col min="33" max="33" width="2.5" customWidth="1"/>
    <col min="34" max="34" width="3.33" customWidth="1"/>
    <col min="35" max="35" width="2.5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.67" customWidth="1"/>
    <col min="44" max="44" width="13.67" customWidth="1"/>
    <col min="45" max="45" width="25.83" hidden="1" customWidth="1"/>
    <col min="46" max="46" width="25.83" hidden="1" customWidth="1"/>
    <col min="47" max="47" width="25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</cols>
  <sheetData>
    <row r="1" ht="21.36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ht="36.96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R2" s="22" t="s">
        <v>8</v>
      </c>
      <c r="BS2" s="23" t="s">
        <v>9</v>
      </c>
      <c r="BT2" s="23" t="s">
        <v>10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ht="36.96" customHeight="1">
      <c r="B4" s="27"/>
      <c r="C4" s="28" t="s">
        <v>12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0"/>
      <c r="AS4" s="21" t="s">
        <v>13</v>
      </c>
      <c r="BE4" s="31" t="s">
        <v>14</v>
      </c>
      <c r="BS4" s="23" t="s">
        <v>15</v>
      </c>
    </row>
    <row r="5" ht="14.4" customHeight="1">
      <c r="B5" s="27"/>
      <c r="C5" s="32"/>
      <c r="D5" s="33" t="s">
        <v>16</v>
      </c>
      <c r="E5" s="32"/>
      <c r="F5" s="32"/>
      <c r="G5" s="32"/>
      <c r="H5" s="32"/>
      <c r="I5" s="32"/>
      <c r="J5" s="32"/>
      <c r="K5" s="34" t="s">
        <v>17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0"/>
      <c r="BE5" s="35" t="s">
        <v>18</v>
      </c>
      <c r="BS5" s="23" t="s">
        <v>9</v>
      </c>
    </row>
    <row r="6" ht="36.96" customHeight="1">
      <c r="B6" s="27"/>
      <c r="C6" s="32"/>
      <c r="D6" s="36" t="s">
        <v>19</v>
      </c>
      <c r="E6" s="32"/>
      <c r="F6" s="32"/>
      <c r="G6" s="32"/>
      <c r="H6" s="32"/>
      <c r="I6" s="32"/>
      <c r="J6" s="32"/>
      <c r="K6" s="37" t="s">
        <v>20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0"/>
      <c r="BE6" s="38"/>
      <c r="BS6" s="23" t="s">
        <v>9</v>
      </c>
    </row>
    <row r="7" ht="14.4" customHeight="1">
      <c r="B7" s="27"/>
      <c r="C7" s="32"/>
      <c r="D7" s="39" t="s">
        <v>21</v>
      </c>
      <c r="E7" s="32"/>
      <c r="F7" s="32"/>
      <c r="G7" s="32"/>
      <c r="H7" s="32"/>
      <c r="I7" s="32"/>
      <c r="J7" s="32"/>
      <c r="K7" s="34" t="s">
        <v>22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9" t="s">
        <v>23</v>
      </c>
      <c r="AL7" s="32"/>
      <c r="AM7" s="32"/>
      <c r="AN7" s="34" t="s">
        <v>22</v>
      </c>
      <c r="AO7" s="32"/>
      <c r="AP7" s="32"/>
      <c r="AQ7" s="30"/>
      <c r="BE7" s="38"/>
      <c r="BS7" s="23" t="s">
        <v>9</v>
      </c>
    </row>
    <row r="8" ht="14.4" customHeight="1">
      <c r="B8" s="27"/>
      <c r="C8" s="32"/>
      <c r="D8" s="39" t="s">
        <v>24</v>
      </c>
      <c r="E8" s="32"/>
      <c r="F8" s="32"/>
      <c r="G8" s="32"/>
      <c r="H8" s="32"/>
      <c r="I8" s="32"/>
      <c r="J8" s="32"/>
      <c r="K8" s="34" t="s">
        <v>25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9" t="s">
        <v>26</v>
      </c>
      <c r="AL8" s="32"/>
      <c r="AM8" s="32"/>
      <c r="AN8" s="40" t="s">
        <v>27</v>
      </c>
      <c r="AO8" s="32"/>
      <c r="AP8" s="32"/>
      <c r="AQ8" s="30"/>
      <c r="BE8" s="38"/>
      <c r="BS8" s="23" t="s">
        <v>9</v>
      </c>
    </row>
    <row r="9" ht="14.4" customHeight="1">
      <c r="B9" s="27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0"/>
      <c r="BE9" s="38"/>
      <c r="BS9" s="23" t="s">
        <v>9</v>
      </c>
    </row>
    <row r="10" ht="14.4" customHeight="1">
      <c r="B10" s="27"/>
      <c r="C10" s="32"/>
      <c r="D10" s="39" t="s">
        <v>28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9" t="s">
        <v>29</v>
      </c>
      <c r="AL10" s="32"/>
      <c r="AM10" s="32"/>
      <c r="AN10" s="34" t="s">
        <v>22</v>
      </c>
      <c r="AO10" s="32"/>
      <c r="AP10" s="32"/>
      <c r="AQ10" s="30"/>
      <c r="BE10" s="38"/>
      <c r="BS10" s="23" t="s">
        <v>9</v>
      </c>
    </row>
    <row r="11" ht="18.48" customHeight="1">
      <c r="B11" s="27"/>
      <c r="C11" s="32"/>
      <c r="D11" s="32"/>
      <c r="E11" s="34" t="s">
        <v>25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9" t="s">
        <v>30</v>
      </c>
      <c r="AL11" s="32"/>
      <c r="AM11" s="32"/>
      <c r="AN11" s="34" t="s">
        <v>22</v>
      </c>
      <c r="AO11" s="32"/>
      <c r="AP11" s="32"/>
      <c r="AQ11" s="30"/>
      <c r="BE11" s="38"/>
      <c r="BS11" s="23" t="s">
        <v>9</v>
      </c>
    </row>
    <row r="12" ht="6.96" customHeight="1">
      <c r="B12" s="27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0"/>
      <c r="BE12" s="38"/>
      <c r="BS12" s="23" t="s">
        <v>9</v>
      </c>
    </row>
    <row r="13" ht="14.4" customHeight="1">
      <c r="B13" s="27"/>
      <c r="C13" s="32"/>
      <c r="D13" s="39" t="s">
        <v>31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9" t="s">
        <v>29</v>
      </c>
      <c r="AL13" s="32"/>
      <c r="AM13" s="32"/>
      <c r="AN13" s="41" t="s">
        <v>32</v>
      </c>
      <c r="AO13" s="32"/>
      <c r="AP13" s="32"/>
      <c r="AQ13" s="30"/>
      <c r="BE13" s="38"/>
      <c r="BS13" s="23" t="s">
        <v>9</v>
      </c>
    </row>
    <row r="14">
      <c r="B14" s="27"/>
      <c r="C14" s="32"/>
      <c r="D14" s="32"/>
      <c r="E14" s="41" t="s">
        <v>32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30</v>
      </c>
      <c r="AL14" s="32"/>
      <c r="AM14" s="32"/>
      <c r="AN14" s="41" t="s">
        <v>32</v>
      </c>
      <c r="AO14" s="32"/>
      <c r="AP14" s="32"/>
      <c r="AQ14" s="30"/>
      <c r="BE14" s="38"/>
      <c r="BS14" s="23" t="s">
        <v>9</v>
      </c>
    </row>
    <row r="15" ht="6.96" customHeight="1">
      <c r="B15" s="27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0"/>
      <c r="BE15" s="38"/>
      <c r="BS15" s="23" t="s">
        <v>6</v>
      </c>
    </row>
    <row r="16" ht="14.4" customHeight="1">
      <c r="B16" s="27"/>
      <c r="C16" s="32"/>
      <c r="D16" s="39" t="s">
        <v>33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9" t="s">
        <v>29</v>
      </c>
      <c r="AL16" s="32"/>
      <c r="AM16" s="32"/>
      <c r="AN16" s="34" t="s">
        <v>22</v>
      </c>
      <c r="AO16" s="32"/>
      <c r="AP16" s="32"/>
      <c r="AQ16" s="30"/>
      <c r="BE16" s="38"/>
      <c r="BS16" s="23" t="s">
        <v>6</v>
      </c>
    </row>
    <row r="17" ht="18.48" customHeight="1">
      <c r="B17" s="27"/>
      <c r="C17" s="32"/>
      <c r="D17" s="32"/>
      <c r="E17" s="34" t="s">
        <v>25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9" t="s">
        <v>30</v>
      </c>
      <c r="AL17" s="32"/>
      <c r="AM17" s="32"/>
      <c r="AN17" s="34" t="s">
        <v>22</v>
      </c>
      <c r="AO17" s="32"/>
      <c r="AP17" s="32"/>
      <c r="AQ17" s="30"/>
      <c r="BE17" s="38"/>
      <c r="BS17" s="23" t="s">
        <v>34</v>
      </c>
    </row>
    <row r="18" ht="6.96" customHeight="1">
      <c r="B18" s="27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0"/>
      <c r="BE18" s="38"/>
      <c r="BS18" s="23" t="s">
        <v>9</v>
      </c>
    </row>
    <row r="19" ht="14.4" customHeight="1">
      <c r="B19" s="27"/>
      <c r="C19" s="32"/>
      <c r="D19" s="39" t="s">
        <v>35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9" t="s">
        <v>29</v>
      </c>
      <c r="AL19" s="32"/>
      <c r="AM19" s="32"/>
      <c r="AN19" s="34" t="s">
        <v>22</v>
      </c>
      <c r="AO19" s="32"/>
      <c r="AP19" s="32"/>
      <c r="AQ19" s="30"/>
      <c r="BE19" s="38"/>
      <c r="BS19" s="23" t="s">
        <v>9</v>
      </c>
    </row>
    <row r="20" ht="18.48" customHeight="1">
      <c r="B20" s="27"/>
      <c r="C20" s="32"/>
      <c r="D20" s="32"/>
      <c r="E20" s="34" t="s">
        <v>25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9" t="s">
        <v>30</v>
      </c>
      <c r="AL20" s="32"/>
      <c r="AM20" s="32"/>
      <c r="AN20" s="34" t="s">
        <v>22</v>
      </c>
      <c r="AO20" s="32"/>
      <c r="AP20" s="32"/>
      <c r="AQ20" s="30"/>
      <c r="BE20" s="38"/>
    </row>
    <row r="21" ht="6.96" customHeight="1">
      <c r="B21" s="27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0"/>
      <c r="BE21" s="38"/>
    </row>
    <row r="22">
      <c r="B22" s="27"/>
      <c r="C22" s="32"/>
      <c r="D22" s="39" t="s">
        <v>36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0"/>
      <c r="BE22" s="38"/>
    </row>
    <row r="23" ht="16.5" customHeight="1">
      <c r="B23" s="27"/>
      <c r="C23" s="32"/>
      <c r="D23" s="32"/>
      <c r="E23" s="43" t="s">
        <v>22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32"/>
      <c r="AP23" s="32"/>
      <c r="AQ23" s="30"/>
      <c r="BE23" s="38"/>
    </row>
    <row r="24" ht="6.96" customHeight="1">
      <c r="B24" s="27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0"/>
      <c r="BE24" s="38"/>
    </row>
    <row r="25" ht="6.96" customHeight="1">
      <c r="B25" s="27"/>
      <c r="C25" s="32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32"/>
      <c r="AQ25" s="30"/>
      <c r="BE25" s="38"/>
    </row>
    <row r="26" ht="14.4" customHeight="1">
      <c r="B26" s="27"/>
      <c r="C26" s="32"/>
      <c r="D26" s="45" t="s">
        <v>37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46">
        <f>ROUND(AG87,2)</f>
        <v>0</v>
      </c>
      <c r="AL26" s="32"/>
      <c r="AM26" s="32"/>
      <c r="AN26" s="32"/>
      <c r="AO26" s="32"/>
      <c r="AP26" s="32"/>
      <c r="AQ26" s="30"/>
      <c r="BE26" s="38"/>
    </row>
    <row r="27" ht="14.4" customHeight="1">
      <c r="B27" s="27"/>
      <c r="C27" s="32"/>
      <c r="D27" s="45" t="s">
        <v>38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46">
        <f>ROUND(AG95,2)</f>
        <v>0</v>
      </c>
      <c r="AL27" s="46"/>
      <c r="AM27" s="46"/>
      <c r="AN27" s="46"/>
      <c r="AO27" s="46"/>
      <c r="AP27" s="32"/>
      <c r="AQ27" s="30"/>
      <c r="BE27" s="38"/>
    </row>
    <row r="28" s="1" customFormat="1" ht="6.96" customHeight="1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9"/>
      <c r="BE28" s="38"/>
    </row>
    <row r="29" s="1" customFormat="1" ht="25.92" customHeight="1">
      <c r="B29" s="47"/>
      <c r="C29" s="48"/>
      <c r="D29" s="50" t="s">
        <v>39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>
        <f>ROUND(AK26+AK27,2)</f>
        <v>0</v>
      </c>
      <c r="AL29" s="51"/>
      <c r="AM29" s="51"/>
      <c r="AN29" s="51"/>
      <c r="AO29" s="51"/>
      <c r="AP29" s="48"/>
      <c r="AQ29" s="49"/>
      <c r="BE29" s="38"/>
    </row>
    <row r="30" s="1" customFormat="1" ht="6.96" customHeight="1"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9"/>
      <c r="BE30" s="38"/>
    </row>
    <row r="31" s="2" customFormat="1" ht="14.4" customHeight="1">
      <c r="B31" s="53"/>
      <c r="C31" s="54"/>
      <c r="D31" s="55" t="s">
        <v>40</v>
      </c>
      <c r="E31" s="54"/>
      <c r="F31" s="55" t="s">
        <v>41</v>
      </c>
      <c r="G31" s="54"/>
      <c r="H31" s="54"/>
      <c r="I31" s="54"/>
      <c r="J31" s="54"/>
      <c r="K31" s="54"/>
      <c r="L31" s="56">
        <v>0.20999999999999999</v>
      </c>
      <c r="M31" s="54"/>
      <c r="N31" s="54"/>
      <c r="O31" s="54"/>
      <c r="P31" s="54"/>
      <c r="Q31" s="54"/>
      <c r="R31" s="54"/>
      <c r="S31" s="54"/>
      <c r="T31" s="57" t="s">
        <v>42</v>
      </c>
      <c r="U31" s="54"/>
      <c r="V31" s="54"/>
      <c r="W31" s="58">
        <f>ROUND(AZ87+SUM(CD96:CD100),2)</f>
        <v>0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8">
        <f>ROUND(AV87+SUM(BY96:BY100),2)</f>
        <v>0</v>
      </c>
      <c r="AL31" s="54"/>
      <c r="AM31" s="54"/>
      <c r="AN31" s="54"/>
      <c r="AO31" s="54"/>
      <c r="AP31" s="54"/>
      <c r="AQ31" s="59"/>
      <c r="BE31" s="38"/>
    </row>
    <row r="32" s="2" customFormat="1" ht="14.4" customHeight="1">
      <c r="B32" s="53"/>
      <c r="C32" s="54"/>
      <c r="D32" s="54"/>
      <c r="E32" s="54"/>
      <c r="F32" s="55" t="s">
        <v>43</v>
      </c>
      <c r="G32" s="54"/>
      <c r="H32" s="54"/>
      <c r="I32" s="54"/>
      <c r="J32" s="54"/>
      <c r="K32" s="54"/>
      <c r="L32" s="56">
        <v>0.14999999999999999</v>
      </c>
      <c r="M32" s="54"/>
      <c r="N32" s="54"/>
      <c r="O32" s="54"/>
      <c r="P32" s="54"/>
      <c r="Q32" s="54"/>
      <c r="R32" s="54"/>
      <c r="S32" s="54"/>
      <c r="T32" s="57" t="s">
        <v>42</v>
      </c>
      <c r="U32" s="54"/>
      <c r="V32" s="54"/>
      <c r="W32" s="58">
        <f>ROUND(BA87+SUM(CE96:CE100),2)</f>
        <v>0</v>
      </c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8">
        <f>ROUND(AW87+SUM(BZ96:BZ100),2)</f>
        <v>0</v>
      </c>
      <c r="AL32" s="54"/>
      <c r="AM32" s="54"/>
      <c r="AN32" s="54"/>
      <c r="AO32" s="54"/>
      <c r="AP32" s="54"/>
      <c r="AQ32" s="59"/>
      <c r="BE32" s="38"/>
    </row>
    <row r="33" hidden="1" s="2" customFormat="1" ht="14.4" customHeight="1">
      <c r="B33" s="53"/>
      <c r="C33" s="54"/>
      <c r="D33" s="54"/>
      <c r="E33" s="54"/>
      <c r="F33" s="55" t="s">
        <v>44</v>
      </c>
      <c r="G33" s="54"/>
      <c r="H33" s="54"/>
      <c r="I33" s="54"/>
      <c r="J33" s="54"/>
      <c r="K33" s="54"/>
      <c r="L33" s="56">
        <v>0.20999999999999999</v>
      </c>
      <c r="M33" s="54"/>
      <c r="N33" s="54"/>
      <c r="O33" s="54"/>
      <c r="P33" s="54"/>
      <c r="Q33" s="54"/>
      <c r="R33" s="54"/>
      <c r="S33" s="54"/>
      <c r="T33" s="57" t="s">
        <v>42</v>
      </c>
      <c r="U33" s="54"/>
      <c r="V33" s="54"/>
      <c r="W33" s="58">
        <f>ROUND(BB87+SUM(CF96:CF100),2)</f>
        <v>0</v>
      </c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8">
        <v>0</v>
      </c>
      <c r="AL33" s="54"/>
      <c r="AM33" s="54"/>
      <c r="AN33" s="54"/>
      <c r="AO33" s="54"/>
      <c r="AP33" s="54"/>
      <c r="AQ33" s="59"/>
      <c r="BE33" s="38"/>
    </row>
    <row r="34" hidden="1" s="2" customFormat="1" ht="14.4" customHeight="1">
      <c r="B34" s="53"/>
      <c r="C34" s="54"/>
      <c r="D34" s="54"/>
      <c r="E34" s="54"/>
      <c r="F34" s="55" t="s">
        <v>45</v>
      </c>
      <c r="G34" s="54"/>
      <c r="H34" s="54"/>
      <c r="I34" s="54"/>
      <c r="J34" s="54"/>
      <c r="K34" s="54"/>
      <c r="L34" s="56">
        <v>0.14999999999999999</v>
      </c>
      <c r="M34" s="54"/>
      <c r="N34" s="54"/>
      <c r="O34" s="54"/>
      <c r="P34" s="54"/>
      <c r="Q34" s="54"/>
      <c r="R34" s="54"/>
      <c r="S34" s="54"/>
      <c r="T34" s="57" t="s">
        <v>42</v>
      </c>
      <c r="U34" s="54"/>
      <c r="V34" s="54"/>
      <c r="W34" s="58">
        <f>ROUND(BC87+SUM(CG96:CG100),2)</f>
        <v>0</v>
      </c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8">
        <v>0</v>
      </c>
      <c r="AL34" s="54"/>
      <c r="AM34" s="54"/>
      <c r="AN34" s="54"/>
      <c r="AO34" s="54"/>
      <c r="AP34" s="54"/>
      <c r="AQ34" s="59"/>
      <c r="BE34" s="38"/>
    </row>
    <row r="35" hidden="1" s="2" customFormat="1" ht="14.4" customHeight="1">
      <c r="B35" s="53"/>
      <c r="C35" s="54"/>
      <c r="D35" s="54"/>
      <c r="E35" s="54"/>
      <c r="F35" s="55" t="s">
        <v>46</v>
      </c>
      <c r="G35" s="54"/>
      <c r="H35" s="54"/>
      <c r="I35" s="54"/>
      <c r="J35" s="54"/>
      <c r="K35" s="54"/>
      <c r="L35" s="56">
        <v>0</v>
      </c>
      <c r="M35" s="54"/>
      <c r="N35" s="54"/>
      <c r="O35" s="54"/>
      <c r="P35" s="54"/>
      <c r="Q35" s="54"/>
      <c r="R35" s="54"/>
      <c r="S35" s="54"/>
      <c r="T35" s="57" t="s">
        <v>42</v>
      </c>
      <c r="U35" s="54"/>
      <c r="V35" s="54"/>
      <c r="W35" s="58">
        <f>ROUND(BD87+SUM(CH96:CH100),2)</f>
        <v>0</v>
      </c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8">
        <v>0</v>
      </c>
      <c r="AL35" s="54"/>
      <c r="AM35" s="54"/>
      <c r="AN35" s="54"/>
      <c r="AO35" s="54"/>
      <c r="AP35" s="54"/>
      <c r="AQ35" s="59"/>
    </row>
    <row r="36" s="1" customFormat="1" ht="6.96" customHeight="1"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9"/>
    </row>
    <row r="37" s="1" customFormat="1" ht="25.92" customHeight="1">
      <c r="B37" s="47"/>
      <c r="C37" s="60"/>
      <c r="D37" s="61" t="s">
        <v>47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3" t="s">
        <v>48</v>
      </c>
      <c r="U37" s="62"/>
      <c r="V37" s="62"/>
      <c r="W37" s="62"/>
      <c r="X37" s="64" t="s">
        <v>49</v>
      </c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5">
        <f>SUM(AK29:AK35)</f>
        <v>0</v>
      </c>
      <c r="AL37" s="62"/>
      <c r="AM37" s="62"/>
      <c r="AN37" s="62"/>
      <c r="AO37" s="66"/>
      <c r="AP37" s="60"/>
      <c r="AQ37" s="49"/>
    </row>
    <row r="38" s="1" customFormat="1" ht="14.4" customHeight="1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9"/>
    </row>
    <row r="39">
      <c r="B39" s="2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0"/>
    </row>
    <row r="40">
      <c r="B40" s="2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0"/>
    </row>
    <row r="41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0"/>
    </row>
    <row r="42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0"/>
    </row>
    <row r="43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0"/>
    </row>
    <row r="44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0"/>
    </row>
    <row r="4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0"/>
    </row>
    <row r="46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0"/>
    </row>
    <row r="47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0"/>
    </row>
    <row r="48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0"/>
    </row>
    <row r="49" s="1" customFormat="1">
      <c r="B49" s="47"/>
      <c r="C49" s="48"/>
      <c r="D49" s="67" t="s">
        <v>50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9"/>
      <c r="AA49" s="48"/>
      <c r="AB49" s="48"/>
      <c r="AC49" s="67" t="s">
        <v>51</v>
      </c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9"/>
      <c r="AP49" s="48"/>
      <c r="AQ49" s="49"/>
    </row>
    <row r="50">
      <c r="B50" s="27"/>
      <c r="C50" s="32"/>
      <c r="D50" s="70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71"/>
      <c r="AA50" s="32"/>
      <c r="AB50" s="32"/>
      <c r="AC50" s="70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71"/>
      <c r="AP50" s="32"/>
      <c r="AQ50" s="30"/>
    </row>
    <row r="51">
      <c r="B51" s="27"/>
      <c r="C51" s="32"/>
      <c r="D51" s="70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71"/>
      <c r="AA51" s="32"/>
      <c r="AB51" s="32"/>
      <c r="AC51" s="70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71"/>
      <c r="AP51" s="32"/>
      <c r="AQ51" s="30"/>
    </row>
    <row r="52">
      <c r="B52" s="27"/>
      <c r="C52" s="32"/>
      <c r="D52" s="70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71"/>
      <c r="AA52" s="32"/>
      <c r="AB52" s="32"/>
      <c r="AC52" s="70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71"/>
      <c r="AP52" s="32"/>
      <c r="AQ52" s="30"/>
    </row>
    <row r="53">
      <c r="B53" s="27"/>
      <c r="C53" s="32"/>
      <c r="D53" s="70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71"/>
      <c r="AA53" s="32"/>
      <c r="AB53" s="32"/>
      <c r="AC53" s="70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71"/>
      <c r="AP53" s="32"/>
      <c r="AQ53" s="30"/>
    </row>
    <row r="54">
      <c r="B54" s="27"/>
      <c r="C54" s="32"/>
      <c r="D54" s="70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71"/>
      <c r="AA54" s="32"/>
      <c r="AB54" s="32"/>
      <c r="AC54" s="70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71"/>
      <c r="AP54" s="32"/>
      <c r="AQ54" s="30"/>
    </row>
    <row r="55">
      <c r="B55" s="27"/>
      <c r="C55" s="32"/>
      <c r="D55" s="70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71"/>
      <c r="AA55" s="32"/>
      <c r="AB55" s="32"/>
      <c r="AC55" s="70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71"/>
      <c r="AP55" s="32"/>
      <c r="AQ55" s="30"/>
    </row>
    <row r="56">
      <c r="B56" s="27"/>
      <c r="C56" s="32"/>
      <c r="D56" s="70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71"/>
      <c r="AA56" s="32"/>
      <c r="AB56" s="32"/>
      <c r="AC56" s="70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71"/>
      <c r="AP56" s="32"/>
      <c r="AQ56" s="30"/>
    </row>
    <row r="57">
      <c r="B57" s="27"/>
      <c r="C57" s="32"/>
      <c r="D57" s="70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71"/>
      <c r="AA57" s="32"/>
      <c r="AB57" s="32"/>
      <c r="AC57" s="70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71"/>
      <c r="AP57" s="32"/>
      <c r="AQ57" s="30"/>
    </row>
    <row r="58" s="1" customFormat="1">
      <c r="B58" s="47"/>
      <c r="C58" s="48"/>
      <c r="D58" s="72" t="s">
        <v>52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4" t="s">
        <v>53</v>
      </c>
      <c r="S58" s="73"/>
      <c r="T58" s="73"/>
      <c r="U58" s="73"/>
      <c r="V58" s="73"/>
      <c r="W58" s="73"/>
      <c r="X58" s="73"/>
      <c r="Y58" s="73"/>
      <c r="Z58" s="75"/>
      <c r="AA58" s="48"/>
      <c r="AB58" s="48"/>
      <c r="AC58" s="72" t="s">
        <v>52</v>
      </c>
      <c r="AD58" s="73"/>
      <c r="AE58" s="73"/>
      <c r="AF58" s="73"/>
      <c r="AG58" s="73"/>
      <c r="AH58" s="73"/>
      <c r="AI58" s="73"/>
      <c r="AJ58" s="73"/>
      <c r="AK58" s="73"/>
      <c r="AL58" s="73"/>
      <c r="AM58" s="74" t="s">
        <v>53</v>
      </c>
      <c r="AN58" s="73"/>
      <c r="AO58" s="75"/>
      <c r="AP58" s="48"/>
      <c r="AQ58" s="49"/>
    </row>
    <row r="59">
      <c r="B59" s="27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0"/>
    </row>
    <row r="60" s="1" customFormat="1">
      <c r="B60" s="47"/>
      <c r="C60" s="48"/>
      <c r="D60" s="67" t="s">
        <v>54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9"/>
      <c r="AA60" s="48"/>
      <c r="AB60" s="48"/>
      <c r="AC60" s="67" t="s">
        <v>55</v>
      </c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9"/>
      <c r="AP60" s="48"/>
      <c r="AQ60" s="49"/>
    </row>
    <row r="61">
      <c r="B61" s="27"/>
      <c r="C61" s="32"/>
      <c r="D61" s="70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71"/>
      <c r="AA61" s="32"/>
      <c r="AB61" s="32"/>
      <c r="AC61" s="70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71"/>
      <c r="AP61" s="32"/>
      <c r="AQ61" s="30"/>
    </row>
    <row r="62">
      <c r="B62" s="27"/>
      <c r="C62" s="32"/>
      <c r="D62" s="70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71"/>
      <c r="AA62" s="32"/>
      <c r="AB62" s="32"/>
      <c r="AC62" s="70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71"/>
      <c r="AP62" s="32"/>
      <c r="AQ62" s="30"/>
    </row>
    <row r="63">
      <c r="B63" s="27"/>
      <c r="C63" s="32"/>
      <c r="D63" s="70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71"/>
      <c r="AA63" s="32"/>
      <c r="AB63" s="32"/>
      <c r="AC63" s="70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71"/>
      <c r="AP63" s="32"/>
      <c r="AQ63" s="30"/>
    </row>
    <row r="64">
      <c r="B64" s="27"/>
      <c r="C64" s="32"/>
      <c r="D64" s="70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71"/>
      <c r="AA64" s="32"/>
      <c r="AB64" s="32"/>
      <c r="AC64" s="70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71"/>
      <c r="AP64" s="32"/>
      <c r="AQ64" s="30"/>
    </row>
    <row r="65">
      <c r="B65" s="27"/>
      <c r="C65" s="32"/>
      <c r="D65" s="70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71"/>
      <c r="AA65" s="32"/>
      <c r="AB65" s="32"/>
      <c r="AC65" s="70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71"/>
      <c r="AP65" s="32"/>
      <c r="AQ65" s="30"/>
    </row>
    <row r="66">
      <c r="B66" s="27"/>
      <c r="C66" s="32"/>
      <c r="D66" s="70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71"/>
      <c r="AA66" s="32"/>
      <c r="AB66" s="32"/>
      <c r="AC66" s="70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71"/>
      <c r="AP66" s="32"/>
      <c r="AQ66" s="30"/>
    </row>
    <row r="67">
      <c r="B67" s="27"/>
      <c r="C67" s="32"/>
      <c r="D67" s="70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71"/>
      <c r="AA67" s="32"/>
      <c r="AB67" s="32"/>
      <c r="AC67" s="70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71"/>
      <c r="AP67" s="32"/>
      <c r="AQ67" s="30"/>
    </row>
    <row r="68">
      <c r="B68" s="27"/>
      <c r="C68" s="32"/>
      <c r="D68" s="70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71"/>
      <c r="AA68" s="32"/>
      <c r="AB68" s="32"/>
      <c r="AC68" s="70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71"/>
      <c r="AP68" s="32"/>
      <c r="AQ68" s="30"/>
    </row>
    <row r="69" s="1" customFormat="1">
      <c r="B69" s="47"/>
      <c r="C69" s="48"/>
      <c r="D69" s="72" t="s">
        <v>52</v>
      </c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4" t="s">
        <v>53</v>
      </c>
      <c r="S69" s="73"/>
      <c r="T69" s="73"/>
      <c r="U69" s="73"/>
      <c r="V69" s="73"/>
      <c r="W69" s="73"/>
      <c r="X69" s="73"/>
      <c r="Y69" s="73"/>
      <c r="Z69" s="75"/>
      <c r="AA69" s="48"/>
      <c r="AB69" s="48"/>
      <c r="AC69" s="72" t="s">
        <v>52</v>
      </c>
      <c r="AD69" s="73"/>
      <c r="AE69" s="73"/>
      <c r="AF69" s="73"/>
      <c r="AG69" s="73"/>
      <c r="AH69" s="73"/>
      <c r="AI69" s="73"/>
      <c r="AJ69" s="73"/>
      <c r="AK69" s="73"/>
      <c r="AL69" s="73"/>
      <c r="AM69" s="74" t="s">
        <v>53</v>
      </c>
      <c r="AN69" s="73"/>
      <c r="AO69" s="75"/>
      <c r="AP69" s="48"/>
      <c r="AQ69" s="49"/>
    </row>
    <row r="70" s="1" customFormat="1" ht="6.96" customHeight="1"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9"/>
    </row>
    <row r="71" s="1" customFormat="1" ht="6.96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8"/>
    </row>
    <row r="75" s="1" customFormat="1" ht="6.96" customHeight="1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1"/>
    </row>
    <row r="76" s="1" customFormat="1" ht="36.96" customHeight="1">
      <c r="B76" s="47"/>
      <c r="C76" s="28" t="s">
        <v>56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49"/>
    </row>
    <row r="77" s="3" customFormat="1" ht="14.4" customHeight="1">
      <c r="B77" s="82"/>
      <c r="C77" s="39" t="s">
        <v>16</v>
      </c>
      <c r="D77" s="83"/>
      <c r="E77" s="83"/>
      <c r="F77" s="83"/>
      <c r="G77" s="83"/>
      <c r="H77" s="83"/>
      <c r="I77" s="83"/>
      <c r="J77" s="83"/>
      <c r="K77" s="83"/>
      <c r="L77" s="83" t="str">
        <f>K5</f>
        <v>0327</v>
      </c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4"/>
    </row>
    <row r="78" s="4" customFormat="1" ht="36.96" customHeight="1">
      <c r="B78" s="85"/>
      <c r="C78" s="86" t="s">
        <v>19</v>
      </c>
      <c r="D78" s="87"/>
      <c r="E78" s="87"/>
      <c r="F78" s="87"/>
      <c r="G78" s="87"/>
      <c r="H78" s="87"/>
      <c r="I78" s="87"/>
      <c r="J78" s="87"/>
      <c r="K78" s="87"/>
      <c r="L78" s="88" t="str">
        <f>K6</f>
        <v>Oprava a modernizace tří volných bytů o velikosti 1+1 na ul. Holečkova 1717/28 a 1718/30, Slezská Ostrava</v>
      </c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9"/>
    </row>
    <row r="79" s="1" customFormat="1" ht="6.96" customHeight="1"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9"/>
    </row>
    <row r="80" s="1" customFormat="1">
      <c r="B80" s="47"/>
      <c r="C80" s="39" t="s">
        <v>24</v>
      </c>
      <c r="D80" s="48"/>
      <c r="E80" s="48"/>
      <c r="F80" s="48"/>
      <c r="G80" s="48"/>
      <c r="H80" s="48"/>
      <c r="I80" s="48"/>
      <c r="J80" s="48"/>
      <c r="K80" s="48"/>
      <c r="L80" s="90" t="str">
        <f>IF(K8="","",K8)</f>
        <v xml:space="preserve"> </v>
      </c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39" t="s">
        <v>26</v>
      </c>
      <c r="AJ80" s="48"/>
      <c r="AK80" s="48"/>
      <c r="AL80" s="48"/>
      <c r="AM80" s="91" t="str">
        <f> IF(AN8= "","",AN8)</f>
        <v>27.3.2018</v>
      </c>
      <c r="AN80" s="48"/>
      <c r="AO80" s="48"/>
      <c r="AP80" s="48"/>
      <c r="AQ80" s="49"/>
    </row>
    <row r="81" s="1" customFormat="1" ht="6.96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9"/>
    </row>
    <row r="82" s="1" customFormat="1">
      <c r="B82" s="47"/>
      <c r="C82" s="39" t="s">
        <v>28</v>
      </c>
      <c r="D82" s="48"/>
      <c r="E82" s="48"/>
      <c r="F82" s="48"/>
      <c r="G82" s="48"/>
      <c r="H82" s="48"/>
      <c r="I82" s="48"/>
      <c r="J82" s="48"/>
      <c r="K82" s="48"/>
      <c r="L82" s="83" t="str">
        <f>IF(E11= "","",E11)</f>
        <v xml:space="preserve"> </v>
      </c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39" t="s">
        <v>33</v>
      </c>
      <c r="AJ82" s="48"/>
      <c r="AK82" s="48"/>
      <c r="AL82" s="48"/>
      <c r="AM82" s="83" t="str">
        <f>IF(E17="","",E17)</f>
        <v xml:space="preserve"> </v>
      </c>
      <c r="AN82" s="83"/>
      <c r="AO82" s="83"/>
      <c r="AP82" s="83"/>
      <c r="AQ82" s="49"/>
      <c r="AS82" s="92" t="s">
        <v>57</v>
      </c>
      <c r="AT82" s="93"/>
      <c r="AU82" s="94"/>
      <c r="AV82" s="94"/>
      <c r="AW82" s="94"/>
      <c r="AX82" s="94"/>
      <c r="AY82" s="94"/>
      <c r="AZ82" s="94"/>
      <c r="BA82" s="94"/>
      <c r="BB82" s="94"/>
      <c r="BC82" s="94"/>
      <c r="BD82" s="95"/>
    </row>
    <row r="83" s="1" customFormat="1">
      <c r="B83" s="47"/>
      <c r="C83" s="39" t="s">
        <v>31</v>
      </c>
      <c r="D83" s="48"/>
      <c r="E83" s="48"/>
      <c r="F83" s="48"/>
      <c r="G83" s="48"/>
      <c r="H83" s="48"/>
      <c r="I83" s="48"/>
      <c r="J83" s="48"/>
      <c r="K83" s="48"/>
      <c r="L83" s="83" t="str">
        <f>IF(E14= "Vyplň údaj","",E14)</f>
        <v/>
      </c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39" t="s">
        <v>35</v>
      </c>
      <c r="AJ83" s="48"/>
      <c r="AK83" s="48"/>
      <c r="AL83" s="48"/>
      <c r="AM83" s="83" t="str">
        <f>IF(E20="","",E20)</f>
        <v xml:space="preserve"> </v>
      </c>
      <c r="AN83" s="83"/>
      <c r="AO83" s="83"/>
      <c r="AP83" s="83"/>
      <c r="AQ83" s="49"/>
      <c r="AS83" s="96"/>
      <c r="AT83" s="97"/>
      <c r="AU83" s="98"/>
      <c r="AV83" s="98"/>
      <c r="AW83" s="98"/>
      <c r="AX83" s="98"/>
      <c r="AY83" s="98"/>
      <c r="AZ83" s="98"/>
      <c r="BA83" s="98"/>
      <c r="BB83" s="98"/>
      <c r="BC83" s="98"/>
      <c r="BD83" s="99"/>
    </row>
    <row r="84" s="1" customFormat="1" ht="10.8" customHeight="1"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9"/>
      <c r="AS84" s="100"/>
      <c r="AT84" s="55"/>
      <c r="AU84" s="48"/>
      <c r="AV84" s="48"/>
      <c r="AW84" s="48"/>
      <c r="AX84" s="48"/>
      <c r="AY84" s="48"/>
      <c r="AZ84" s="48"/>
      <c r="BA84" s="48"/>
      <c r="BB84" s="48"/>
      <c r="BC84" s="48"/>
      <c r="BD84" s="101"/>
    </row>
    <row r="85" s="1" customFormat="1" ht="29.28" customHeight="1">
      <c r="B85" s="47"/>
      <c r="C85" s="102" t="s">
        <v>58</v>
      </c>
      <c r="D85" s="103"/>
      <c r="E85" s="103"/>
      <c r="F85" s="103"/>
      <c r="G85" s="103"/>
      <c r="H85" s="104"/>
      <c r="I85" s="105" t="s">
        <v>59</v>
      </c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5" t="s">
        <v>60</v>
      </c>
      <c r="AH85" s="103"/>
      <c r="AI85" s="103"/>
      <c r="AJ85" s="103"/>
      <c r="AK85" s="103"/>
      <c r="AL85" s="103"/>
      <c r="AM85" s="103"/>
      <c r="AN85" s="105" t="s">
        <v>61</v>
      </c>
      <c r="AO85" s="103"/>
      <c r="AP85" s="106"/>
      <c r="AQ85" s="49"/>
      <c r="AS85" s="107" t="s">
        <v>62</v>
      </c>
      <c r="AT85" s="108" t="s">
        <v>63</v>
      </c>
      <c r="AU85" s="108" t="s">
        <v>64</v>
      </c>
      <c r="AV85" s="108" t="s">
        <v>65</v>
      </c>
      <c r="AW85" s="108" t="s">
        <v>66</v>
      </c>
      <c r="AX85" s="108" t="s">
        <v>67</v>
      </c>
      <c r="AY85" s="108" t="s">
        <v>68</v>
      </c>
      <c r="AZ85" s="108" t="s">
        <v>69</v>
      </c>
      <c r="BA85" s="108" t="s">
        <v>70</v>
      </c>
      <c r="BB85" s="108" t="s">
        <v>71</v>
      </c>
      <c r="BC85" s="108" t="s">
        <v>72</v>
      </c>
      <c r="BD85" s="109" t="s">
        <v>73</v>
      </c>
    </row>
    <row r="86" s="1" customFormat="1" ht="10.8" customHeight="1">
      <c r="B86" s="47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9"/>
      <c r="AS86" s="110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9"/>
    </row>
    <row r="87" s="4" customFormat="1" ht="32.4" customHeight="1">
      <c r="B87" s="85"/>
      <c r="C87" s="111" t="s">
        <v>74</v>
      </c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3">
        <f>ROUND(SUM(AG88:AG93),2)</f>
        <v>0</v>
      </c>
      <c r="AH87" s="113"/>
      <c r="AI87" s="113"/>
      <c r="AJ87" s="113"/>
      <c r="AK87" s="113"/>
      <c r="AL87" s="113"/>
      <c r="AM87" s="113"/>
      <c r="AN87" s="114">
        <f>SUM(AG87,AT87)</f>
        <v>0</v>
      </c>
      <c r="AO87" s="114"/>
      <c r="AP87" s="114"/>
      <c r="AQ87" s="89"/>
      <c r="AS87" s="115">
        <f>ROUND(SUM(AS88:AS93),2)</f>
        <v>0</v>
      </c>
      <c r="AT87" s="116">
        <f>ROUND(SUM(AV87:AW87),2)</f>
        <v>0</v>
      </c>
      <c r="AU87" s="117">
        <f>ROUND(SUM(AU88:AU93),5)</f>
        <v>0</v>
      </c>
      <c r="AV87" s="116">
        <f>ROUND(AZ87*L31,2)</f>
        <v>0</v>
      </c>
      <c r="AW87" s="116">
        <f>ROUND(BA87*L32,2)</f>
        <v>0</v>
      </c>
      <c r="AX87" s="116">
        <f>ROUND(BB87*L31,2)</f>
        <v>0</v>
      </c>
      <c r="AY87" s="116">
        <f>ROUND(BC87*L32,2)</f>
        <v>0</v>
      </c>
      <c r="AZ87" s="116">
        <f>ROUND(SUM(AZ88:AZ93),2)</f>
        <v>0</v>
      </c>
      <c r="BA87" s="116">
        <f>ROUND(SUM(BA88:BA93),2)</f>
        <v>0</v>
      </c>
      <c r="BB87" s="116">
        <f>ROUND(SUM(BB88:BB93),2)</f>
        <v>0</v>
      </c>
      <c r="BC87" s="116">
        <f>ROUND(SUM(BC88:BC93),2)</f>
        <v>0</v>
      </c>
      <c r="BD87" s="118">
        <f>ROUND(SUM(BD88:BD93),2)</f>
        <v>0</v>
      </c>
      <c r="BS87" s="119" t="s">
        <v>75</v>
      </c>
      <c r="BT87" s="119" t="s">
        <v>76</v>
      </c>
      <c r="BU87" s="120" t="s">
        <v>77</v>
      </c>
      <c r="BV87" s="119" t="s">
        <v>78</v>
      </c>
      <c r="BW87" s="119" t="s">
        <v>79</v>
      </c>
      <c r="BX87" s="119" t="s">
        <v>80</v>
      </c>
    </row>
    <row r="88" s="5" customFormat="1" ht="16.5" customHeight="1">
      <c r="A88" s="121" t="s">
        <v>81</v>
      </c>
      <c r="B88" s="122"/>
      <c r="C88" s="123"/>
      <c r="D88" s="124" t="s">
        <v>82</v>
      </c>
      <c r="E88" s="124"/>
      <c r="F88" s="124"/>
      <c r="G88" s="124"/>
      <c r="H88" s="124"/>
      <c r="I88" s="125"/>
      <c r="J88" s="124" t="s">
        <v>83</v>
      </c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6">
        <f>'01 - Holečkova 1717-28, b...'!M30</f>
        <v>0</v>
      </c>
      <c r="AH88" s="125"/>
      <c r="AI88" s="125"/>
      <c r="AJ88" s="125"/>
      <c r="AK88" s="125"/>
      <c r="AL88" s="125"/>
      <c r="AM88" s="125"/>
      <c r="AN88" s="126">
        <f>SUM(AG88,AT88)</f>
        <v>0</v>
      </c>
      <c r="AO88" s="125"/>
      <c r="AP88" s="125"/>
      <c r="AQ88" s="127"/>
      <c r="AS88" s="128">
        <f>'01 - Holečkova 1717-28, b...'!M28</f>
        <v>0</v>
      </c>
      <c r="AT88" s="129">
        <f>ROUND(SUM(AV88:AW88),2)</f>
        <v>0</v>
      </c>
      <c r="AU88" s="130">
        <f>'01 - Holečkova 1717-28, b...'!W138</f>
        <v>0</v>
      </c>
      <c r="AV88" s="129">
        <f>'01 - Holečkova 1717-28, b...'!M32</f>
        <v>0</v>
      </c>
      <c r="AW88" s="129">
        <f>'01 - Holečkova 1717-28, b...'!M33</f>
        <v>0</v>
      </c>
      <c r="AX88" s="129">
        <f>'01 - Holečkova 1717-28, b...'!M34</f>
        <v>0</v>
      </c>
      <c r="AY88" s="129">
        <f>'01 - Holečkova 1717-28, b...'!M35</f>
        <v>0</v>
      </c>
      <c r="AZ88" s="129">
        <f>'01 - Holečkova 1717-28, b...'!H32</f>
        <v>0</v>
      </c>
      <c r="BA88" s="129">
        <f>'01 - Holečkova 1717-28, b...'!H33</f>
        <v>0</v>
      </c>
      <c r="BB88" s="129">
        <f>'01 - Holečkova 1717-28, b...'!H34</f>
        <v>0</v>
      </c>
      <c r="BC88" s="129">
        <f>'01 - Holečkova 1717-28, b...'!H35</f>
        <v>0</v>
      </c>
      <c r="BD88" s="131">
        <f>'01 - Holečkova 1717-28, b...'!H36</f>
        <v>0</v>
      </c>
      <c r="BT88" s="132" t="s">
        <v>84</v>
      </c>
      <c r="BV88" s="132" t="s">
        <v>78</v>
      </c>
      <c r="BW88" s="132" t="s">
        <v>85</v>
      </c>
      <c r="BX88" s="132" t="s">
        <v>79</v>
      </c>
    </row>
    <row r="89" s="5" customFormat="1" ht="31.5" customHeight="1">
      <c r="A89" s="121" t="s">
        <v>81</v>
      </c>
      <c r="B89" s="122"/>
      <c r="C89" s="123"/>
      <c r="D89" s="124" t="s">
        <v>86</v>
      </c>
      <c r="E89" s="124"/>
      <c r="F89" s="124"/>
      <c r="G89" s="124"/>
      <c r="H89" s="124"/>
      <c r="I89" s="125"/>
      <c r="J89" s="124" t="s">
        <v>87</v>
      </c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6">
        <f>'01a - Vytápění + plynoins...'!M30</f>
        <v>0</v>
      </c>
      <c r="AH89" s="125"/>
      <c r="AI89" s="125"/>
      <c r="AJ89" s="125"/>
      <c r="AK89" s="125"/>
      <c r="AL89" s="125"/>
      <c r="AM89" s="125"/>
      <c r="AN89" s="126">
        <f>SUM(AG89,AT89)</f>
        <v>0</v>
      </c>
      <c r="AO89" s="125"/>
      <c r="AP89" s="125"/>
      <c r="AQ89" s="127"/>
      <c r="AS89" s="128">
        <f>'01a - Vytápění + plynoins...'!M28</f>
        <v>0</v>
      </c>
      <c r="AT89" s="129">
        <f>ROUND(SUM(AV89:AW89),2)</f>
        <v>0</v>
      </c>
      <c r="AU89" s="130">
        <f>'01a - Vytápění + plynoins...'!W125</f>
        <v>0</v>
      </c>
      <c r="AV89" s="129">
        <f>'01a - Vytápění + plynoins...'!M32</f>
        <v>0</v>
      </c>
      <c r="AW89" s="129">
        <f>'01a - Vytápění + plynoins...'!M33</f>
        <v>0</v>
      </c>
      <c r="AX89" s="129">
        <f>'01a - Vytápění + plynoins...'!M34</f>
        <v>0</v>
      </c>
      <c r="AY89" s="129">
        <f>'01a - Vytápění + plynoins...'!M35</f>
        <v>0</v>
      </c>
      <c r="AZ89" s="129">
        <f>'01a - Vytápění + plynoins...'!H32</f>
        <v>0</v>
      </c>
      <c r="BA89" s="129">
        <f>'01a - Vytápění + plynoins...'!H33</f>
        <v>0</v>
      </c>
      <c r="BB89" s="129">
        <f>'01a - Vytápění + plynoins...'!H34</f>
        <v>0</v>
      </c>
      <c r="BC89" s="129">
        <f>'01a - Vytápění + plynoins...'!H35</f>
        <v>0</v>
      </c>
      <c r="BD89" s="131">
        <f>'01a - Vytápění + plynoins...'!H36</f>
        <v>0</v>
      </c>
      <c r="BT89" s="132" t="s">
        <v>84</v>
      </c>
      <c r="BV89" s="132" t="s">
        <v>78</v>
      </c>
      <c r="BW89" s="132" t="s">
        <v>88</v>
      </c>
      <c r="BX89" s="132" t="s">
        <v>79</v>
      </c>
    </row>
    <row r="90" s="5" customFormat="1" ht="16.5" customHeight="1">
      <c r="A90" s="121" t="s">
        <v>81</v>
      </c>
      <c r="B90" s="122"/>
      <c r="C90" s="123"/>
      <c r="D90" s="124" t="s">
        <v>89</v>
      </c>
      <c r="E90" s="124"/>
      <c r="F90" s="124"/>
      <c r="G90" s="124"/>
      <c r="H90" s="124"/>
      <c r="I90" s="125"/>
      <c r="J90" s="124" t="s">
        <v>90</v>
      </c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6">
        <f>'02 - Holečkova 1718-30, b...'!M30</f>
        <v>0</v>
      </c>
      <c r="AH90" s="125"/>
      <c r="AI90" s="125"/>
      <c r="AJ90" s="125"/>
      <c r="AK90" s="125"/>
      <c r="AL90" s="125"/>
      <c r="AM90" s="125"/>
      <c r="AN90" s="126">
        <f>SUM(AG90,AT90)</f>
        <v>0</v>
      </c>
      <c r="AO90" s="125"/>
      <c r="AP90" s="125"/>
      <c r="AQ90" s="127"/>
      <c r="AS90" s="128">
        <f>'02 - Holečkova 1718-30, b...'!M28</f>
        <v>0</v>
      </c>
      <c r="AT90" s="129">
        <f>ROUND(SUM(AV90:AW90),2)</f>
        <v>0</v>
      </c>
      <c r="AU90" s="130">
        <f>'02 - Holečkova 1718-30, b...'!W139</f>
        <v>0</v>
      </c>
      <c r="AV90" s="129">
        <f>'02 - Holečkova 1718-30, b...'!M32</f>
        <v>0</v>
      </c>
      <c r="AW90" s="129">
        <f>'02 - Holečkova 1718-30, b...'!M33</f>
        <v>0</v>
      </c>
      <c r="AX90" s="129">
        <f>'02 - Holečkova 1718-30, b...'!M34</f>
        <v>0</v>
      </c>
      <c r="AY90" s="129">
        <f>'02 - Holečkova 1718-30, b...'!M35</f>
        <v>0</v>
      </c>
      <c r="AZ90" s="129">
        <f>'02 - Holečkova 1718-30, b...'!H32</f>
        <v>0</v>
      </c>
      <c r="BA90" s="129">
        <f>'02 - Holečkova 1718-30, b...'!H33</f>
        <v>0</v>
      </c>
      <c r="BB90" s="129">
        <f>'02 - Holečkova 1718-30, b...'!H34</f>
        <v>0</v>
      </c>
      <c r="BC90" s="129">
        <f>'02 - Holečkova 1718-30, b...'!H35</f>
        <v>0</v>
      </c>
      <c r="BD90" s="131">
        <f>'02 - Holečkova 1718-30, b...'!H36</f>
        <v>0</v>
      </c>
      <c r="BT90" s="132" t="s">
        <v>84</v>
      </c>
      <c r="BV90" s="132" t="s">
        <v>78</v>
      </c>
      <c r="BW90" s="132" t="s">
        <v>91</v>
      </c>
      <c r="BX90" s="132" t="s">
        <v>79</v>
      </c>
    </row>
    <row r="91" s="5" customFormat="1" ht="31.5" customHeight="1">
      <c r="A91" s="121" t="s">
        <v>81</v>
      </c>
      <c r="B91" s="122"/>
      <c r="C91" s="123"/>
      <c r="D91" s="124" t="s">
        <v>92</v>
      </c>
      <c r="E91" s="124"/>
      <c r="F91" s="124"/>
      <c r="G91" s="124"/>
      <c r="H91" s="124"/>
      <c r="I91" s="125"/>
      <c r="J91" s="124" t="s">
        <v>93</v>
      </c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6">
        <f>'02a - Vytápění + plynoins...'!M30</f>
        <v>0</v>
      </c>
      <c r="AH91" s="125"/>
      <c r="AI91" s="125"/>
      <c r="AJ91" s="125"/>
      <c r="AK91" s="125"/>
      <c r="AL91" s="125"/>
      <c r="AM91" s="125"/>
      <c r="AN91" s="126">
        <f>SUM(AG91,AT91)</f>
        <v>0</v>
      </c>
      <c r="AO91" s="125"/>
      <c r="AP91" s="125"/>
      <c r="AQ91" s="127"/>
      <c r="AS91" s="128">
        <f>'02a - Vytápění + plynoins...'!M28</f>
        <v>0</v>
      </c>
      <c r="AT91" s="129">
        <f>ROUND(SUM(AV91:AW91),2)</f>
        <v>0</v>
      </c>
      <c r="AU91" s="130">
        <f>'02a - Vytápění + plynoins...'!W125</f>
        <v>0</v>
      </c>
      <c r="AV91" s="129">
        <f>'02a - Vytápění + plynoins...'!M32</f>
        <v>0</v>
      </c>
      <c r="AW91" s="129">
        <f>'02a - Vytápění + plynoins...'!M33</f>
        <v>0</v>
      </c>
      <c r="AX91" s="129">
        <f>'02a - Vytápění + plynoins...'!M34</f>
        <v>0</v>
      </c>
      <c r="AY91" s="129">
        <f>'02a - Vytápění + plynoins...'!M35</f>
        <v>0</v>
      </c>
      <c r="AZ91" s="129">
        <f>'02a - Vytápění + plynoins...'!H32</f>
        <v>0</v>
      </c>
      <c r="BA91" s="129">
        <f>'02a - Vytápění + plynoins...'!H33</f>
        <v>0</v>
      </c>
      <c r="BB91" s="129">
        <f>'02a - Vytápění + plynoins...'!H34</f>
        <v>0</v>
      </c>
      <c r="BC91" s="129">
        <f>'02a - Vytápění + plynoins...'!H35</f>
        <v>0</v>
      </c>
      <c r="BD91" s="131">
        <f>'02a - Vytápění + plynoins...'!H36</f>
        <v>0</v>
      </c>
      <c r="BT91" s="132" t="s">
        <v>84</v>
      </c>
      <c r="BV91" s="132" t="s">
        <v>78</v>
      </c>
      <c r="BW91" s="132" t="s">
        <v>94</v>
      </c>
      <c r="BX91" s="132" t="s">
        <v>79</v>
      </c>
    </row>
    <row r="92" s="5" customFormat="1" ht="16.5" customHeight="1">
      <c r="A92" s="121" t="s">
        <v>81</v>
      </c>
      <c r="B92" s="122"/>
      <c r="C92" s="123"/>
      <c r="D92" s="124" t="s">
        <v>95</v>
      </c>
      <c r="E92" s="124"/>
      <c r="F92" s="124"/>
      <c r="G92" s="124"/>
      <c r="H92" s="124"/>
      <c r="I92" s="125"/>
      <c r="J92" s="124" t="s">
        <v>96</v>
      </c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6">
        <f>'03 - Holečkova 1718-30, b...'!M30</f>
        <v>0</v>
      </c>
      <c r="AH92" s="125"/>
      <c r="AI92" s="125"/>
      <c r="AJ92" s="125"/>
      <c r="AK92" s="125"/>
      <c r="AL92" s="125"/>
      <c r="AM92" s="125"/>
      <c r="AN92" s="126">
        <f>SUM(AG92,AT92)</f>
        <v>0</v>
      </c>
      <c r="AO92" s="125"/>
      <c r="AP92" s="125"/>
      <c r="AQ92" s="127"/>
      <c r="AS92" s="128">
        <f>'03 - Holečkova 1718-30, b...'!M28</f>
        <v>0</v>
      </c>
      <c r="AT92" s="129">
        <f>ROUND(SUM(AV92:AW92),2)</f>
        <v>0</v>
      </c>
      <c r="AU92" s="130">
        <f>'03 - Holečkova 1718-30, b...'!W139</f>
        <v>0</v>
      </c>
      <c r="AV92" s="129">
        <f>'03 - Holečkova 1718-30, b...'!M32</f>
        <v>0</v>
      </c>
      <c r="AW92" s="129">
        <f>'03 - Holečkova 1718-30, b...'!M33</f>
        <v>0</v>
      </c>
      <c r="AX92" s="129">
        <f>'03 - Holečkova 1718-30, b...'!M34</f>
        <v>0</v>
      </c>
      <c r="AY92" s="129">
        <f>'03 - Holečkova 1718-30, b...'!M35</f>
        <v>0</v>
      </c>
      <c r="AZ92" s="129">
        <f>'03 - Holečkova 1718-30, b...'!H32</f>
        <v>0</v>
      </c>
      <c r="BA92" s="129">
        <f>'03 - Holečkova 1718-30, b...'!H33</f>
        <v>0</v>
      </c>
      <c r="BB92" s="129">
        <f>'03 - Holečkova 1718-30, b...'!H34</f>
        <v>0</v>
      </c>
      <c r="BC92" s="129">
        <f>'03 - Holečkova 1718-30, b...'!H35</f>
        <v>0</v>
      </c>
      <c r="BD92" s="131">
        <f>'03 - Holečkova 1718-30, b...'!H36</f>
        <v>0</v>
      </c>
      <c r="BT92" s="132" t="s">
        <v>84</v>
      </c>
      <c r="BV92" s="132" t="s">
        <v>78</v>
      </c>
      <c r="BW92" s="132" t="s">
        <v>97</v>
      </c>
      <c r="BX92" s="132" t="s">
        <v>79</v>
      </c>
    </row>
    <row r="93" s="5" customFormat="1" ht="31.5" customHeight="1">
      <c r="A93" s="121" t="s">
        <v>81</v>
      </c>
      <c r="B93" s="122"/>
      <c r="C93" s="123"/>
      <c r="D93" s="124" t="s">
        <v>98</v>
      </c>
      <c r="E93" s="124"/>
      <c r="F93" s="124"/>
      <c r="G93" s="124"/>
      <c r="H93" s="124"/>
      <c r="I93" s="125"/>
      <c r="J93" s="124" t="s">
        <v>99</v>
      </c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6">
        <f>'03a - Vytápění + plynoins...'!M30</f>
        <v>0</v>
      </c>
      <c r="AH93" s="125"/>
      <c r="AI93" s="125"/>
      <c r="AJ93" s="125"/>
      <c r="AK93" s="125"/>
      <c r="AL93" s="125"/>
      <c r="AM93" s="125"/>
      <c r="AN93" s="126">
        <f>SUM(AG93,AT93)</f>
        <v>0</v>
      </c>
      <c r="AO93" s="125"/>
      <c r="AP93" s="125"/>
      <c r="AQ93" s="127"/>
      <c r="AS93" s="133">
        <f>'03a - Vytápění + plynoins...'!M28</f>
        <v>0</v>
      </c>
      <c r="AT93" s="134">
        <f>ROUND(SUM(AV93:AW93),2)</f>
        <v>0</v>
      </c>
      <c r="AU93" s="135">
        <f>'03a - Vytápění + plynoins...'!W125</f>
        <v>0</v>
      </c>
      <c r="AV93" s="134">
        <f>'03a - Vytápění + plynoins...'!M32</f>
        <v>0</v>
      </c>
      <c r="AW93" s="134">
        <f>'03a - Vytápění + plynoins...'!M33</f>
        <v>0</v>
      </c>
      <c r="AX93" s="134">
        <f>'03a - Vytápění + plynoins...'!M34</f>
        <v>0</v>
      </c>
      <c r="AY93" s="134">
        <f>'03a - Vytápění + plynoins...'!M35</f>
        <v>0</v>
      </c>
      <c r="AZ93" s="134">
        <f>'03a - Vytápění + plynoins...'!H32</f>
        <v>0</v>
      </c>
      <c r="BA93" s="134">
        <f>'03a - Vytápění + plynoins...'!H33</f>
        <v>0</v>
      </c>
      <c r="BB93" s="134">
        <f>'03a - Vytápění + plynoins...'!H34</f>
        <v>0</v>
      </c>
      <c r="BC93" s="134">
        <f>'03a - Vytápění + plynoins...'!H35</f>
        <v>0</v>
      </c>
      <c r="BD93" s="136">
        <f>'03a - Vytápění + plynoins...'!H36</f>
        <v>0</v>
      </c>
      <c r="BT93" s="132" t="s">
        <v>84</v>
      </c>
      <c r="BV93" s="132" t="s">
        <v>78</v>
      </c>
      <c r="BW93" s="132" t="s">
        <v>100</v>
      </c>
      <c r="BX93" s="132" t="s">
        <v>79</v>
      </c>
    </row>
    <row r="94">
      <c r="B94" s="27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0"/>
    </row>
    <row r="95" s="1" customFormat="1" ht="30" customHeight="1">
      <c r="B95" s="47"/>
      <c r="C95" s="111" t="s">
        <v>101</v>
      </c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114">
        <f>ROUND(SUM(AG96:AG99),2)</f>
        <v>0</v>
      </c>
      <c r="AH95" s="114"/>
      <c r="AI95" s="114"/>
      <c r="AJ95" s="114"/>
      <c r="AK95" s="114"/>
      <c r="AL95" s="114"/>
      <c r="AM95" s="114"/>
      <c r="AN95" s="114">
        <f>ROUND(SUM(AN96:AN99),2)</f>
        <v>0</v>
      </c>
      <c r="AO95" s="114"/>
      <c r="AP95" s="114"/>
      <c r="AQ95" s="49"/>
      <c r="AS95" s="107" t="s">
        <v>102</v>
      </c>
      <c r="AT95" s="108" t="s">
        <v>103</v>
      </c>
      <c r="AU95" s="108" t="s">
        <v>40</v>
      </c>
      <c r="AV95" s="109" t="s">
        <v>63</v>
      </c>
    </row>
    <row r="96" s="1" customFormat="1" ht="19.92" customHeight="1">
      <c r="B96" s="47"/>
      <c r="C96" s="48"/>
      <c r="D96" s="137" t="s">
        <v>104</v>
      </c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138">
        <f>ROUND(AG87*AS96,2)</f>
        <v>0</v>
      </c>
      <c r="AH96" s="139"/>
      <c r="AI96" s="139"/>
      <c r="AJ96" s="139"/>
      <c r="AK96" s="139"/>
      <c r="AL96" s="139"/>
      <c r="AM96" s="139"/>
      <c r="AN96" s="139">
        <f>ROUND(AG96+AV96,2)</f>
        <v>0</v>
      </c>
      <c r="AO96" s="139"/>
      <c r="AP96" s="139"/>
      <c r="AQ96" s="49"/>
      <c r="AS96" s="140">
        <v>0</v>
      </c>
      <c r="AT96" s="141" t="s">
        <v>105</v>
      </c>
      <c r="AU96" s="141" t="s">
        <v>41</v>
      </c>
      <c r="AV96" s="142">
        <f>ROUND(IF(AU96="základní",AG96*L31,IF(AU96="snížená",AG96*L32,0)),2)</f>
        <v>0</v>
      </c>
      <c r="BV96" s="23" t="s">
        <v>106</v>
      </c>
      <c r="BY96" s="143">
        <f>IF(AU96="základní",AV96,0)</f>
        <v>0</v>
      </c>
      <c r="BZ96" s="143">
        <f>IF(AU96="snížená",AV96,0)</f>
        <v>0</v>
      </c>
      <c r="CA96" s="143">
        <v>0</v>
      </c>
      <c r="CB96" s="143">
        <v>0</v>
      </c>
      <c r="CC96" s="143">
        <v>0</v>
      </c>
      <c r="CD96" s="143">
        <f>IF(AU96="základní",AG96,0)</f>
        <v>0</v>
      </c>
      <c r="CE96" s="143">
        <f>IF(AU96="snížená",AG96,0)</f>
        <v>0</v>
      </c>
      <c r="CF96" s="143">
        <f>IF(AU96="zákl. přenesená",AG96,0)</f>
        <v>0</v>
      </c>
      <c r="CG96" s="143">
        <f>IF(AU96="sníž. přenesená",AG96,0)</f>
        <v>0</v>
      </c>
      <c r="CH96" s="143">
        <f>IF(AU96="nulová",AG96,0)</f>
        <v>0</v>
      </c>
      <c r="CI96" s="23">
        <f>IF(AU96="základní",1,IF(AU96="snížená",2,IF(AU96="zákl. přenesená",4,IF(AU96="sníž. přenesená",5,3))))</f>
        <v>1</v>
      </c>
      <c r="CJ96" s="23">
        <f>IF(AT96="stavební čast",1,IF(8896="investiční čast",2,3))</f>
        <v>1</v>
      </c>
      <c r="CK96" s="23" t="str">
        <f>IF(D96="Vyplň vlastní","","x")</f>
        <v>x</v>
      </c>
    </row>
    <row r="97" s="1" customFormat="1" ht="19.92" customHeight="1">
      <c r="B97" s="47"/>
      <c r="C97" s="48"/>
      <c r="D97" s="144" t="s">
        <v>107</v>
      </c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48"/>
      <c r="AD97" s="48"/>
      <c r="AE97" s="48"/>
      <c r="AF97" s="48"/>
      <c r="AG97" s="138">
        <f>AG87*AS97</f>
        <v>0</v>
      </c>
      <c r="AH97" s="139"/>
      <c r="AI97" s="139"/>
      <c r="AJ97" s="139"/>
      <c r="AK97" s="139"/>
      <c r="AL97" s="139"/>
      <c r="AM97" s="139"/>
      <c r="AN97" s="139">
        <f>AG97+AV97</f>
        <v>0</v>
      </c>
      <c r="AO97" s="139"/>
      <c r="AP97" s="139"/>
      <c r="AQ97" s="49"/>
      <c r="AS97" s="145">
        <v>0</v>
      </c>
      <c r="AT97" s="146" t="s">
        <v>105</v>
      </c>
      <c r="AU97" s="146" t="s">
        <v>41</v>
      </c>
      <c r="AV97" s="147">
        <f>ROUND(IF(AU97="nulová",0,IF(OR(AU97="základní",AU97="zákl. přenesená"),AG97*L31,AG97*L32)),2)</f>
        <v>0</v>
      </c>
      <c r="BV97" s="23" t="s">
        <v>108</v>
      </c>
      <c r="BY97" s="143">
        <f>IF(AU97="základní",AV97,0)</f>
        <v>0</v>
      </c>
      <c r="BZ97" s="143">
        <f>IF(AU97="snížená",AV97,0)</f>
        <v>0</v>
      </c>
      <c r="CA97" s="143">
        <f>IF(AU97="zákl. přenesená",AV97,0)</f>
        <v>0</v>
      </c>
      <c r="CB97" s="143">
        <f>IF(AU97="sníž. přenesená",AV97,0)</f>
        <v>0</v>
      </c>
      <c r="CC97" s="143">
        <f>IF(AU97="nulová",AV97,0)</f>
        <v>0</v>
      </c>
      <c r="CD97" s="143">
        <f>IF(AU97="základní",AG97,0)</f>
        <v>0</v>
      </c>
      <c r="CE97" s="143">
        <f>IF(AU97="snížená",AG97,0)</f>
        <v>0</v>
      </c>
      <c r="CF97" s="143">
        <f>IF(AU97="zákl. přenesená",AG97,0)</f>
        <v>0</v>
      </c>
      <c r="CG97" s="143">
        <f>IF(AU97="sníž. přenesená",AG97,0)</f>
        <v>0</v>
      </c>
      <c r="CH97" s="143">
        <f>IF(AU97="nulová",AG97,0)</f>
        <v>0</v>
      </c>
      <c r="CI97" s="23">
        <f>IF(AU97="základní",1,IF(AU97="snížená",2,IF(AU97="zákl. přenesená",4,IF(AU97="sníž. přenesená",5,3))))</f>
        <v>1</v>
      </c>
      <c r="CJ97" s="23">
        <f>IF(AT97="stavební čast",1,IF(8897="investiční čast",2,3))</f>
        <v>1</v>
      </c>
      <c r="CK97" s="23" t="str">
        <f>IF(D97="Vyplň vlastní","","x")</f>
        <v/>
      </c>
    </row>
    <row r="98" s="1" customFormat="1" ht="19.92" customHeight="1">
      <c r="B98" s="47"/>
      <c r="C98" s="48"/>
      <c r="D98" s="144" t="s">
        <v>107</v>
      </c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48"/>
      <c r="AD98" s="48"/>
      <c r="AE98" s="48"/>
      <c r="AF98" s="48"/>
      <c r="AG98" s="138">
        <f>AG87*AS98</f>
        <v>0</v>
      </c>
      <c r="AH98" s="139"/>
      <c r="AI98" s="139"/>
      <c r="AJ98" s="139"/>
      <c r="AK98" s="139"/>
      <c r="AL98" s="139"/>
      <c r="AM98" s="139"/>
      <c r="AN98" s="139">
        <f>AG98+AV98</f>
        <v>0</v>
      </c>
      <c r="AO98" s="139"/>
      <c r="AP98" s="139"/>
      <c r="AQ98" s="49"/>
      <c r="AS98" s="145">
        <v>0</v>
      </c>
      <c r="AT98" s="146" t="s">
        <v>105</v>
      </c>
      <c r="AU98" s="146" t="s">
        <v>41</v>
      </c>
      <c r="AV98" s="147">
        <f>ROUND(IF(AU98="nulová",0,IF(OR(AU98="základní",AU98="zákl. přenesená"),AG98*L31,AG98*L32)),2)</f>
        <v>0</v>
      </c>
      <c r="BV98" s="23" t="s">
        <v>108</v>
      </c>
      <c r="BY98" s="143">
        <f>IF(AU98="základní",AV98,0)</f>
        <v>0</v>
      </c>
      <c r="BZ98" s="143">
        <f>IF(AU98="snížená",AV98,0)</f>
        <v>0</v>
      </c>
      <c r="CA98" s="143">
        <f>IF(AU98="zákl. přenesená",AV98,0)</f>
        <v>0</v>
      </c>
      <c r="CB98" s="143">
        <f>IF(AU98="sníž. přenesená",AV98,0)</f>
        <v>0</v>
      </c>
      <c r="CC98" s="143">
        <f>IF(AU98="nulová",AV98,0)</f>
        <v>0</v>
      </c>
      <c r="CD98" s="143">
        <f>IF(AU98="základní",AG98,0)</f>
        <v>0</v>
      </c>
      <c r="CE98" s="143">
        <f>IF(AU98="snížená",AG98,0)</f>
        <v>0</v>
      </c>
      <c r="CF98" s="143">
        <f>IF(AU98="zákl. přenesená",AG98,0)</f>
        <v>0</v>
      </c>
      <c r="CG98" s="143">
        <f>IF(AU98="sníž. přenesená",AG98,0)</f>
        <v>0</v>
      </c>
      <c r="CH98" s="143">
        <f>IF(AU98="nulová",AG98,0)</f>
        <v>0</v>
      </c>
      <c r="CI98" s="23">
        <f>IF(AU98="základní",1,IF(AU98="snížená",2,IF(AU98="zákl. přenesená",4,IF(AU98="sníž. přenesená",5,3))))</f>
        <v>1</v>
      </c>
      <c r="CJ98" s="23">
        <f>IF(AT98="stavební čast",1,IF(8898="investiční čast",2,3))</f>
        <v>1</v>
      </c>
      <c r="CK98" s="23" t="str">
        <f>IF(D98="Vyplň vlastní","","x")</f>
        <v/>
      </c>
    </row>
    <row r="99" s="1" customFormat="1" ht="19.92" customHeight="1">
      <c r="B99" s="47"/>
      <c r="C99" s="48"/>
      <c r="D99" s="144" t="s">
        <v>107</v>
      </c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48"/>
      <c r="AD99" s="48"/>
      <c r="AE99" s="48"/>
      <c r="AF99" s="48"/>
      <c r="AG99" s="138">
        <f>AG87*AS99</f>
        <v>0</v>
      </c>
      <c r="AH99" s="139"/>
      <c r="AI99" s="139"/>
      <c r="AJ99" s="139"/>
      <c r="AK99" s="139"/>
      <c r="AL99" s="139"/>
      <c r="AM99" s="139"/>
      <c r="AN99" s="139">
        <f>AG99+AV99</f>
        <v>0</v>
      </c>
      <c r="AO99" s="139"/>
      <c r="AP99" s="139"/>
      <c r="AQ99" s="49"/>
      <c r="AS99" s="148">
        <v>0</v>
      </c>
      <c r="AT99" s="149" t="s">
        <v>105</v>
      </c>
      <c r="AU99" s="149" t="s">
        <v>41</v>
      </c>
      <c r="AV99" s="150">
        <f>ROUND(IF(AU99="nulová",0,IF(OR(AU99="základní",AU99="zákl. přenesená"),AG99*L31,AG99*L32)),2)</f>
        <v>0</v>
      </c>
      <c r="BV99" s="23" t="s">
        <v>108</v>
      </c>
      <c r="BY99" s="143">
        <f>IF(AU99="základní",AV99,0)</f>
        <v>0</v>
      </c>
      <c r="BZ99" s="143">
        <f>IF(AU99="snížená",AV99,0)</f>
        <v>0</v>
      </c>
      <c r="CA99" s="143">
        <f>IF(AU99="zákl. přenesená",AV99,0)</f>
        <v>0</v>
      </c>
      <c r="CB99" s="143">
        <f>IF(AU99="sníž. přenesená",AV99,0)</f>
        <v>0</v>
      </c>
      <c r="CC99" s="143">
        <f>IF(AU99="nulová",AV99,0)</f>
        <v>0</v>
      </c>
      <c r="CD99" s="143">
        <f>IF(AU99="základní",AG99,0)</f>
        <v>0</v>
      </c>
      <c r="CE99" s="143">
        <f>IF(AU99="snížená",AG99,0)</f>
        <v>0</v>
      </c>
      <c r="CF99" s="143">
        <f>IF(AU99="zákl. přenesená",AG99,0)</f>
        <v>0</v>
      </c>
      <c r="CG99" s="143">
        <f>IF(AU99="sníž. přenesená",AG99,0)</f>
        <v>0</v>
      </c>
      <c r="CH99" s="143">
        <f>IF(AU99="nulová",AG99,0)</f>
        <v>0</v>
      </c>
      <c r="CI99" s="23">
        <f>IF(AU99="základní",1,IF(AU99="snížená",2,IF(AU99="zákl. přenesená",4,IF(AU99="sníž. přenesená",5,3))))</f>
        <v>1</v>
      </c>
      <c r="CJ99" s="23">
        <f>IF(AT99="stavební čast",1,IF(8899="investiční čast",2,3))</f>
        <v>1</v>
      </c>
      <c r="CK99" s="23" t="str">
        <f>IF(D99="Vyplň vlastní","","x")</f>
        <v/>
      </c>
    </row>
    <row r="100" s="1" customFormat="1" ht="10.8" customHeight="1"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9"/>
    </row>
    <row r="101" s="1" customFormat="1" ht="30" customHeight="1">
      <c r="B101" s="47"/>
      <c r="C101" s="151" t="s">
        <v>109</v>
      </c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3">
        <f>ROUND(AG87+AG95,2)</f>
        <v>0</v>
      </c>
      <c r="AH101" s="153"/>
      <c r="AI101" s="153"/>
      <c r="AJ101" s="153"/>
      <c r="AK101" s="153"/>
      <c r="AL101" s="153"/>
      <c r="AM101" s="153"/>
      <c r="AN101" s="153">
        <f>AN87+AN95</f>
        <v>0</v>
      </c>
      <c r="AO101" s="153"/>
      <c r="AP101" s="153"/>
      <c r="AQ101" s="49"/>
    </row>
    <row r="102" s="1" customFormat="1" ht="6.96" customHeight="1">
      <c r="B102" s="76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  <c r="AQ102" s="78"/>
    </row>
  </sheetData>
  <sheetProtection sheet="1" formatColumns="0" formatRows="0" objects="1" scenarios="1" spinCount="10" saltValue="VOhhsqZsIP3SBH6184haFhY69BR1ub/feJ1OIBsu0QEDXLbhOMX5B/FUSgRK5mLRbmjDUGDuSEzjJSOc/lyyGg==" hashValue="Li/NqsMcGLZvU5p9w+DIr0TGxgJPZHrNAQ8wndWUEkMtMBvtIKdMRS1Bgn2UjUKrwN0gxuzyltMo2KSZZ0vFcA==" algorithmName="SHA-512" password="CC35"/>
  <mergeCells count="7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AN93:AP93"/>
    <mergeCell ref="AG93:AM93"/>
    <mergeCell ref="D93:H93"/>
    <mergeCell ref="J93:AF93"/>
    <mergeCell ref="AG96:AM96"/>
    <mergeCell ref="AN96:AP96"/>
    <mergeCell ref="D97:AB97"/>
    <mergeCell ref="AG97:AM97"/>
    <mergeCell ref="AN97:AP97"/>
    <mergeCell ref="D98:AB98"/>
    <mergeCell ref="AG98:AM98"/>
    <mergeCell ref="AN98:AP98"/>
    <mergeCell ref="D99:AB99"/>
    <mergeCell ref="AG99:AM99"/>
    <mergeCell ref="AN99:AP99"/>
    <mergeCell ref="AG87:AM87"/>
    <mergeCell ref="AN87:AP87"/>
    <mergeCell ref="AG95:AM95"/>
    <mergeCell ref="AN95:AP95"/>
    <mergeCell ref="AG101:AM101"/>
    <mergeCell ref="AN101:AP101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6:AU100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6:AT100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1 - Holečkova 1717-28, b...'!C2" display="/"/>
    <hyperlink ref="A89" location="'01a - Vytápění + plynoins...'!C2" display="/"/>
    <hyperlink ref="A90" location="'02 - Holečkova 1718-30, b...'!C2" display="/"/>
    <hyperlink ref="A91" location="'02a - Vytápění + plynoins...'!C2" display="/"/>
    <hyperlink ref="A92" location="'03 - Holečkova 1718-30, b...'!C2" display="/"/>
    <hyperlink ref="A93" location="'03a - Vytápění + plynoins...'!C2" display="/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4"/>
      <c r="B1" s="14"/>
      <c r="C1" s="14"/>
      <c r="D1" s="15" t="s">
        <v>1</v>
      </c>
      <c r="E1" s="14"/>
      <c r="F1" s="16" t="s">
        <v>110</v>
      </c>
      <c r="G1" s="16"/>
      <c r="H1" s="155" t="s">
        <v>111</v>
      </c>
      <c r="I1" s="155"/>
      <c r="J1" s="155"/>
      <c r="K1" s="155"/>
      <c r="L1" s="16" t="s">
        <v>112</v>
      </c>
      <c r="M1" s="14"/>
      <c r="N1" s="14"/>
      <c r="O1" s="15" t="s">
        <v>113</v>
      </c>
      <c r="P1" s="14"/>
      <c r="Q1" s="14"/>
      <c r="R1" s="14"/>
      <c r="S1" s="16" t="s">
        <v>114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ht="36.96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85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84</v>
      </c>
    </row>
    <row r="4" ht="36.96" customHeight="1">
      <c r="B4" s="27"/>
      <c r="C4" s="28" t="s">
        <v>115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ht="6.96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ht="25.44" customHeight="1">
      <c r="B6" s="27"/>
      <c r="C6" s="32"/>
      <c r="D6" s="39" t="s">
        <v>19</v>
      </c>
      <c r="E6" s="32"/>
      <c r="F6" s="156" t="str">
        <f>'Rekapitulace stavby'!K6</f>
        <v>Oprava a modernizace tří volných bytů o velikosti 1+1 na ul. Holečkova 1717/28 a 1718/30, Slezská Ostrava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="1" customFormat="1" ht="32.88" customHeight="1">
      <c r="B7" s="47"/>
      <c r="C7" s="48"/>
      <c r="D7" s="36" t="s">
        <v>116</v>
      </c>
      <c r="E7" s="48"/>
      <c r="F7" s="37" t="s">
        <v>117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27.3.2018</v>
      </c>
      <c r="P9" s="91"/>
      <c r="Q9" s="48"/>
      <c r="R9" s="49"/>
    </row>
    <row r="10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tr">
        <f>IF('Rekapitulace stavby'!AN10="","",'Rekapitulace stavby'!AN10)</f>
        <v/>
      </c>
      <c r="P11" s="34"/>
      <c r="Q11" s="48"/>
      <c r="R11" s="49"/>
    </row>
    <row r="12" s="1" customFormat="1" ht="18" customHeight="1">
      <c r="B12" s="47"/>
      <c r="C12" s="48"/>
      <c r="D12" s="48"/>
      <c r="E12" s="34" t="str">
        <f>IF('Rekapitulace stavby'!E11="","",'Rekapitulace stavby'!E11)</f>
        <v xml:space="preserve"> </v>
      </c>
      <c r="F12" s="48"/>
      <c r="G12" s="48"/>
      <c r="H12" s="48"/>
      <c r="I12" s="48"/>
      <c r="J12" s="48"/>
      <c r="K12" s="48"/>
      <c r="L12" s="48"/>
      <c r="M12" s="39" t="s">
        <v>30</v>
      </c>
      <c r="N12" s="48"/>
      <c r="O12" s="34" t="str">
        <f>IF('Rekapitulace stavby'!AN11="","",'Rekapitulace stavby'!AN11)</f>
        <v/>
      </c>
      <c r="P12" s="34"/>
      <c r="Q12" s="48"/>
      <c r="R12" s="49"/>
    </row>
    <row r="13" s="1" customFormat="1" ht="6.96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="1" customFormat="1" ht="14.4" customHeight="1">
      <c r="B14" s="47"/>
      <c r="C14" s="48"/>
      <c r="D14" s="39" t="s">
        <v>31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30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="1" customFormat="1" ht="14.4" customHeight="1">
      <c r="B17" s="47"/>
      <c r="C17" s="48"/>
      <c r="D17" s="39" t="s">
        <v>33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tr">
        <f>IF('Rekapitulace stavby'!AN16="","",'Rekapitulace stavby'!AN16)</f>
        <v/>
      </c>
      <c r="P17" s="34"/>
      <c r="Q17" s="48"/>
      <c r="R17" s="49"/>
    </row>
    <row r="18" s="1" customFormat="1" ht="18" customHeight="1">
      <c r="B18" s="47"/>
      <c r="C18" s="48"/>
      <c r="D18" s="48"/>
      <c r="E18" s="34" t="str">
        <f>IF('Rekapitulace stavby'!E17="","",'Rekapitulace stavby'!E17)</f>
        <v xml:space="preserve"> </v>
      </c>
      <c r="F18" s="48"/>
      <c r="G18" s="48"/>
      <c r="H18" s="48"/>
      <c r="I18" s="48"/>
      <c r="J18" s="48"/>
      <c r="K18" s="48"/>
      <c r="L18" s="48"/>
      <c r="M18" s="39" t="s">
        <v>30</v>
      </c>
      <c r="N18" s="48"/>
      <c r="O18" s="34" t="str">
        <f>IF('Rekapitulace stavby'!AN17="","",'Rekapitulace stavby'!AN17)</f>
        <v/>
      </c>
      <c r="P18" s="34"/>
      <c r="Q18" s="48"/>
      <c r="R18" s="49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="1" customFormat="1" ht="14.4" customHeight="1">
      <c r="B20" s="47"/>
      <c r="C20" s="48"/>
      <c r="D20" s="39" t="s">
        <v>35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="1" customFormat="1" ht="18" customHeight="1">
      <c r="B21" s="47"/>
      <c r="C21" s="48"/>
      <c r="D21" s="48"/>
      <c r="E21" s="34" t="str">
        <f>IF('Rekapitulace stavby'!E20="","",'Rekapitulace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30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="1" customFormat="1" ht="14.4" customHeight="1">
      <c r="B23" s="47"/>
      <c r="C23" s="48"/>
      <c r="D23" s="39" t="s">
        <v>36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="1" customFormat="1" ht="6.96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="1" customFormat="1" ht="14.4" customHeight="1">
      <c r="B27" s="47"/>
      <c r="C27" s="48"/>
      <c r="D27" s="159" t="s">
        <v>118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="1" customFormat="1" ht="14.4" customHeight="1">
      <c r="B28" s="47"/>
      <c r="C28" s="48"/>
      <c r="D28" s="45" t="s">
        <v>104</v>
      </c>
      <c r="E28" s="48"/>
      <c r="F28" s="48"/>
      <c r="G28" s="48"/>
      <c r="H28" s="48"/>
      <c r="I28" s="48"/>
      <c r="J28" s="48"/>
      <c r="K28" s="48"/>
      <c r="L28" s="48"/>
      <c r="M28" s="46">
        <f>N113</f>
        <v>0</v>
      </c>
      <c r="N28" s="46"/>
      <c r="O28" s="46"/>
      <c r="P28" s="46"/>
      <c r="Q28" s="48"/>
      <c r="R28" s="49"/>
    </row>
    <row r="29" s="1" customFormat="1" ht="6.96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="1" customFormat="1" ht="25.44" customHeight="1">
      <c r="B30" s="47"/>
      <c r="C30" s="48"/>
      <c r="D30" s="160" t="s">
        <v>39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="1" customFormat="1" ht="6.96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="1" customFormat="1" ht="14.4" customHeight="1">
      <c r="B32" s="47"/>
      <c r="C32" s="48"/>
      <c r="D32" s="55" t="s">
        <v>40</v>
      </c>
      <c r="E32" s="55" t="s">
        <v>41</v>
      </c>
      <c r="F32" s="56">
        <v>0.20999999999999999</v>
      </c>
      <c r="G32" s="162" t="s">
        <v>42</v>
      </c>
      <c r="H32" s="163">
        <f>(SUM(BE113:BE120)+SUM(BE138:BE388))</f>
        <v>0</v>
      </c>
      <c r="I32" s="48"/>
      <c r="J32" s="48"/>
      <c r="K32" s="48"/>
      <c r="L32" s="48"/>
      <c r="M32" s="163">
        <f>ROUND((SUM(BE113:BE120)+SUM(BE138:BE388)), 2)*F32</f>
        <v>0</v>
      </c>
      <c r="N32" s="48"/>
      <c r="O32" s="48"/>
      <c r="P32" s="48"/>
      <c r="Q32" s="48"/>
      <c r="R32" s="49"/>
    </row>
    <row r="33" s="1" customFormat="1" ht="14.4" customHeight="1">
      <c r="B33" s="47"/>
      <c r="C33" s="48"/>
      <c r="D33" s="48"/>
      <c r="E33" s="55" t="s">
        <v>43</v>
      </c>
      <c r="F33" s="56">
        <v>0.14999999999999999</v>
      </c>
      <c r="G33" s="162" t="s">
        <v>42</v>
      </c>
      <c r="H33" s="163">
        <f>(SUM(BF113:BF120)+SUM(BF138:BF388))</f>
        <v>0</v>
      </c>
      <c r="I33" s="48"/>
      <c r="J33" s="48"/>
      <c r="K33" s="48"/>
      <c r="L33" s="48"/>
      <c r="M33" s="163">
        <f>ROUND((SUM(BF113:BF120)+SUM(BF138:BF388)), 2)*F33</f>
        <v>0</v>
      </c>
      <c r="N33" s="48"/>
      <c r="O33" s="48"/>
      <c r="P33" s="48"/>
      <c r="Q33" s="48"/>
      <c r="R33" s="49"/>
    </row>
    <row r="34" hidden="1" s="1" customFormat="1" ht="14.4" customHeight="1">
      <c r="B34" s="47"/>
      <c r="C34" s="48"/>
      <c r="D34" s="48"/>
      <c r="E34" s="55" t="s">
        <v>44</v>
      </c>
      <c r="F34" s="56">
        <v>0.20999999999999999</v>
      </c>
      <c r="G34" s="162" t="s">
        <v>42</v>
      </c>
      <c r="H34" s="163">
        <f>(SUM(BG113:BG120)+SUM(BG138:BG388))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hidden="1" s="1" customFormat="1" ht="14.4" customHeight="1">
      <c r="B35" s="47"/>
      <c r="C35" s="48"/>
      <c r="D35" s="48"/>
      <c r="E35" s="55" t="s">
        <v>45</v>
      </c>
      <c r="F35" s="56">
        <v>0.14999999999999999</v>
      </c>
      <c r="G35" s="162" t="s">
        <v>42</v>
      </c>
      <c r="H35" s="163">
        <f>(SUM(BH113:BH120)+SUM(BH138:BH388))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hidden="1" s="1" customFormat="1" ht="14.4" customHeight="1">
      <c r="B36" s="47"/>
      <c r="C36" s="48"/>
      <c r="D36" s="48"/>
      <c r="E36" s="55" t="s">
        <v>46</v>
      </c>
      <c r="F36" s="56">
        <v>0</v>
      </c>
      <c r="G36" s="162" t="s">
        <v>42</v>
      </c>
      <c r="H36" s="163">
        <f>(SUM(BI113:BI120)+SUM(BI138:BI388))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="1" customFormat="1" ht="25.44" customHeight="1">
      <c r="B38" s="47"/>
      <c r="C38" s="152"/>
      <c r="D38" s="164" t="s">
        <v>47</v>
      </c>
      <c r="E38" s="104"/>
      <c r="F38" s="104"/>
      <c r="G38" s="165" t="s">
        <v>48</v>
      </c>
      <c r="H38" s="166" t="s">
        <v>49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="1" customFormat="1">
      <c r="B50" s="47"/>
      <c r="C50" s="48"/>
      <c r="D50" s="67" t="s">
        <v>50</v>
      </c>
      <c r="E50" s="68"/>
      <c r="F50" s="68"/>
      <c r="G50" s="68"/>
      <c r="H50" s="69"/>
      <c r="I50" s="48"/>
      <c r="J50" s="67" t="s">
        <v>51</v>
      </c>
      <c r="K50" s="68"/>
      <c r="L50" s="68"/>
      <c r="M50" s="68"/>
      <c r="N50" s="68"/>
      <c r="O50" s="68"/>
      <c r="P50" s="69"/>
      <c r="Q50" s="48"/>
      <c r="R50" s="49"/>
    </row>
    <row r="51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="1" customFormat="1">
      <c r="B59" s="47"/>
      <c r="C59" s="48"/>
      <c r="D59" s="72" t="s">
        <v>52</v>
      </c>
      <c r="E59" s="73"/>
      <c r="F59" s="73"/>
      <c r="G59" s="74" t="s">
        <v>53</v>
      </c>
      <c r="H59" s="75"/>
      <c r="I59" s="48"/>
      <c r="J59" s="72" t="s">
        <v>52</v>
      </c>
      <c r="K59" s="73"/>
      <c r="L59" s="73"/>
      <c r="M59" s="73"/>
      <c r="N59" s="74" t="s">
        <v>53</v>
      </c>
      <c r="O59" s="73"/>
      <c r="P59" s="75"/>
      <c r="Q59" s="48"/>
      <c r="R59" s="49"/>
    </row>
    <row r="60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="1" customFormat="1">
      <c r="B61" s="47"/>
      <c r="C61" s="48"/>
      <c r="D61" s="67" t="s">
        <v>54</v>
      </c>
      <c r="E61" s="68"/>
      <c r="F61" s="68"/>
      <c r="G61" s="68"/>
      <c r="H61" s="69"/>
      <c r="I61" s="48"/>
      <c r="J61" s="67" t="s">
        <v>55</v>
      </c>
      <c r="K61" s="68"/>
      <c r="L61" s="68"/>
      <c r="M61" s="68"/>
      <c r="N61" s="68"/>
      <c r="O61" s="68"/>
      <c r="P61" s="69"/>
      <c r="Q61" s="48"/>
      <c r="R61" s="49"/>
    </row>
    <row r="62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="1" customFormat="1">
      <c r="B70" s="47"/>
      <c r="C70" s="48"/>
      <c r="D70" s="72" t="s">
        <v>52</v>
      </c>
      <c r="E70" s="73"/>
      <c r="F70" s="73"/>
      <c r="G70" s="74" t="s">
        <v>53</v>
      </c>
      <c r="H70" s="75"/>
      <c r="I70" s="48"/>
      <c r="J70" s="72" t="s">
        <v>52</v>
      </c>
      <c r="K70" s="73"/>
      <c r="L70" s="73"/>
      <c r="M70" s="73"/>
      <c r="N70" s="74" t="s">
        <v>53</v>
      </c>
      <c r="O70" s="73"/>
      <c r="P70" s="75"/>
      <c r="Q70" s="48"/>
      <c r="R70" s="49"/>
    </row>
    <row r="71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="1" customFormat="1" ht="6.96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="1" customFormat="1" ht="36.96" customHeight="1">
      <c r="B76" s="47"/>
      <c r="C76" s="28" t="s">
        <v>119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="1" customFormat="1" ht="6.96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="1" customFormat="1" ht="30" customHeight="1">
      <c r="B78" s="47"/>
      <c r="C78" s="39" t="s">
        <v>19</v>
      </c>
      <c r="D78" s="48"/>
      <c r="E78" s="48"/>
      <c r="F78" s="156" t="str">
        <f>F6</f>
        <v>Oprava a modernizace tří volných bytů o velikosti 1+1 na ul. Holečkova 1717/28 a 1718/30, Slezská Ostrava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="1" customFormat="1" ht="36.96" customHeight="1">
      <c r="B79" s="47"/>
      <c r="C79" s="86" t="s">
        <v>116</v>
      </c>
      <c r="D79" s="48"/>
      <c r="E79" s="48"/>
      <c r="F79" s="88" t="str">
        <f>F7</f>
        <v>01 - Holečkova 1717/28, byt č.5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="1" customFormat="1" ht="6.96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27.3.2018</v>
      </c>
      <c r="N81" s="91"/>
      <c r="O81" s="91"/>
      <c r="P81" s="91"/>
      <c r="Q81" s="48"/>
      <c r="R81" s="49"/>
      <c r="T81" s="172"/>
      <c r="U81" s="172"/>
    </row>
    <row r="82" s="1" customFormat="1" ht="6.96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="1" customFormat="1">
      <c r="B83" s="47"/>
      <c r="C83" s="39" t="s">
        <v>28</v>
      </c>
      <c r="D83" s="48"/>
      <c r="E83" s="48"/>
      <c r="F83" s="34" t="str">
        <f>E12</f>
        <v xml:space="preserve"> </v>
      </c>
      <c r="G83" s="48"/>
      <c r="H83" s="48"/>
      <c r="I83" s="48"/>
      <c r="J83" s="48"/>
      <c r="K83" s="39" t="s">
        <v>33</v>
      </c>
      <c r="L83" s="48"/>
      <c r="M83" s="34" t="str">
        <f>E18</f>
        <v xml:space="preserve"> </v>
      </c>
      <c r="N83" s="34"/>
      <c r="O83" s="34"/>
      <c r="P83" s="34"/>
      <c r="Q83" s="34"/>
      <c r="R83" s="49"/>
      <c r="T83" s="172"/>
      <c r="U83" s="172"/>
    </row>
    <row r="84" s="1" customFormat="1" ht="14.4" customHeight="1">
      <c r="B84" s="47"/>
      <c r="C84" s="39" t="s">
        <v>31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35</v>
      </c>
      <c r="L84" s="48"/>
      <c r="M84" s="34" t="str">
        <f>E21</f>
        <v xml:space="preserve"> </v>
      </c>
      <c r="N84" s="34"/>
      <c r="O84" s="34"/>
      <c r="P84" s="34"/>
      <c r="Q84" s="34"/>
      <c r="R84" s="49"/>
      <c r="T84" s="172"/>
      <c r="U84" s="172"/>
    </row>
    <row r="85" s="1" customFormat="1" ht="10.32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="1" customFormat="1" ht="29.28" customHeight="1">
      <c r="B86" s="47"/>
      <c r="C86" s="173" t="s">
        <v>120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121</v>
      </c>
      <c r="O86" s="152"/>
      <c r="P86" s="152"/>
      <c r="Q86" s="152"/>
      <c r="R86" s="49"/>
      <c r="T86" s="172"/>
      <c r="U86" s="172"/>
    </row>
    <row r="87" s="1" customFormat="1" ht="10.32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="1" customFormat="1" ht="29.28" customHeight="1">
      <c r="B88" s="47"/>
      <c r="C88" s="174" t="s">
        <v>122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N138</f>
        <v>0</v>
      </c>
      <c r="O88" s="175"/>
      <c r="P88" s="175"/>
      <c r="Q88" s="175"/>
      <c r="R88" s="49"/>
      <c r="T88" s="172"/>
      <c r="U88" s="172"/>
      <c r="AU88" s="23" t="s">
        <v>123</v>
      </c>
    </row>
    <row r="89" s="6" customFormat="1" ht="24.96" customHeight="1">
      <c r="B89" s="176"/>
      <c r="C89" s="177"/>
      <c r="D89" s="178" t="s">
        <v>124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N139</f>
        <v>0</v>
      </c>
      <c r="O89" s="177"/>
      <c r="P89" s="177"/>
      <c r="Q89" s="177"/>
      <c r="R89" s="180"/>
      <c r="T89" s="181"/>
      <c r="U89" s="181"/>
    </row>
    <row r="90" s="7" customFormat="1" ht="19.92" customHeight="1">
      <c r="B90" s="182"/>
      <c r="C90" s="183"/>
      <c r="D90" s="137" t="s">
        <v>125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N140</f>
        <v>0</v>
      </c>
      <c r="O90" s="183"/>
      <c r="P90" s="183"/>
      <c r="Q90" s="183"/>
      <c r="R90" s="184"/>
      <c r="T90" s="185"/>
      <c r="U90" s="185"/>
    </row>
    <row r="91" s="7" customFormat="1" ht="19.92" customHeight="1">
      <c r="B91" s="182"/>
      <c r="C91" s="183"/>
      <c r="D91" s="137" t="s">
        <v>126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N143</f>
        <v>0</v>
      </c>
      <c r="O91" s="183"/>
      <c r="P91" s="183"/>
      <c r="Q91" s="183"/>
      <c r="R91" s="184"/>
      <c r="T91" s="185"/>
      <c r="U91" s="185"/>
    </row>
    <row r="92" s="7" customFormat="1" ht="19.92" customHeight="1">
      <c r="B92" s="182"/>
      <c r="C92" s="183"/>
      <c r="D92" s="137" t="s">
        <v>127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N159</f>
        <v>0</v>
      </c>
      <c r="O92" s="183"/>
      <c r="P92" s="183"/>
      <c r="Q92" s="183"/>
      <c r="R92" s="184"/>
      <c r="T92" s="185"/>
      <c r="U92" s="185"/>
    </row>
    <row r="93" s="7" customFormat="1" ht="19.92" customHeight="1">
      <c r="B93" s="182"/>
      <c r="C93" s="183"/>
      <c r="D93" s="137" t="s">
        <v>128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N186</f>
        <v>0</v>
      </c>
      <c r="O93" s="183"/>
      <c r="P93" s="183"/>
      <c r="Q93" s="183"/>
      <c r="R93" s="184"/>
      <c r="T93" s="185"/>
      <c r="U93" s="185"/>
    </row>
    <row r="94" s="7" customFormat="1" ht="19.92" customHeight="1">
      <c r="B94" s="182"/>
      <c r="C94" s="183"/>
      <c r="D94" s="137" t="s">
        <v>129</v>
      </c>
      <c r="E94" s="183"/>
      <c r="F94" s="183"/>
      <c r="G94" s="183"/>
      <c r="H94" s="183"/>
      <c r="I94" s="183"/>
      <c r="J94" s="183"/>
      <c r="K94" s="183"/>
      <c r="L94" s="183"/>
      <c r="M94" s="183"/>
      <c r="N94" s="139">
        <f>N191</f>
        <v>0</v>
      </c>
      <c r="O94" s="183"/>
      <c r="P94" s="183"/>
      <c r="Q94" s="183"/>
      <c r="R94" s="184"/>
      <c r="T94" s="185"/>
      <c r="U94" s="185"/>
    </row>
    <row r="95" s="6" customFormat="1" ht="24.96" customHeight="1">
      <c r="B95" s="176"/>
      <c r="C95" s="177"/>
      <c r="D95" s="178" t="s">
        <v>130</v>
      </c>
      <c r="E95" s="177"/>
      <c r="F95" s="177"/>
      <c r="G95" s="177"/>
      <c r="H95" s="177"/>
      <c r="I95" s="177"/>
      <c r="J95" s="177"/>
      <c r="K95" s="177"/>
      <c r="L95" s="177"/>
      <c r="M95" s="177"/>
      <c r="N95" s="179">
        <f>N193</f>
        <v>0</v>
      </c>
      <c r="O95" s="177"/>
      <c r="P95" s="177"/>
      <c r="Q95" s="177"/>
      <c r="R95" s="180"/>
      <c r="T95" s="181"/>
      <c r="U95" s="181"/>
    </row>
    <row r="96" s="7" customFormat="1" ht="19.92" customHeight="1">
      <c r="B96" s="182"/>
      <c r="C96" s="183"/>
      <c r="D96" s="137" t="s">
        <v>131</v>
      </c>
      <c r="E96" s="183"/>
      <c r="F96" s="183"/>
      <c r="G96" s="183"/>
      <c r="H96" s="183"/>
      <c r="I96" s="183"/>
      <c r="J96" s="183"/>
      <c r="K96" s="183"/>
      <c r="L96" s="183"/>
      <c r="M96" s="183"/>
      <c r="N96" s="139">
        <f>N194</f>
        <v>0</v>
      </c>
      <c r="O96" s="183"/>
      <c r="P96" s="183"/>
      <c r="Q96" s="183"/>
      <c r="R96" s="184"/>
      <c r="T96" s="185"/>
      <c r="U96" s="185"/>
    </row>
    <row r="97" s="7" customFormat="1" ht="19.92" customHeight="1">
      <c r="B97" s="182"/>
      <c r="C97" s="183"/>
      <c r="D97" s="137" t="s">
        <v>132</v>
      </c>
      <c r="E97" s="183"/>
      <c r="F97" s="183"/>
      <c r="G97" s="183"/>
      <c r="H97" s="183"/>
      <c r="I97" s="183"/>
      <c r="J97" s="183"/>
      <c r="K97" s="183"/>
      <c r="L97" s="183"/>
      <c r="M97" s="183"/>
      <c r="N97" s="139">
        <f>N208</f>
        <v>0</v>
      </c>
      <c r="O97" s="183"/>
      <c r="P97" s="183"/>
      <c r="Q97" s="183"/>
      <c r="R97" s="184"/>
      <c r="T97" s="185"/>
      <c r="U97" s="185"/>
    </row>
    <row r="98" s="7" customFormat="1" ht="19.92" customHeight="1">
      <c r="B98" s="182"/>
      <c r="C98" s="183"/>
      <c r="D98" s="137" t="s">
        <v>133</v>
      </c>
      <c r="E98" s="183"/>
      <c r="F98" s="183"/>
      <c r="G98" s="183"/>
      <c r="H98" s="183"/>
      <c r="I98" s="183"/>
      <c r="J98" s="183"/>
      <c r="K98" s="183"/>
      <c r="L98" s="183"/>
      <c r="M98" s="183"/>
      <c r="N98" s="139">
        <f>N221</f>
        <v>0</v>
      </c>
      <c r="O98" s="183"/>
      <c r="P98" s="183"/>
      <c r="Q98" s="183"/>
      <c r="R98" s="184"/>
      <c r="T98" s="185"/>
      <c r="U98" s="185"/>
    </row>
    <row r="99" s="7" customFormat="1" ht="19.92" customHeight="1">
      <c r="B99" s="182"/>
      <c r="C99" s="183"/>
      <c r="D99" s="137" t="s">
        <v>134</v>
      </c>
      <c r="E99" s="183"/>
      <c r="F99" s="183"/>
      <c r="G99" s="183"/>
      <c r="H99" s="183"/>
      <c r="I99" s="183"/>
      <c r="J99" s="183"/>
      <c r="K99" s="183"/>
      <c r="L99" s="183"/>
      <c r="M99" s="183"/>
      <c r="N99" s="139">
        <f>N235</f>
        <v>0</v>
      </c>
      <c r="O99" s="183"/>
      <c r="P99" s="183"/>
      <c r="Q99" s="183"/>
      <c r="R99" s="184"/>
      <c r="T99" s="185"/>
      <c r="U99" s="185"/>
    </row>
    <row r="100" s="7" customFormat="1" ht="19.92" customHeight="1">
      <c r="B100" s="182"/>
      <c r="C100" s="183"/>
      <c r="D100" s="137" t="s">
        <v>135</v>
      </c>
      <c r="E100" s="183"/>
      <c r="F100" s="183"/>
      <c r="G100" s="183"/>
      <c r="H100" s="183"/>
      <c r="I100" s="183"/>
      <c r="J100" s="183"/>
      <c r="K100" s="183"/>
      <c r="L100" s="183"/>
      <c r="M100" s="183"/>
      <c r="N100" s="139">
        <f>N257</f>
        <v>0</v>
      </c>
      <c r="O100" s="183"/>
      <c r="P100" s="183"/>
      <c r="Q100" s="183"/>
      <c r="R100" s="184"/>
      <c r="T100" s="185"/>
      <c r="U100" s="185"/>
    </row>
    <row r="101" s="7" customFormat="1" ht="19.92" customHeight="1">
      <c r="B101" s="182"/>
      <c r="C101" s="183"/>
      <c r="D101" s="137" t="s">
        <v>136</v>
      </c>
      <c r="E101" s="183"/>
      <c r="F101" s="183"/>
      <c r="G101" s="183"/>
      <c r="H101" s="183"/>
      <c r="I101" s="183"/>
      <c r="J101" s="183"/>
      <c r="K101" s="183"/>
      <c r="L101" s="183"/>
      <c r="M101" s="183"/>
      <c r="N101" s="139">
        <f>N282</f>
        <v>0</v>
      </c>
      <c r="O101" s="183"/>
      <c r="P101" s="183"/>
      <c r="Q101" s="183"/>
      <c r="R101" s="184"/>
      <c r="T101" s="185"/>
      <c r="U101" s="185"/>
    </row>
    <row r="102" s="7" customFormat="1" ht="19.92" customHeight="1">
      <c r="B102" s="182"/>
      <c r="C102" s="183"/>
      <c r="D102" s="137" t="s">
        <v>137</v>
      </c>
      <c r="E102" s="183"/>
      <c r="F102" s="183"/>
      <c r="G102" s="183"/>
      <c r="H102" s="183"/>
      <c r="I102" s="183"/>
      <c r="J102" s="183"/>
      <c r="K102" s="183"/>
      <c r="L102" s="183"/>
      <c r="M102" s="183"/>
      <c r="N102" s="139">
        <f>N285</f>
        <v>0</v>
      </c>
      <c r="O102" s="183"/>
      <c r="P102" s="183"/>
      <c r="Q102" s="183"/>
      <c r="R102" s="184"/>
      <c r="T102" s="185"/>
      <c r="U102" s="185"/>
    </row>
    <row r="103" s="7" customFormat="1" ht="19.92" customHeight="1">
      <c r="B103" s="182"/>
      <c r="C103" s="183"/>
      <c r="D103" s="137" t="s">
        <v>138</v>
      </c>
      <c r="E103" s="183"/>
      <c r="F103" s="183"/>
      <c r="G103" s="183"/>
      <c r="H103" s="183"/>
      <c r="I103" s="183"/>
      <c r="J103" s="183"/>
      <c r="K103" s="183"/>
      <c r="L103" s="183"/>
      <c r="M103" s="183"/>
      <c r="N103" s="139">
        <f>N291</f>
        <v>0</v>
      </c>
      <c r="O103" s="183"/>
      <c r="P103" s="183"/>
      <c r="Q103" s="183"/>
      <c r="R103" s="184"/>
      <c r="T103" s="185"/>
      <c r="U103" s="185"/>
    </row>
    <row r="104" s="7" customFormat="1" ht="19.92" customHeight="1">
      <c r="B104" s="182"/>
      <c r="C104" s="183"/>
      <c r="D104" s="137" t="s">
        <v>139</v>
      </c>
      <c r="E104" s="183"/>
      <c r="F104" s="183"/>
      <c r="G104" s="183"/>
      <c r="H104" s="183"/>
      <c r="I104" s="183"/>
      <c r="J104" s="183"/>
      <c r="K104" s="183"/>
      <c r="L104" s="183"/>
      <c r="M104" s="183"/>
      <c r="N104" s="139">
        <f>N306</f>
        <v>0</v>
      </c>
      <c r="O104" s="183"/>
      <c r="P104" s="183"/>
      <c r="Q104" s="183"/>
      <c r="R104" s="184"/>
      <c r="T104" s="185"/>
      <c r="U104" s="185"/>
    </row>
    <row r="105" s="7" customFormat="1" ht="19.92" customHeight="1">
      <c r="B105" s="182"/>
      <c r="C105" s="183"/>
      <c r="D105" s="137" t="s">
        <v>140</v>
      </c>
      <c r="E105" s="183"/>
      <c r="F105" s="183"/>
      <c r="G105" s="183"/>
      <c r="H105" s="183"/>
      <c r="I105" s="183"/>
      <c r="J105" s="183"/>
      <c r="K105" s="183"/>
      <c r="L105" s="183"/>
      <c r="M105" s="183"/>
      <c r="N105" s="139">
        <f>N328</f>
        <v>0</v>
      </c>
      <c r="O105" s="183"/>
      <c r="P105" s="183"/>
      <c r="Q105" s="183"/>
      <c r="R105" s="184"/>
      <c r="T105" s="185"/>
      <c r="U105" s="185"/>
    </row>
    <row r="106" s="7" customFormat="1" ht="19.92" customHeight="1">
      <c r="B106" s="182"/>
      <c r="C106" s="183"/>
      <c r="D106" s="137" t="s">
        <v>141</v>
      </c>
      <c r="E106" s="183"/>
      <c r="F106" s="183"/>
      <c r="G106" s="183"/>
      <c r="H106" s="183"/>
      <c r="I106" s="183"/>
      <c r="J106" s="183"/>
      <c r="K106" s="183"/>
      <c r="L106" s="183"/>
      <c r="M106" s="183"/>
      <c r="N106" s="139">
        <f>N341</f>
        <v>0</v>
      </c>
      <c r="O106" s="183"/>
      <c r="P106" s="183"/>
      <c r="Q106" s="183"/>
      <c r="R106" s="184"/>
      <c r="T106" s="185"/>
      <c r="U106" s="185"/>
    </row>
    <row r="107" s="7" customFormat="1" ht="19.92" customHeight="1">
      <c r="B107" s="182"/>
      <c r="C107" s="183"/>
      <c r="D107" s="137" t="s">
        <v>142</v>
      </c>
      <c r="E107" s="183"/>
      <c r="F107" s="183"/>
      <c r="G107" s="183"/>
      <c r="H107" s="183"/>
      <c r="I107" s="183"/>
      <c r="J107" s="183"/>
      <c r="K107" s="183"/>
      <c r="L107" s="183"/>
      <c r="M107" s="183"/>
      <c r="N107" s="139">
        <f>N346</f>
        <v>0</v>
      </c>
      <c r="O107" s="183"/>
      <c r="P107" s="183"/>
      <c r="Q107" s="183"/>
      <c r="R107" s="184"/>
      <c r="T107" s="185"/>
      <c r="U107" s="185"/>
    </row>
    <row r="108" s="7" customFormat="1" ht="19.92" customHeight="1">
      <c r="B108" s="182"/>
      <c r="C108" s="183"/>
      <c r="D108" s="137" t="s">
        <v>143</v>
      </c>
      <c r="E108" s="183"/>
      <c r="F108" s="183"/>
      <c r="G108" s="183"/>
      <c r="H108" s="183"/>
      <c r="I108" s="183"/>
      <c r="J108" s="183"/>
      <c r="K108" s="183"/>
      <c r="L108" s="183"/>
      <c r="M108" s="183"/>
      <c r="N108" s="139">
        <f>N362</f>
        <v>0</v>
      </c>
      <c r="O108" s="183"/>
      <c r="P108" s="183"/>
      <c r="Q108" s="183"/>
      <c r="R108" s="184"/>
      <c r="T108" s="185"/>
      <c r="U108" s="185"/>
    </row>
    <row r="109" s="7" customFormat="1" ht="19.92" customHeight="1">
      <c r="B109" s="182"/>
      <c r="C109" s="183"/>
      <c r="D109" s="137" t="s">
        <v>144</v>
      </c>
      <c r="E109" s="183"/>
      <c r="F109" s="183"/>
      <c r="G109" s="183"/>
      <c r="H109" s="183"/>
      <c r="I109" s="183"/>
      <c r="J109" s="183"/>
      <c r="K109" s="183"/>
      <c r="L109" s="183"/>
      <c r="M109" s="183"/>
      <c r="N109" s="139">
        <f>N369</f>
        <v>0</v>
      </c>
      <c r="O109" s="183"/>
      <c r="P109" s="183"/>
      <c r="Q109" s="183"/>
      <c r="R109" s="184"/>
      <c r="T109" s="185"/>
      <c r="U109" s="185"/>
    </row>
    <row r="110" s="6" customFormat="1" ht="24.96" customHeight="1">
      <c r="B110" s="176"/>
      <c r="C110" s="177"/>
      <c r="D110" s="178" t="s">
        <v>145</v>
      </c>
      <c r="E110" s="177"/>
      <c r="F110" s="177"/>
      <c r="G110" s="177"/>
      <c r="H110" s="177"/>
      <c r="I110" s="177"/>
      <c r="J110" s="177"/>
      <c r="K110" s="177"/>
      <c r="L110" s="177"/>
      <c r="M110" s="177"/>
      <c r="N110" s="179">
        <f>N384</f>
        <v>0</v>
      </c>
      <c r="O110" s="177"/>
      <c r="P110" s="177"/>
      <c r="Q110" s="177"/>
      <c r="R110" s="180"/>
      <c r="T110" s="181"/>
      <c r="U110" s="181"/>
    </row>
    <row r="111" s="7" customFormat="1" ht="19.92" customHeight="1">
      <c r="B111" s="182"/>
      <c r="C111" s="183"/>
      <c r="D111" s="137" t="s">
        <v>146</v>
      </c>
      <c r="E111" s="183"/>
      <c r="F111" s="183"/>
      <c r="G111" s="183"/>
      <c r="H111" s="183"/>
      <c r="I111" s="183"/>
      <c r="J111" s="183"/>
      <c r="K111" s="183"/>
      <c r="L111" s="183"/>
      <c r="M111" s="183"/>
      <c r="N111" s="139">
        <f>N385</f>
        <v>0</v>
      </c>
      <c r="O111" s="183"/>
      <c r="P111" s="183"/>
      <c r="Q111" s="183"/>
      <c r="R111" s="184"/>
      <c r="T111" s="185"/>
      <c r="U111" s="185"/>
    </row>
    <row r="112" s="1" customFormat="1" ht="21.84" customHeight="1"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9"/>
      <c r="T112" s="172"/>
      <c r="U112" s="172"/>
    </row>
    <row r="113" s="1" customFormat="1" ht="29.28" customHeight="1">
      <c r="B113" s="47"/>
      <c r="C113" s="174" t="s">
        <v>147</v>
      </c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175">
        <f>ROUND(N114+N115+N116+N117+N118+N119,2)</f>
        <v>0</v>
      </c>
      <c r="O113" s="186"/>
      <c r="P113" s="186"/>
      <c r="Q113" s="186"/>
      <c r="R113" s="49"/>
      <c r="T113" s="187"/>
      <c r="U113" s="188" t="s">
        <v>40</v>
      </c>
    </row>
    <row r="114" s="1" customFormat="1" ht="18" customHeight="1">
      <c r="B114" s="47"/>
      <c r="C114" s="48"/>
      <c r="D114" s="144" t="s">
        <v>148</v>
      </c>
      <c r="E114" s="137"/>
      <c r="F114" s="137"/>
      <c r="G114" s="137"/>
      <c r="H114" s="137"/>
      <c r="I114" s="48"/>
      <c r="J114" s="48"/>
      <c r="K114" s="48"/>
      <c r="L114" s="48"/>
      <c r="M114" s="48"/>
      <c r="N114" s="138">
        <f>ROUND(N88*T114,2)</f>
        <v>0</v>
      </c>
      <c r="O114" s="139"/>
      <c r="P114" s="139"/>
      <c r="Q114" s="139"/>
      <c r="R114" s="49"/>
      <c r="S114" s="189"/>
      <c r="T114" s="190"/>
      <c r="U114" s="191" t="s">
        <v>43</v>
      </c>
      <c r="V114" s="189"/>
      <c r="W114" s="189"/>
      <c r="X114" s="189"/>
      <c r="Y114" s="189"/>
      <c r="Z114" s="189"/>
      <c r="AA114" s="189"/>
      <c r="AB114" s="189"/>
      <c r="AC114" s="189"/>
      <c r="AD114" s="189"/>
      <c r="AE114" s="189"/>
      <c r="AF114" s="189"/>
      <c r="AG114" s="189"/>
      <c r="AH114" s="189"/>
      <c r="AI114" s="189"/>
      <c r="AJ114" s="189"/>
      <c r="AK114" s="189"/>
      <c r="AL114" s="189"/>
      <c r="AM114" s="189"/>
      <c r="AN114" s="189"/>
      <c r="AO114" s="189"/>
      <c r="AP114" s="189"/>
      <c r="AQ114" s="189"/>
      <c r="AR114" s="189"/>
      <c r="AS114" s="189"/>
      <c r="AT114" s="189"/>
      <c r="AU114" s="189"/>
      <c r="AV114" s="189"/>
      <c r="AW114" s="189"/>
      <c r="AX114" s="189"/>
      <c r="AY114" s="192" t="s">
        <v>149</v>
      </c>
      <c r="AZ114" s="189"/>
      <c r="BA114" s="189"/>
      <c r="BB114" s="189"/>
      <c r="BC114" s="189"/>
      <c r="BD114" s="189"/>
      <c r="BE114" s="193">
        <f>IF(U114="základní",N114,0)</f>
        <v>0</v>
      </c>
      <c r="BF114" s="193">
        <f>IF(U114="snížená",N114,0)</f>
        <v>0</v>
      </c>
      <c r="BG114" s="193">
        <f>IF(U114="zákl. přenesená",N114,0)</f>
        <v>0</v>
      </c>
      <c r="BH114" s="193">
        <f>IF(U114="sníž. přenesená",N114,0)</f>
        <v>0</v>
      </c>
      <c r="BI114" s="193">
        <f>IF(U114="nulová",N114,0)</f>
        <v>0</v>
      </c>
      <c r="BJ114" s="192" t="s">
        <v>150</v>
      </c>
      <c r="BK114" s="189"/>
      <c r="BL114" s="189"/>
      <c r="BM114" s="189"/>
    </row>
    <row r="115" s="1" customFormat="1" ht="18" customHeight="1">
      <c r="B115" s="47"/>
      <c r="C115" s="48"/>
      <c r="D115" s="144" t="s">
        <v>151</v>
      </c>
      <c r="E115" s="137"/>
      <c r="F115" s="137"/>
      <c r="G115" s="137"/>
      <c r="H115" s="137"/>
      <c r="I115" s="48"/>
      <c r="J115" s="48"/>
      <c r="K115" s="48"/>
      <c r="L115" s="48"/>
      <c r="M115" s="48"/>
      <c r="N115" s="138">
        <f>ROUND(N88*T115,2)</f>
        <v>0</v>
      </c>
      <c r="O115" s="139"/>
      <c r="P115" s="139"/>
      <c r="Q115" s="139"/>
      <c r="R115" s="49"/>
      <c r="S115" s="189"/>
      <c r="T115" s="190"/>
      <c r="U115" s="191" t="s">
        <v>43</v>
      </c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189"/>
      <c r="AN115" s="189"/>
      <c r="AO115" s="189"/>
      <c r="AP115" s="189"/>
      <c r="AQ115" s="189"/>
      <c r="AR115" s="189"/>
      <c r="AS115" s="189"/>
      <c r="AT115" s="189"/>
      <c r="AU115" s="189"/>
      <c r="AV115" s="189"/>
      <c r="AW115" s="189"/>
      <c r="AX115" s="189"/>
      <c r="AY115" s="192" t="s">
        <v>149</v>
      </c>
      <c r="AZ115" s="189"/>
      <c r="BA115" s="189"/>
      <c r="BB115" s="189"/>
      <c r="BC115" s="189"/>
      <c r="BD115" s="189"/>
      <c r="BE115" s="193">
        <f>IF(U115="základní",N115,0)</f>
        <v>0</v>
      </c>
      <c r="BF115" s="193">
        <f>IF(U115="snížená",N115,0)</f>
        <v>0</v>
      </c>
      <c r="BG115" s="193">
        <f>IF(U115="zákl. přenesená",N115,0)</f>
        <v>0</v>
      </c>
      <c r="BH115" s="193">
        <f>IF(U115="sníž. přenesená",N115,0)</f>
        <v>0</v>
      </c>
      <c r="BI115" s="193">
        <f>IF(U115="nulová",N115,0)</f>
        <v>0</v>
      </c>
      <c r="BJ115" s="192" t="s">
        <v>150</v>
      </c>
      <c r="BK115" s="189"/>
      <c r="BL115" s="189"/>
      <c r="BM115" s="189"/>
    </row>
    <row r="116" s="1" customFormat="1" ht="18" customHeight="1">
      <c r="B116" s="47"/>
      <c r="C116" s="48"/>
      <c r="D116" s="144" t="s">
        <v>152</v>
      </c>
      <c r="E116" s="137"/>
      <c r="F116" s="137"/>
      <c r="G116" s="137"/>
      <c r="H116" s="137"/>
      <c r="I116" s="48"/>
      <c r="J116" s="48"/>
      <c r="K116" s="48"/>
      <c r="L116" s="48"/>
      <c r="M116" s="48"/>
      <c r="N116" s="138">
        <f>ROUND(N88*T116,2)</f>
        <v>0</v>
      </c>
      <c r="O116" s="139"/>
      <c r="P116" s="139"/>
      <c r="Q116" s="139"/>
      <c r="R116" s="49"/>
      <c r="S116" s="189"/>
      <c r="T116" s="190"/>
      <c r="U116" s="191" t="s">
        <v>43</v>
      </c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89"/>
      <c r="AQ116" s="189"/>
      <c r="AR116" s="189"/>
      <c r="AS116" s="189"/>
      <c r="AT116" s="189"/>
      <c r="AU116" s="189"/>
      <c r="AV116" s="189"/>
      <c r="AW116" s="189"/>
      <c r="AX116" s="189"/>
      <c r="AY116" s="192" t="s">
        <v>149</v>
      </c>
      <c r="AZ116" s="189"/>
      <c r="BA116" s="189"/>
      <c r="BB116" s="189"/>
      <c r="BC116" s="189"/>
      <c r="BD116" s="189"/>
      <c r="BE116" s="193">
        <f>IF(U116="základní",N116,0)</f>
        <v>0</v>
      </c>
      <c r="BF116" s="193">
        <f>IF(U116="snížená",N116,0)</f>
        <v>0</v>
      </c>
      <c r="BG116" s="193">
        <f>IF(U116="zákl. přenesená",N116,0)</f>
        <v>0</v>
      </c>
      <c r="BH116" s="193">
        <f>IF(U116="sníž. přenesená",N116,0)</f>
        <v>0</v>
      </c>
      <c r="BI116" s="193">
        <f>IF(U116="nulová",N116,0)</f>
        <v>0</v>
      </c>
      <c r="BJ116" s="192" t="s">
        <v>150</v>
      </c>
      <c r="BK116" s="189"/>
      <c r="BL116" s="189"/>
      <c r="BM116" s="189"/>
    </row>
    <row r="117" s="1" customFormat="1" ht="18" customHeight="1">
      <c r="B117" s="47"/>
      <c r="C117" s="48"/>
      <c r="D117" s="144" t="s">
        <v>153</v>
      </c>
      <c r="E117" s="137"/>
      <c r="F117" s="137"/>
      <c r="G117" s="137"/>
      <c r="H117" s="137"/>
      <c r="I117" s="48"/>
      <c r="J117" s="48"/>
      <c r="K117" s="48"/>
      <c r="L117" s="48"/>
      <c r="M117" s="48"/>
      <c r="N117" s="138">
        <f>ROUND(N88*T117,2)</f>
        <v>0</v>
      </c>
      <c r="O117" s="139"/>
      <c r="P117" s="139"/>
      <c r="Q117" s="139"/>
      <c r="R117" s="49"/>
      <c r="S117" s="189"/>
      <c r="T117" s="190"/>
      <c r="U117" s="191" t="s">
        <v>43</v>
      </c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  <c r="AR117" s="189"/>
      <c r="AS117" s="189"/>
      <c r="AT117" s="189"/>
      <c r="AU117" s="189"/>
      <c r="AV117" s="189"/>
      <c r="AW117" s="189"/>
      <c r="AX117" s="189"/>
      <c r="AY117" s="192" t="s">
        <v>149</v>
      </c>
      <c r="AZ117" s="189"/>
      <c r="BA117" s="189"/>
      <c r="BB117" s="189"/>
      <c r="BC117" s="189"/>
      <c r="BD117" s="189"/>
      <c r="BE117" s="193">
        <f>IF(U117="základní",N117,0)</f>
        <v>0</v>
      </c>
      <c r="BF117" s="193">
        <f>IF(U117="snížená",N117,0)</f>
        <v>0</v>
      </c>
      <c r="BG117" s="193">
        <f>IF(U117="zákl. přenesená",N117,0)</f>
        <v>0</v>
      </c>
      <c r="BH117" s="193">
        <f>IF(U117="sníž. přenesená",N117,0)</f>
        <v>0</v>
      </c>
      <c r="BI117" s="193">
        <f>IF(U117="nulová",N117,0)</f>
        <v>0</v>
      </c>
      <c r="BJ117" s="192" t="s">
        <v>150</v>
      </c>
      <c r="BK117" s="189"/>
      <c r="BL117" s="189"/>
      <c r="BM117" s="189"/>
    </row>
    <row r="118" s="1" customFormat="1" ht="18" customHeight="1">
      <c r="B118" s="47"/>
      <c r="C118" s="48"/>
      <c r="D118" s="144" t="s">
        <v>154</v>
      </c>
      <c r="E118" s="137"/>
      <c r="F118" s="137"/>
      <c r="G118" s="137"/>
      <c r="H118" s="137"/>
      <c r="I118" s="48"/>
      <c r="J118" s="48"/>
      <c r="K118" s="48"/>
      <c r="L118" s="48"/>
      <c r="M118" s="48"/>
      <c r="N118" s="138">
        <f>ROUND(N88*T118,2)</f>
        <v>0</v>
      </c>
      <c r="O118" s="139"/>
      <c r="P118" s="139"/>
      <c r="Q118" s="139"/>
      <c r="R118" s="49"/>
      <c r="S118" s="189"/>
      <c r="T118" s="190"/>
      <c r="U118" s="191" t="s">
        <v>43</v>
      </c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89"/>
      <c r="AT118" s="189"/>
      <c r="AU118" s="189"/>
      <c r="AV118" s="189"/>
      <c r="AW118" s="189"/>
      <c r="AX118" s="189"/>
      <c r="AY118" s="192" t="s">
        <v>149</v>
      </c>
      <c r="AZ118" s="189"/>
      <c r="BA118" s="189"/>
      <c r="BB118" s="189"/>
      <c r="BC118" s="189"/>
      <c r="BD118" s="189"/>
      <c r="BE118" s="193">
        <f>IF(U118="základní",N118,0)</f>
        <v>0</v>
      </c>
      <c r="BF118" s="193">
        <f>IF(U118="snížená",N118,0)</f>
        <v>0</v>
      </c>
      <c r="BG118" s="193">
        <f>IF(U118="zákl. přenesená",N118,0)</f>
        <v>0</v>
      </c>
      <c r="BH118" s="193">
        <f>IF(U118="sníž. přenesená",N118,0)</f>
        <v>0</v>
      </c>
      <c r="BI118" s="193">
        <f>IF(U118="nulová",N118,0)</f>
        <v>0</v>
      </c>
      <c r="BJ118" s="192" t="s">
        <v>150</v>
      </c>
      <c r="BK118" s="189"/>
      <c r="BL118" s="189"/>
      <c r="BM118" s="189"/>
    </row>
    <row r="119" s="1" customFormat="1" ht="18" customHeight="1">
      <c r="B119" s="47"/>
      <c r="C119" s="48"/>
      <c r="D119" s="137" t="s">
        <v>155</v>
      </c>
      <c r="E119" s="48"/>
      <c r="F119" s="48"/>
      <c r="G119" s="48"/>
      <c r="H119" s="48"/>
      <c r="I119" s="48"/>
      <c r="J119" s="48"/>
      <c r="K119" s="48"/>
      <c r="L119" s="48"/>
      <c r="M119" s="48"/>
      <c r="N119" s="138">
        <f>ROUND(N88*T119,2)</f>
        <v>0</v>
      </c>
      <c r="O119" s="139"/>
      <c r="P119" s="139"/>
      <c r="Q119" s="139"/>
      <c r="R119" s="49"/>
      <c r="S119" s="189"/>
      <c r="T119" s="194"/>
      <c r="U119" s="195" t="s">
        <v>43</v>
      </c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92" t="s">
        <v>156</v>
      </c>
      <c r="AZ119" s="189"/>
      <c r="BA119" s="189"/>
      <c r="BB119" s="189"/>
      <c r="BC119" s="189"/>
      <c r="BD119" s="189"/>
      <c r="BE119" s="193">
        <f>IF(U119="základní",N119,0)</f>
        <v>0</v>
      </c>
      <c r="BF119" s="193">
        <f>IF(U119="snížená",N119,0)</f>
        <v>0</v>
      </c>
      <c r="BG119" s="193">
        <f>IF(U119="zákl. přenesená",N119,0)</f>
        <v>0</v>
      </c>
      <c r="BH119" s="193">
        <f>IF(U119="sníž. přenesená",N119,0)</f>
        <v>0</v>
      </c>
      <c r="BI119" s="193">
        <f>IF(U119="nulová",N119,0)</f>
        <v>0</v>
      </c>
      <c r="BJ119" s="192" t="s">
        <v>150</v>
      </c>
      <c r="BK119" s="189"/>
      <c r="BL119" s="189"/>
      <c r="BM119" s="189"/>
    </row>
    <row r="120" s="1" customFormat="1"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9"/>
      <c r="T120" s="172"/>
      <c r="U120" s="172"/>
    </row>
    <row r="121" s="1" customFormat="1" ht="29.28" customHeight="1">
      <c r="B121" s="47"/>
      <c r="C121" s="151" t="s">
        <v>109</v>
      </c>
      <c r="D121" s="152"/>
      <c r="E121" s="152"/>
      <c r="F121" s="152"/>
      <c r="G121" s="152"/>
      <c r="H121" s="152"/>
      <c r="I121" s="152"/>
      <c r="J121" s="152"/>
      <c r="K121" s="152"/>
      <c r="L121" s="153">
        <f>ROUND(SUM(N88+N113),2)</f>
        <v>0</v>
      </c>
      <c r="M121" s="153"/>
      <c r="N121" s="153"/>
      <c r="O121" s="153"/>
      <c r="P121" s="153"/>
      <c r="Q121" s="153"/>
      <c r="R121" s="49"/>
      <c r="T121" s="172"/>
      <c r="U121" s="172"/>
    </row>
    <row r="122" s="1" customFormat="1" ht="6.96" customHeight="1">
      <c r="B122" s="76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8"/>
      <c r="T122" s="172"/>
      <c r="U122" s="172"/>
    </row>
    <row r="126" s="1" customFormat="1" ht="6.96" customHeight="1">
      <c r="B126" s="79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1"/>
    </row>
    <row r="127" s="1" customFormat="1" ht="36.96" customHeight="1">
      <c r="B127" s="47"/>
      <c r="C127" s="28" t="s">
        <v>157</v>
      </c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9"/>
    </row>
    <row r="128" s="1" customFormat="1" ht="6.96" customHeight="1">
      <c r="B128" s="47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9"/>
    </row>
    <row r="129" s="1" customFormat="1" ht="30" customHeight="1">
      <c r="B129" s="47"/>
      <c r="C129" s="39" t="s">
        <v>19</v>
      </c>
      <c r="D129" s="48"/>
      <c r="E129" s="48"/>
      <c r="F129" s="156" t="str">
        <f>F6</f>
        <v>Oprava a modernizace tří volných bytů o velikosti 1+1 na ul. Holečkova 1717/28 a 1718/30, Slezská Ostrava</v>
      </c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48"/>
      <c r="R129" s="49"/>
    </row>
    <row r="130" s="1" customFormat="1" ht="36.96" customHeight="1">
      <c r="B130" s="47"/>
      <c r="C130" s="86" t="s">
        <v>116</v>
      </c>
      <c r="D130" s="48"/>
      <c r="E130" s="48"/>
      <c r="F130" s="88" t="str">
        <f>F7</f>
        <v>01 - Holečkova 1717/28, byt č.5</v>
      </c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9"/>
    </row>
    <row r="131" s="1" customFormat="1" ht="6.96" customHeight="1">
      <c r="B131" s="47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9"/>
    </row>
    <row r="132" s="1" customFormat="1" ht="18" customHeight="1">
      <c r="B132" s="47"/>
      <c r="C132" s="39" t="s">
        <v>24</v>
      </c>
      <c r="D132" s="48"/>
      <c r="E132" s="48"/>
      <c r="F132" s="34" t="str">
        <f>F9</f>
        <v xml:space="preserve"> </v>
      </c>
      <c r="G132" s="48"/>
      <c r="H132" s="48"/>
      <c r="I132" s="48"/>
      <c r="J132" s="48"/>
      <c r="K132" s="39" t="s">
        <v>26</v>
      </c>
      <c r="L132" s="48"/>
      <c r="M132" s="91" t="str">
        <f>IF(O9="","",O9)</f>
        <v>27.3.2018</v>
      </c>
      <c r="N132" s="91"/>
      <c r="O132" s="91"/>
      <c r="P132" s="91"/>
      <c r="Q132" s="48"/>
      <c r="R132" s="49"/>
    </row>
    <row r="133" s="1" customFormat="1" ht="6.96" customHeight="1">
      <c r="B133" s="47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9"/>
    </row>
    <row r="134" s="1" customFormat="1">
      <c r="B134" s="47"/>
      <c r="C134" s="39" t="s">
        <v>28</v>
      </c>
      <c r="D134" s="48"/>
      <c r="E134" s="48"/>
      <c r="F134" s="34" t="str">
        <f>E12</f>
        <v xml:space="preserve"> </v>
      </c>
      <c r="G134" s="48"/>
      <c r="H134" s="48"/>
      <c r="I134" s="48"/>
      <c r="J134" s="48"/>
      <c r="K134" s="39" t="s">
        <v>33</v>
      </c>
      <c r="L134" s="48"/>
      <c r="M134" s="34" t="str">
        <f>E18</f>
        <v xml:space="preserve"> </v>
      </c>
      <c r="N134" s="34"/>
      <c r="O134" s="34"/>
      <c r="P134" s="34"/>
      <c r="Q134" s="34"/>
      <c r="R134" s="49"/>
    </row>
    <row r="135" s="1" customFormat="1" ht="14.4" customHeight="1">
      <c r="B135" s="47"/>
      <c r="C135" s="39" t="s">
        <v>31</v>
      </c>
      <c r="D135" s="48"/>
      <c r="E135" s="48"/>
      <c r="F135" s="34" t="str">
        <f>IF(E15="","",E15)</f>
        <v>Vyplň údaj</v>
      </c>
      <c r="G135" s="48"/>
      <c r="H135" s="48"/>
      <c r="I135" s="48"/>
      <c r="J135" s="48"/>
      <c r="K135" s="39" t="s">
        <v>35</v>
      </c>
      <c r="L135" s="48"/>
      <c r="M135" s="34" t="str">
        <f>E21</f>
        <v xml:space="preserve"> </v>
      </c>
      <c r="N135" s="34"/>
      <c r="O135" s="34"/>
      <c r="P135" s="34"/>
      <c r="Q135" s="34"/>
      <c r="R135" s="49"/>
    </row>
    <row r="136" s="1" customFormat="1" ht="10.32" customHeight="1">
      <c r="B136" s="47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9"/>
    </row>
    <row r="137" s="8" customFormat="1" ht="29.28" customHeight="1">
      <c r="B137" s="196"/>
      <c r="C137" s="197" t="s">
        <v>158</v>
      </c>
      <c r="D137" s="198" t="s">
        <v>159</v>
      </c>
      <c r="E137" s="198" t="s">
        <v>58</v>
      </c>
      <c r="F137" s="198" t="s">
        <v>160</v>
      </c>
      <c r="G137" s="198"/>
      <c r="H137" s="198"/>
      <c r="I137" s="198"/>
      <c r="J137" s="198" t="s">
        <v>161</v>
      </c>
      <c r="K137" s="198" t="s">
        <v>162</v>
      </c>
      <c r="L137" s="198" t="s">
        <v>163</v>
      </c>
      <c r="M137" s="198"/>
      <c r="N137" s="198" t="s">
        <v>121</v>
      </c>
      <c r="O137" s="198"/>
      <c r="P137" s="198"/>
      <c r="Q137" s="199"/>
      <c r="R137" s="200"/>
      <c r="T137" s="107" t="s">
        <v>164</v>
      </c>
      <c r="U137" s="108" t="s">
        <v>40</v>
      </c>
      <c r="V137" s="108" t="s">
        <v>165</v>
      </c>
      <c r="W137" s="108" t="s">
        <v>166</v>
      </c>
      <c r="X137" s="108" t="s">
        <v>167</v>
      </c>
      <c r="Y137" s="108" t="s">
        <v>168</v>
      </c>
      <c r="Z137" s="108" t="s">
        <v>169</v>
      </c>
      <c r="AA137" s="109" t="s">
        <v>170</v>
      </c>
    </row>
    <row r="138" s="1" customFormat="1" ht="29.28" customHeight="1">
      <c r="B138" s="47"/>
      <c r="C138" s="111" t="s">
        <v>118</v>
      </c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201">
        <f>BK138</f>
        <v>0</v>
      </c>
      <c r="O138" s="202"/>
      <c r="P138" s="202"/>
      <c r="Q138" s="202"/>
      <c r="R138" s="49"/>
      <c r="T138" s="110"/>
      <c r="U138" s="68"/>
      <c r="V138" s="68"/>
      <c r="W138" s="203">
        <f>W139+W193+W384+W389</f>
        <v>0</v>
      </c>
      <c r="X138" s="68"/>
      <c r="Y138" s="203">
        <f>Y139+Y193+Y384+Y389</f>
        <v>2.9903960700000001</v>
      </c>
      <c r="Z138" s="68"/>
      <c r="AA138" s="204">
        <f>AA139+AA193+AA384+AA389</f>
        <v>3.4484518599999996</v>
      </c>
      <c r="AT138" s="23" t="s">
        <v>75</v>
      </c>
      <c r="AU138" s="23" t="s">
        <v>123</v>
      </c>
      <c r="BK138" s="205">
        <f>BK139+BK193+BK384+BK389</f>
        <v>0</v>
      </c>
    </row>
    <row r="139" s="9" customFormat="1" ht="37.44" customHeight="1">
      <c r="B139" s="206"/>
      <c r="C139" s="207"/>
      <c r="D139" s="208" t="s">
        <v>124</v>
      </c>
      <c r="E139" s="208"/>
      <c r="F139" s="208"/>
      <c r="G139" s="208"/>
      <c r="H139" s="208"/>
      <c r="I139" s="208"/>
      <c r="J139" s="208"/>
      <c r="K139" s="208"/>
      <c r="L139" s="208"/>
      <c r="M139" s="208"/>
      <c r="N139" s="209">
        <f>BK139</f>
        <v>0</v>
      </c>
      <c r="O139" s="179"/>
      <c r="P139" s="179"/>
      <c r="Q139" s="179"/>
      <c r="R139" s="210"/>
      <c r="T139" s="211"/>
      <c r="U139" s="207"/>
      <c r="V139" s="207"/>
      <c r="W139" s="212">
        <f>W140+W143+W159+W186+W191</f>
        <v>0</v>
      </c>
      <c r="X139" s="207"/>
      <c r="Y139" s="212">
        <f>Y140+Y143+Y159+Y186+Y191</f>
        <v>1.3674972000000001</v>
      </c>
      <c r="Z139" s="207"/>
      <c r="AA139" s="213">
        <f>AA140+AA143+AA159+AA186+AA191</f>
        <v>2.058325</v>
      </c>
      <c r="AR139" s="214" t="s">
        <v>84</v>
      </c>
      <c r="AT139" s="215" t="s">
        <v>75</v>
      </c>
      <c r="AU139" s="215" t="s">
        <v>76</v>
      </c>
      <c r="AY139" s="214" t="s">
        <v>171</v>
      </c>
      <c r="BK139" s="216">
        <f>BK140+BK143+BK159+BK186+BK191</f>
        <v>0</v>
      </c>
    </row>
    <row r="140" s="9" customFormat="1" ht="19.92" customHeight="1">
      <c r="B140" s="206"/>
      <c r="C140" s="207"/>
      <c r="D140" s="217" t="s">
        <v>125</v>
      </c>
      <c r="E140" s="217"/>
      <c r="F140" s="217"/>
      <c r="G140" s="217"/>
      <c r="H140" s="217"/>
      <c r="I140" s="217"/>
      <c r="J140" s="217"/>
      <c r="K140" s="217"/>
      <c r="L140" s="217"/>
      <c r="M140" s="217"/>
      <c r="N140" s="218">
        <f>BK140</f>
        <v>0</v>
      </c>
      <c r="O140" s="219"/>
      <c r="P140" s="219"/>
      <c r="Q140" s="219"/>
      <c r="R140" s="210"/>
      <c r="T140" s="211"/>
      <c r="U140" s="207"/>
      <c r="V140" s="207"/>
      <c r="W140" s="212">
        <f>SUM(W141:W142)</f>
        <v>0</v>
      </c>
      <c r="X140" s="207"/>
      <c r="Y140" s="212">
        <f>SUM(Y141:Y142)</f>
        <v>0.29965999999999998</v>
      </c>
      <c r="Z140" s="207"/>
      <c r="AA140" s="213">
        <f>SUM(AA141:AA142)</f>
        <v>0</v>
      </c>
      <c r="AR140" s="214" t="s">
        <v>84</v>
      </c>
      <c r="AT140" s="215" t="s">
        <v>75</v>
      </c>
      <c r="AU140" s="215" t="s">
        <v>84</v>
      </c>
      <c r="AY140" s="214" t="s">
        <v>171</v>
      </c>
      <c r="BK140" s="216">
        <f>SUM(BK141:BK142)</f>
        <v>0</v>
      </c>
    </row>
    <row r="141" s="1" customFormat="1" ht="38.25" customHeight="1">
      <c r="B141" s="47"/>
      <c r="C141" s="220" t="s">
        <v>84</v>
      </c>
      <c r="D141" s="220" t="s">
        <v>172</v>
      </c>
      <c r="E141" s="221" t="s">
        <v>173</v>
      </c>
      <c r="F141" s="222" t="s">
        <v>174</v>
      </c>
      <c r="G141" s="222"/>
      <c r="H141" s="222"/>
      <c r="I141" s="222"/>
      <c r="J141" s="223" t="s">
        <v>175</v>
      </c>
      <c r="K141" s="224">
        <v>4</v>
      </c>
      <c r="L141" s="225">
        <v>0</v>
      </c>
      <c r="M141" s="226"/>
      <c r="N141" s="227">
        <f>ROUND(L141*K141,2)</f>
        <v>0</v>
      </c>
      <c r="O141" s="227"/>
      <c r="P141" s="227"/>
      <c r="Q141" s="227"/>
      <c r="R141" s="49"/>
      <c r="T141" s="228" t="s">
        <v>22</v>
      </c>
      <c r="U141" s="57" t="s">
        <v>43</v>
      </c>
      <c r="V141" s="48"/>
      <c r="W141" s="229">
        <f>V141*K141</f>
        <v>0</v>
      </c>
      <c r="X141" s="229">
        <v>0.073669999999999999</v>
      </c>
      <c r="Y141" s="229">
        <f>X141*K141</f>
        <v>0.29468</v>
      </c>
      <c r="Z141" s="229">
        <v>0</v>
      </c>
      <c r="AA141" s="230">
        <f>Z141*K141</f>
        <v>0</v>
      </c>
      <c r="AR141" s="23" t="s">
        <v>176</v>
      </c>
      <c r="AT141" s="23" t="s">
        <v>172</v>
      </c>
      <c r="AU141" s="23" t="s">
        <v>150</v>
      </c>
      <c r="AY141" s="23" t="s">
        <v>171</v>
      </c>
      <c r="BE141" s="143">
        <f>IF(U141="základní",N141,0)</f>
        <v>0</v>
      </c>
      <c r="BF141" s="143">
        <f>IF(U141="snížená",N141,0)</f>
        <v>0</v>
      </c>
      <c r="BG141" s="143">
        <f>IF(U141="zákl. přenesená",N141,0)</f>
        <v>0</v>
      </c>
      <c r="BH141" s="143">
        <f>IF(U141="sníž. přenesená",N141,0)</f>
        <v>0</v>
      </c>
      <c r="BI141" s="143">
        <f>IF(U141="nulová",N141,0)</f>
        <v>0</v>
      </c>
      <c r="BJ141" s="23" t="s">
        <v>150</v>
      </c>
      <c r="BK141" s="143">
        <f>ROUND(L141*K141,2)</f>
        <v>0</v>
      </c>
      <c r="BL141" s="23" t="s">
        <v>176</v>
      </c>
      <c r="BM141" s="23" t="s">
        <v>177</v>
      </c>
    </row>
    <row r="142" s="1" customFormat="1" ht="38.25" customHeight="1">
      <c r="B142" s="47"/>
      <c r="C142" s="220" t="s">
        <v>150</v>
      </c>
      <c r="D142" s="220" t="s">
        <v>172</v>
      </c>
      <c r="E142" s="221" t="s">
        <v>178</v>
      </c>
      <c r="F142" s="222" t="s">
        <v>179</v>
      </c>
      <c r="G142" s="222"/>
      <c r="H142" s="222"/>
      <c r="I142" s="222"/>
      <c r="J142" s="223" t="s">
        <v>175</v>
      </c>
      <c r="K142" s="224">
        <v>2</v>
      </c>
      <c r="L142" s="225">
        <v>0</v>
      </c>
      <c r="M142" s="226"/>
      <c r="N142" s="227">
        <f>ROUND(L142*K142,2)</f>
        <v>0</v>
      </c>
      <c r="O142" s="227"/>
      <c r="P142" s="227"/>
      <c r="Q142" s="227"/>
      <c r="R142" s="49"/>
      <c r="T142" s="228" t="s">
        <v>22</v>
      </c>
      <c r="U142" s="57" t="s">
        <v>43</v>
      </c>
      <c r="V142" s="48"/>
      <c r="W142" s="229">
        <f>V142*K142</f>
        <v>0</v>
      </c>
      <c r="X142" s="229">
        <v>0.00249</v>
      </c>
      <c r="Y142" s="229">
        <f>X142*K142</f>
        <v>0.0049800000000000001</v>
      </c>
      <c r="Z142" s="229">
        <v>0</v>
      </c>
      <c r="AA142" s="230">
        <f>Z142*K142</f>
        <v>0</v>
      </c>
      <c r="AR142" s="23" t="s">
        <v>176</v>
      </c>
      <c r="AT142" s="23" t="s">
        <v>172</v>
      </c>
      <c r="AU142" s="23" t="s">
        <v>150</v>
      </c>
      <c r="AY142" s="23" t="s">
        <v>171</v>
      </c>
      <c r="BE142" s="143">
        <f>IF(U142="základní",N142,0)</f>
        <v>0</v>
      </c>
      <c r="BF142" s="143">
        <f>IF(U142="snížená",N142,0)</f>
        <v>0</v>
      </c>
      <c r="BG142" s="143">
        <f>IF(U142="zákl. přenesená",N142,0)</f>
        <v>0</v>
      </c>
      <c r="BH142" s="143">
        <f>IF(U142="sníž. přenesená",N142,0)</f>
        <v>0</v>
      </c>
      <c r="BI142" s="143">
        <f>IF(U142="nulová",N142,0)</f>
        <v>0</v>
      </c>
      <c r="BJ142" s="23" t="s">
        <v>150</v>
      </c>
      <c r="BK142" s="143">
        <f>ROUND(L142*K142,2)</f>
        <v>0</v>
      </c>
      <c r="BL142" s="23" t="s">
        <v>176</v>
      </c>
      <c r="BM142" s="23" t="s">
        <v>180</v>
      </c>
    </row>
    <row r="143" s="9" customFormat="1" ht="29.88" customHeight="1">
      <c r="B143" s="206"/>
      <c r="C143" s="207"/>
      <c r="D143" s="217" t="s">
        <v>126</v>
      </c>
      <c r="E143" s="217"/>
      <c r="F143" s="217"/>
      <c r="G143" s="217"/>
      <c r="H143" s="217"/>
      <c r="I143" s="217"/>
      <c r="J143" s="217"/>
      <c r="K143" s="217"/>
      <c r="L143" s="217"/>
      <c r="M143" s="217"/>
      <c r="N143" s="231">
        <f>BK143</f>
        <v>0</v>
      </c>
      <c r="O143" s="232"/>
      <c r="P143" s="232"/>
      <c r="Q143" s="232"/>
      <c r="R143" s="210"/>
      <c r="T143" s="211"/>
      <c r="U143" s="207"/>
      <c r="V143" s="207"/>
      <c r="W143" s="212">
        <f>SUM(W144:W158)</f>
        <v>0</v>
      </c>
      <c r="X143" s="207"/>
      <c r="Y143" s="212">
        <f>SUM(Y144:Y158)</f>
        <v>1.058371</v>
      </c>
      <c r="Z143" s="207"/>
      <c r="AA143" s="213">
        <f>SUM(AA144:AA158)</f>
        <v>0</v>
      </c>
      <c r="AR143" s="214" t="s">
        <v>84</v>
      </c>
      <c r="AT143" s="215" t="s">
        <v>75</v>
      </c>
      <c r="AU143" s="215" t="s">
        <v>84</v>
      </c>
      <c r="AY143" s="214" t="s">
        <v>171</v>
      </c>
      <c r="BK143" s="216">
        <f>SUM(BK144:BK158)</f>
        <v>0</v>
      </c>
    </row>
    <row r="144" s="1" customFormat="1" ht="38.25" customHeight="1">
      <c r="B144" s="47"/>
      <c r="C144" s="220" t="s">
        <v>181</v>
      </c>
      <c r="D144" s="220" t="s">
        <v>172</v>
      </c>
      <c r="E144" s="221" t="s">
        <v>182</v>
      </c>
      <c r="F144" s="222" t="s">
        <v>183</v>
      </c>
      <c r="G144" s="222"/>
      <c r="H144" s="222"/>
      <c r="I144" s="222"/>
      <c r="J144" s="223" t="s">
        <v>184</v>
      </c>
      <c r="K144" s="224">
        <v>34.655000000000001</v>
      </c>
      <c r="L144" s="225">
        <v>0</v>
      </c>
      <c r="M144" s="226"/>
      <c r="N144" s="227">
        <f>ROUND(L144*K144,2)</f>
        <v>0</v>
      </c>
      <c r="O144" s="227"/>
      <c r="P144" s="227"/>
      <c r="Q144" s="227"/>
      <c r="R144" s="49"/>
      <c r="T144" s="228" t="s">
        <v>22</v>
      </c>
      <c r="U144" s="57" t="s">
        <v>43</v>
      </c>
      <c r="V144" s="48"/>
      <c r="W144" s="229">
        <f>V144*K144</f>
        <v>0</v>
      </c>
      <c r="X144" s="229">
        <v>0.0057000000000000002</v>
      </c>
      <c r="Y144" s="229">
        <f>X144*K144</f>
        <v>0.1975335</v>
      </c>
      <c r="Z144" s="229">
        <v>0</v>
      </c>
      <c r="AA144" s="230">
        <f>Z144*K144</f>
        <v>0</v>
      </c>
      <c r="AR144" s="23" t="s">
        <v>176</v>
      </c>
      <c r="AT144" s="23" t="s">
        <v>172</v>
      </c>
      <c r="AU144" s="23" t="s">
        <v>150</v>
      </c>
      <c r="AY144" s="23" t="s">
        <v>171</v>
      </c>
      <c r="BE144" s="143">
        <f>IF(U144="základní",N144,0)</f>
        <v>0</v>
      </c>
      <c r="BF144" s="143">
        <f>IF(U144="snížená",N144,0)</f>
        <v>0</v>
      </c>
      <c r="BG144" s="143">
        <f>IF(U144="zákl. přenesená",N144,0)</f>
        <v>0</v>
      </c>
      <c r="BH144" s="143">
        <f>IF(U144="sníž. přenesená",N144,0)</f>
        <v>0</v>
      </c>
      <c r="BI144" s="143">
        <f>IF(U144="nulová",N144,0)</f>
        <v>0</v>
      </c>
      <c r="BJ144" s="23" t="s">
        <v>150</v>
      </c>
      <c r="BK144" s="143">
        <f>ROUND(L144*K144,2)</f>
        <v>0</v>
      </c>
      <c r="BL144" s="23" t="s">
        <v>176</v>
      </c>
      <c r="BM144" s="23" t="s">
        <v>185</v>
      </c>
    </row>
    <row r="145" s="10" customFormat="1" ht="16.5" customHeight="1">
      <c r="B145" s="233"/>
      <c r="C145" s="234"/>
      <c r="D145" s="234"/>
      <c r="E145" s="235" t="s">
        <v>22</v>
      </c>
      <c r="F145" s="236" t="s">
        <v>186</v>
      </c>
      <c r="G145" s="237"/>
      <c r="H145" s="237"/>
      <c r="I145" s="237"/>
      <c r="J145" s="234"/>
      <c r="K145" s="238">
        <v>34.655000000000001</v>
      </c>
      <c r="L145" s="234"/>
      <c r="M145" s="234"/>
      <c r="N145" s="234"/>
      <c r="O145" s="234"/>
      <c r="P145" s="234"/>
      <c r="Q145" s="234"/>
      <c r="R145" s="239"/>
      <c r="T145" s="240"/>
      <c r="U145" s="234"/>
      <c r="V145" s="234"/>
      <c r="W145" s="234"/>
      <c r="X145" s="234"/>
      <c r="Y145" s="234"/>
      <c r="Z145" s="234"/>
      <c r="AA145" s="241"/>
      <c r="AT145" s="242" t="s">
        <v>187</v>
      </c>
      <c r="AU145" s="242" t="s">
        <v>150</v>
      </c>
      <c r="AV145" s="10" t="s">
        <v>150</v>
      </c>
      <c r="AW145" s="10" t="s">
        <v>34</v>
      </c>
      <c r="AX145" s="10" t="s">
        <v>76</v>
      </c>
      <c r="AY145" s="242" t="s">
        <v>171</v>
      </c>
    </row>
    <row r="146" s="11" customFormat="1" ht="16.5" customHeight="1">
      <c r="B146" s="243"/>
      <c r="C146" s="244"/>
      <c r="D146" s="244"/>
      <c r="E146" s="245" t="s">
        <v>22</v>
      </c>
      <c r="F146" s="246" t="s">
        <v>188</v>
      </c>
      <c r="G146" s="244"/>
      <c r="H146" s="244"/>
      <c r="I146" s="244"/>
      <c r="J146" s="244"/>
      <c r="K146" s="247">
        <v>34.655000000000001</v>
      </c>
      <c r="L146" s="244"/>
      <c r="M146" s="244"/>
      <c r="N146" s="244"/>
      <c r="O146" s="244"/>
      <c r="P146" s="244"/>
      <c r="Q146" s="244"/>
      <c r="R146" s="248"/>
      <c r="T146" s="249"/>
      <c r="U146" s="244"/>
      <c r="V146" s="244"/>
      <c r="W146" s="244"/>
      <c r="X146" s="244"/>
      <c r="Y146" s="244"/>
      <c r="Z146" s="244"/>
      <c r="AA146" s="250"/>
      <c r="AT146" s="251" t="s">
        <v>187</v>
      </c>
      <c r="AU146" s="251" t="s">
        <v>150</v>
      </c>
      <c r="AV146" s="11" t="s">
        <v>176</v>
      </c>
      <c r="AW146" s="11" t="s">
        <v>34</v>
      </c>
      <c r="AX146" s="11" t="s">
        <v>84</v>
      </c>
      <c r="AY146" s="251" t="s">
        <v>171</v>
      </c>
    </row>
    <row r="147" s="1" customFormat="1" ht="25.5" customHeight="1">
      <c r="B147" s="47"/>
      <c r="C147" s="220" t="s">
        <v>176</v>
      </c>
      <c r="D147" s="220" t="s">
        <v>172</v>
      </c>
      <c r="E147" s="221" t="s">
        <v>189</v>
      </c>
      <c r="F147" s="222" t="s">
        <v>190</v>
      </c>
      <c r="G147" s="222"/>
      <c r="H147" s="222"/>
      <c r="I147" s="222"/>
      <c r="J147" s="223" t="s">
        <v>184</v>
      </c>
      <c r="K147" s="224">
        <v>3</v>
      </c>
      <c r="L147" s="225">
        <v>0</v>
      </c>
      <c r="M147" s="226"/>
      <c r="N147" s="227">
        <f>ROUND(L147*K147,2)</f>
        <v>0</v>
      </c>
      <c r="O147" s="227"/>
      <c r="P147" s="227"/>
      <c r="Q147" s="227"/>
      <c r="R147" s="49"/>
      <c r="T147" s="228" t="s">
        <v>22</v>
      </c>
      <c r="U147" s="57" t="s">
        <v>43</v>
      </c>
      <c r="V147" s="48"/>
      <c r="W147" s="229">
        <f>V147*K147</f>
        <v>0</v>
      </c>
      <c r="X147" s="229">
        <v>0.040000000000000001</v>
      </c>
      <c r="Y147" s="229">
        <f>X147*K147</f>
        <v>0.12</v>
      </c>
      <c r="Z147" s="229">
        <v>0</v>
      </c>
      <c r="AA147" s="230">
        <f>Z147*K147</f>
        <v>0</v>
      </c>
      <c r="AR147" s="23" t="s">
        <v>176</v>
      </c>
      <c r="AT147" s="23" t="s">
        <v>172</v>
      </c>
      <c r="AU147" s="23" t="s">
        <v>150</v>
      </c>
      <c r="AY147" s="23" t="s">
        <v>171</v>
      </c>
      <c r="BE147" s="143">
        <f>IF(U147="základní",N147,0)</f>
        <v>0</v>
      </c>
      <c r="BF147" s="143">
        <f>IF(U147="snížená",N147,0)</f>
        <v>0</v>
      </c>
      <c r="BG147" s="143">
        <f>IF(U147="zákl. přenesená",N147,0)</f>
        <v>0</v>
      </c>
      <c r="BH147" s="143">
        <f>IF(U147="sníž. přenesená",N147,0)</f>
        <v>0</v>
      </c>
      <c r="BI147" s="143">
        <f>IF(U147="nulová",N147,0)</f>
        <v>0</v>
      </c>
      <c r="BJ147" s="23" t="s">
        <v>150</v>
      </c>
      <c r="BK147" s="143">
        <f>ROUND(L147*K147,2)</f>
        <v>0</v>
      </c>
      <c r="BL147" s="23" t="s">
        <v>176</v>
      </c>
      <c r="BM147" s="23" t="s">
        <v>191</v>
      </c>
    </row>
    <row r="148" s="1" customFormat="1" ht="25.5" customHeight="1">
      <c r="B148" s="47"/>
      <c r="C148" s="220" t="s">
        <v>192</v>
      </c>
      <c r="D148" s="220" t="s">
        <v>172</v>
      </c>
      <c r="E148" s="221" t="s">
        <v>193</v>
      </c>
      <c r="F148" s="222" t="s">
        <v>194</v>
      </c>
      <c r="G148" s="222"/>
      <c r="H148" s="222"/>
      <c r="I148" s="222"/>
      <c r="J148" s="223" t="s">
        <v>184</v>
      </c>
      <c r="K148" s="224">
        <v>3</v>
      </c>
      <c r="L148" s="225">
        <v>0</v>
      </c>
      <c r="M148" s="226"/>
      <c r="N148" s="227">
        <f>ROUND(L148*K148,2)</f>
        <v>0</v>
      </c>
      <c r="O148" s="227"/>
      <c r="P148" s="227"/>
      <c r="Q148" s="227"/>
      <c r="R148" s="49"/>
      <c r="T148" s="228" t="s">
        <v>22</v>
      </c>
      <c r="U148" s="57" t="s">
        <v>43</v>
      </c>
      <c r="V148" s="48"/>
      <c r="W148" s="229">
        <f>V148*K148</f>
        <v>0</v>
      </c>
      <c r="X148" s="229">
        <v>0.041529999999999997</v>
      </c>
      <c r="Y148" s="229">
        <f>X148*K148</f>
        <v>0.12458999999999999</v>
      </c>
      <c r="Z148" s="229">
        <v>0</v>
      </c>
      <c r="AA148" s="230">
        <f>Z148*K148</f>
        <v>0</v>
      </c>
      <c r="AR148" s="23" t="s">
        <v>176</v>
      </c>
      <c r="AT148" s="23" t="s">
        <v>172</v>
      </c>
      <c r="AU148" s="23" t="s">
        <v>150</v>
      </c>
      <c r="AY148" s="23" t="s">
        <v>171</v>
      </c>
      <c r="BE148" s="143">
        <f>IF(U148="základní",N148,0)</f>
        <v>0</v>
      </c>
      <c r="BF148" s="143">
        <f>IF(U148="snížená",N148,0)</f>
        <v>0</v>
      </c>
      <c r="BG148" s="143">
        <f>IF(U148="zákl. přenesená",N148,0)</f>
        <v>0</v>
      </c>
      <c r="BH148" s="143">
        <f>IF(U148="sníž. přenesená",N148,0)</f>
        <v>0</v>
      </c>
      <c r="BI148" s="143">
        <f>IF(U148="nulová",N148,0)</f>
        <v>0</v>
      </c>
      <c r="BJ148" s="23" t="s">
        <v>150</v>
      </c>
      <c r="BK148" s="143">
        <f>ROUND(L148*K148,2)</f>
        <v>0</v>
      </c>
      <c r="BL148" s="23" t="s">
        <v>176</v>
      </c>
      <c r="BM148" s="23" t="s">
        <v>195</v>
      </c>
    </row>
    <row r="149" s="1" customFormat="1" ht="25.5" customHeight="1">
      <c r="B149" s="47"/>
      <c r="C149" s="220" t="s">
        <v>196</v>
      </c>
      <c r="D149" s="220" t="s">
        <v>172</v>
      </c>
      <c r="E149" s="221" t="s">
        <v>197</v>
      </c>
      <c r="F149" s="222" t="s">
        <v>198</v>
      </c>
      <c r="G149" s="222"/>
      <c r="H149" s="222"/>
      <c r="I149" s="222"/>
      <c r="J149" s="223" t="s">
        <v>175</v>
      </c>
      <c r="K149" s="224">
        <v>4</v>
      </c>
      <c r="L149" s="225">
        <v>0</v>
      </c>
      <c r="M149" s="226"/>
      <c r="N149" s="227">
        <f>ROUND(L149*K149,2)</f>
        <v>0</v>
      </c>
      <c r="O149" s="227"/>
      <c r="P149" s="227"/>
      <c r="Q149" s="227"/>
      <c r="R149" s="49"/>
      <c r="T149" s="228" t="s">
        <v>22</v>
      </c>
      <c r="U149" s="57" t="s">
        <v>43</v>
      </c>
      <c r="V149" s="48"/>
      <c r="W149" s="229">
        <f>V149*K149</f>
        <v>0</v>
      </c>
      <c r="X149" s="229">
        <v>0.0037599999999999999</v>
      </c>
      <c r="Y149" s="229">
        <f>X149*K149</f>
        <v>0.01504</v>
      </c>
      <c r="Z149" s="229">
        <v>0</v>
      </c>
      <c r="AA149" s="230">
        <f>Z149*K149</f>
        <v>0</v>
      </c>
      <c r="AR149" s="23" t="s">
        <v>176</v>
      </c>
      <c r="AT149" s="23" t="s">
        <v>172</v>
      </c>
      <c r="AU149" s="23" t="s">
        <v>150</v>
      </c>
      <c r="AY149" s="23" t="s">
        <v>171</v>
      </c>
      <c r="BE149" s="143">
        <f>IF(U149="základní",N149,0)</f>
        <v>0</v>
      </c>
      <c r="BF149" s="143">
        <f>IF(U149="snížená",N149,0)</f>
        <v>0</v>
      </c>
      <c r="BG149" s="143">
        <f>IF(U149="zákl. přenesená",N149,0)</f>
        <v>0</v>
      </c>
      <c r="BH149" s="143">
        <f>IF(U149="sníž. přenesená",N149,0)</f>
        <v>0</v>
      </c>
      <c r="BI149" s="143">
        <f>IF(U149="nulová",N149,0)</f>
        <v>0</v>
      </c>
      <c r="BJ149" s="23" t="s">
        <v>150</v>
      </c>
      <c r="BK149" s="143">
        <f>ROUND(L149*K149,2)</f>
        <v>0</v>
      </c>
      <c r="BL149" s="23" t="s">
        <v>176</v>
      </c>
      <c r="BM149" s="23" t="s">
        <v>199</v>
      </c>
    </row>
    <row r="150" s="1" customFormat="1" ht="38.25" customHeight="1">
      <c r="B150" s="47"/>
      <c r="C150" s="220" t="s">
        <v>200</v>
      </c>
      <c r="D150" s="220" t="s">
        <v>172</v>
      </c>
      <c r="E150" s="221" t="s">
        <v>201</v>
      </c>
      <c r="F150" s="222" t="s">
        <v>202</v>
      </c>
      <c r="G150" s="222"/>
      <c r="H150" s="222"/>
      <c r="I150" s="222"/>
      <c r="J150" s="223" t="s">
        <v>184</v>
      </c>
      <c r="K150" s="224">
        <v>105.47499999999999</v>
      </c>
      <c r="L150" s="225">
        <v>0</v>
      </c>
      <c r="M150" s="226"/>
      <c r="N150" s="227">
        <f>ROUND(L150*K150,2)</f>
        <v>0</v>
      </c>
      <c r="O150" s="227"/>
      <c r="P150" s="227"/>
      <c r="Q150" s="227"/>
      <c r="R150" s="49"/>
      <c r="T150" s="228" t="s">
        <v>22</v>
      </c>
      <c r="U150" s="57" t="s">
        <v>43</v>
      </c>
      <c r="V150" s="48"/>
      <c r="W150" s="229">
        <f>V150*K150</f>
        <v>0</v>
      </c>
      <c r="X150" s="229">
        <v>0.0057000000000000002</v>
      </c>
      <c r="Y150" s="229">
        <f>X150*K150</f>
        <v>0.60120750000000001</v>
      </c>
      <c r="Z150" s="229">
        <v>0</v>
      </c>
      <c r="AA150" s="230">
        <f>Z150*K150</f>
        <v>0</v>
      </c>
      <c r="AR150" s="23" t="s">
        <v>176</v>
      </c>
      <c r="AT150" s="23" t="s">
        <v>172</v>
      </c>
      <c r="AU150" s="23" t="s">
        <v>150</v>
      </c>
      <c r="AY150" s="23" t="s">
        <v>171</v>
      </c>
      <c r="BE150" s="143">
        <f>IF(U150="základní",N150,0)</f>
        <v>0</v>
      </c>
      <c r="BF150" s="143">
        <f>IF(U150="snížená",N150,0)</f>
        <v>0</v>
      </c>
      <c r="BG150" s="143">
        <f>IF(U150="zákl. přenesená",N150,0)</f>
        <v>0</v>
      </c>
      <c r="BH150" s="143">
        <f>IF(U150="sníž. přenesená",N150,0)</f>
        <v>0</v>
      </c>
      <c r="BI150" s="143">
        <f>IF(U150="nulová",N150,0)</f>
        <v>0</v>
      </c>
      <c r="BJ150" s="23" t="s">
        <v>150</v>
      </c>
      <c r="BK150" s="143">
        <f>ROUND(L150*K150,2)</f>
        <v>0</v>
      </c>
      <c r="BL150" s="23" t="s">
        <v>176</v>
      </c>
      <c r="BM150" s="23" t="s">
        <v>203</v>
      </c>
    </row>
    <row r="151" s="10" customFormat="1" ht="16.5" customHeight="1">
      <c r="B151" s="233"/>
      <c r="C151" s="234"/>
      <c r="D151" s="234"/>
      <c r="E151" s="235" t="s">
        <v>22</v>
      </c>
      <c r="F151" s="236" t="s">
        <v>204</v>
      </c>
      <c r="G151" s="237"/>
      <c r="H151" s="237"/>
      <c r="I151" s="237"/>
      <c r="J151" s="234"/>
      <c r="K151" s="238">
        <v>31.359999999999999</v>
      </c>
      <c r="L151" s="234"/>
      <c r="M151" s="234"/>
      <c r="N151" s="234"/>
      <c r="O151" s="234"/>
      <c r="P151" s="234"/>
      <c r="Q151" s="234"/>
      <c r="R151" s="239"/>
      <c r="T151" s="240"/>
      <c r="U151" s="234"/>
      <c r="V151" s="234"/>
      <c r="W151" s="234"/>
      <c r="X151" s="234"/>
      <c r="Y151" s="234"/>
      <c r="Z151" s="234"/>
      <c r="AA151" s="241"/>
      <c r="AT151" s="242" t="s">
        <v>187</v>
      </c>
      <c r="AU151" s="242" t="s">
        <v>150</v>
      </c>
      <c r="AV151" s="10" t="s">
        <v>150</v>
      </c>
      <c r="AW151" s="10" t="s">
        <v>34</v>
      </c>
      <c r="AX151" s="10" t="s">
        <v>76</v>
      </c>
      <c r="AY151" s="242" t="s">
        <v>171</v>
      </c>
    </row>
    <row r="152" s="10" customFormat="1" ht="16.5" customHeight="1">
      <c r="B152" s="233"/>
      <c r="C152" s="234"/>
      <c r="D152" s="234"/>
      <c r="E152" s="235" t="s">
        <v>22</v>
      </c>
      <c r="F152" s="252" t="s">
        <v>205</v>
      </c>
      <c r="G152" s="234"/>
      <c r="H152" s="234"/>
      <c r="I152" s="234"/>
      <c r="J152" s="234"/>
      <c r="K152" s="238">
        <v>18.760000000000002</v>
      </c>
      <c r="L152" s="234"/>
      <c r="M152" s="234"/>
      <c r="N152" s="234"/>
      <c r="O152" s="234"/>
      <c r="P152" s="234"/>
      <c r="Q152" s="234"/>
      <c r="R152" s="239"/>
      <c r="T152" s="240"/>
      <c r="U152" s="234"/>
      <c r="V152" s="234"/>
      <c r="W152" s="234"/>
      <c r="X152" s="234"/>
      <c r="Y152" s="234"/>
      <c r="Z152" s="234"/>
      <c r="AA152" s="241"/>
      <c r="AT152" s="242" t="s">
        <v>187</v>
      </c>
      <c r="AU152" s="242" t="s">
        <v>150</v>
      </c>
      <c r="AV152" s="10" t="s">
        <v>150</v>
      </c>
      <c r="AW152" s="10" t="s">
        <v>34</v>
      </c>
      <c r="AX152" s="10" t="s">
        <v>76</v>
      </c>
      <c r="AY152" s="242" t="s">
        <v>171</v>
      </c>
    </row>
    <row r="153" s="10" customFormat="1" ht="16.5" customHeight="1">
      <c r="B153" s="233"/>
      <c r="C153" s="234"/>
      <c r="D153" s="234"/>
      <c r="E153" s="235" t="s">
        <v>22</v>
      </c>
      <c r="F153" s="252" t="s">
        <v>206</v>
      </c>
      <c r="G153" s="234"/>
      <c r="H153" s="234"/>
      <c r="I153" s="234"/>
      <c r="J153" s="234"/>
      <c r="K153" s="238">
        <v>38.079999999999998</v>
      </c>
      <c r="L153" s="234"/>
      <c r="M153" s="234"/>
      <c r="N153" s="234"/>
      <c r="O153" s="234"/>
      <c r="P153" s="234"/>
      <c r="Q153" s="234"/>
      <c r="R153" s="239"/>
      <c r="T153" s="240"/>
      <c r="U153" s="234"/>
      <c r="V153" s="234"/>
      <c r="W153" s="234"/>
      <c r="X153" s="234"/>
      <c r="Y153" s="234"/>
      <c r="Z153" s="234"/>
      <c r="AA153" s="241"/>
      <c r="AT153" s="242" t="s">
        <v>187</v>
      </c>
      <c r="AU153" s="242" t="s">
        <v>150</v>
      </c>
      <c r="AV153" s="10" t="s">
        <v>150</v>
      </c>
      <c r="AW153" s="10" t="s">
        <v>34</v>
      </c>
      <c r="AX153" s="10" t="s">
        <v>76</v>
      </c>
      <c r="AY153" s="242" t="s">
        <v>171</v>
      </c>
    </row>
    <row r="154" s="10" customFormat="1" ht="16.5" customHeight="1">
      <c r="B154" s="233"/>
      <c r="C154" s="234"/>
      <c r="D154" s="234"/>
      <c r="E154" s="235" t="s">
        <v>22</v>
      </c>
      <c r="F154" s="252" t="s">
        <v>207</v>
      </c>
      <c r="G154" s="234"/>
      <c r="H154" s="234"/>
      <c r="I154" s="234"/>
      <c r="J154" s="234"/>
      <c r="K154" s="238">
        <v>46.200000000000003</v>
      </c>
      <c r="L154" s="234"/>
      <c r="M154" s="234"/>
      <c r="N154" s="234"/>
      <c r="O154" s="234"/>
      <c r="P154" s="234"/>
      <c r="Q154" s="234"/>
      <c r="R154" s="239"/>
      <c r="T154" s="240"/>
      <c r="U154" s="234"/>
      <c r="V154" s="234"/>
      <c r="W154" s="234"/>
      <c r="X154" s="234"/>
      <c r="Y154" s="234"/>
      <c r="Z154" s="234"/>
      <c r="AA154" s="241"/>
      <c r="AT154" s="242" t="s">
        <v>187</v>
      </c>
      <c r="AU154" s="242" t="s">
        <v>150</v>
      </c>
      <c r="AV154" s="10" t="s">
        <v>150</v>
      </c>
      <c r="AW154" s="10" t="s">
        <v>34</v>
      </c>
      <c r="AX154" s="10" t="s">
        <v>76</v>
      </c>
      <c r="AY154" s="242" t="s">
        <v>171</v>
      </c>
    </row>
    <row r="155" s="10" customFormat="1" ht="16.5" customHeight="1">
      <c r="B155" s="233"/>
      <c r="C155" s="234"/>
      <c r="D155" s="234"/>
      <c r="E155" s="235" t="s">
        <v>22</v>
      </c>
      <c r="F155" s="252" t="s">
        <v>208</v>
      </c>
      <c r="G155" s="234"/>
      <c r="H155" s="234"/>
      <c r="I155" s="234"/>
      <c r="J155" s="234"/>
      <c r="K155" s="238">
        <v>-4.5</v>
      </c>
      <c r="L155" s="234"/>
      <c r="M155" s="234"/>
      <c r="N155" s="234"/>
      <c r="O155" s="234"/>
      <c r="P155" s="234"/>
      <c r="Q155" s="234"/>
      <c r="R155" s="239"/>
      <c r="T155" s="240"/>
      <c r="U155" s="234"/>
      <c r="V155" s="234"/>
      <c r="W155" s="234"/>
      <c r="X155" s="234"/>
      <c r="Y155" s="234"/>
      <c r="Z155" s="234"/>
      <c r="AA155" s="241"/>
      <c r="AT155" s="242" t="s">
        <v>187</v>
      </c>
      <c r="AU155" s="242" t="s">
        <v>150</v>
      </c>
      <c r="AV155" s="10" t="s">
        <v>150</v>
      </c>
      <c r="AW155" s="10" t="s">
        <v>34</v>
      </c>
      <c r="AX155" s="10" t="s">
        <v>76</v>
      </c>
      <c r="AY155" s="242" t="s">
        <v>171</v>
      </c>
    </row>
    <row r="156" s="10" customFormat="1" ht="16.5" customHeight="1">
      <c r="B156" s="233"/>
      <c r="C156" s="234"/>
      <c r="D156" s="234"/>
      <c r="E156" s="235" t="s">
        <v>22</v>
      </c>
      <c r="F156" s="252" t="s">
        <v>209</v>
      </c>
      <c r="G156" s="234"/>
      <c r="H156" s="234"/>
      <c r="I156" s="234"/>
      <c r="J156" s="234"/>
      <c r="K156" s="238">
        <v>-6</v>
      </c>
      <c r="L156" s="234"/>
      <c r="M156" s="234"/>
      <c r="N156" s="234"/>
      <c r="O156" s="234"/>
      <c r="P156" s="234"/>
      <c r="Q156" s="234"/>
      <c r="R156" s="239"/>
      <c r="T156" s="240"/>
      <c r="U156" s="234"/>
      <c r="V156" s="234"/>
      <c r="W156" s="234"/>
      <c r="X156" s="234"/>
      <c r="Y156" s="234"/>
      <c r="Z156" s="234"/>
      <c r="AA156" s="241"/>
      <c r="AT156" s="242" t="s">
        <v>187</v>
      </c>
      <c r="AU156" s="242" t="s">
        <v>150</v>
      </c>
      <c r="AV156" s="10" t="s">
        <v>150</v>
      </c>
      <c r="AW156" s="10" t="s">
        <v>34</v>
      </c>
      <c r="AX156" s="10" t="s">
        <v>76</v>
      </c>
      <c r="AY156" s="242" t="s">
        <v>171</v>
      </c>
    </row>
    <row r="157" s="10" customFormat="1" ht="16.5" customHeight="1">
      <c r="B157" s="233"/>
      <c r="C157" s="234"/>
      <c r="D157" s="234"/>
      <c r="E157" s="235" t="s">
        <v>22</v>
      </c>
      <c r="F157" s="252" t="s">
        <v>210</v>
      </c>
      <c r="G157" s="234"/>
      <c r="H157" s="234"/>
      <c r="I157" s="234"/>
      <c r="J157" s="234"/>
      <c r="K157" s="238">
        <v>-18.425000000000001</v>
      </c>
      <c r="L157" s="234"/>
      <c r="M157" s="234"/>
      <c r="N157" s="234"/>
      <c r="O157" s="234"/>
      <c r="P157" s="234"/>
      <c r="Q157" s="234"/>
      <c r="R157" s="239"/>
      <c r="T157" s="240"/>
      <c r="U157" s="234"/>
      <c r="V157" s="234"/>
      <c r="W157" s="234"/>
      <c r="X157" s="234"/>
      <c r="Y157" s="234"/>
      <c r="Z157" s="234"/>
      <c r="AA157" s="241"/>
      <c r="AT157" s="242" t="s">
        <v>187</v>
      </c>
      <c r="AU157" s="242" t="s">
        <v>150</v>
      </c>
      <c r="AV157" s="10" t="s">
        <v>150</v>
      </c>
      <c r="AW157" s="10" t="s">
        <v>34</v>
      </c>
      <c r="AX157" s="10" t="s">
        <v>76</v>
      </c>
      <c r="AY157" s="242" t="s">
        <v>171</v>
      </c>
    </row>
    <row r="158" s="11" customFormat="1" ht="16.5" customHeight="1">
      <c r="B158" s="243"/>
      <c r="C158" s="244"/>
      <c r="D158" s="244"/>
      <c r="E158" s="245" t="s">
        <v>22</v>
      </c>
      <c r="F158" s="246" t="s">
        <v>188</v>
      </c>
      <c r="G158" s="244"/>
      <c r="H158" s="244"/>
      <c r="I158" s="244"/>
      <c r="J158" s="244"/>
      <c r="K158" s="247">
        <v>105.47499999999999</v>
      </c>
      <c r="L158" s="244"/>
      <c r="M158" s="244"/>
      <c r="N158" s="244"/>
      <c r="O158" s="244"/>
      <c r="P158" s="244"/>
      <c r="Q158" s="244"/>
      <c r="R158" s="248"/>
      <c r="T158" s="249"/>
      <c r="U158" s="244"/>
      <c r="V158" s="244"/>
      <c r="W158" s="244"/>
      <c r="X158" s="244"/>
      <c r="Y158" s="244"/>
      <c r="Z158" s="244"/>
      <c r="AA158" s="250"/>
      <c r="AT158" s="251" t="s">
        <v>187</v>
      </c>
      <c r="AU158" s="251" t="s">
        <v>150</v>
      </c>
      <c r="AV158" s="11" t="s">
        <v>176</v>
      </c>
      <c r="AW158" s="11" t="s">
        <v>34</v>
      </c>
      <c r="AX158" s="11" t="s">
        <v>84</v>
      </c>
      <c r="AY158" s="251" t="s">
        <v>171</v>
      </c>
    </row>
    <row r="159" s="9" customFormat="1" ht="29.88" customHeight="1">
      <c r="B159" s="206"/>
      <c r="C159" s="207"/>
      <c r="D159" s="217" t="s">
        <v>127</v>
      </c>
      <c r="E159" s="217"/>
      <c r="F159" s="217"/>
      <c r="G159" s="217"/>
      <c r="H159" s="217"/>
      <c r="I159" s="217"/>
      <c r="J159" s="217"/>
      <c r="K159" s="217"/>
      <c r="L159" s="217"/>
      <c r="M159" s="217"/>
      <c r="N159" s="218">
        <f>BK159</f>
        <v>0</v>
      </c>
      <c r="O159" s="219"/>
      <c r="P159" s="219"/>
      <c r="Q159" s="219"/>
      <c r="R159" s="210"/>
      <c r="T159" s="211"/>
      <c r="U159" s="207"/>
      <c r="V159" s="207"/>
      <c r="W159" s="212">
        <f>SUM(W160:W185)</f>
        <v>0</v>
      </c>
      <c r="X159" s="207"/>
      <c r="Y159" s="212">
        <f>SUM(Y160:Y185)</f>
        <v>0.009466200000000001</v>
      </c>
      <c r="Z159" s="207"/>
      <c r="AA159" s="213">
        <f>SUM(AA160:AA185)</f>
        <v>2.058325</v>
      </c>
      <c r="AR159" s="214" t="s">
        <v>84</v>
      </c>
      <c r="AT159" s="215" t="s">
        <v>75</v>
      </c>
      <c r="AU159" s="215" t="s">
        <v>84</v>
      </c>
      <c r="AY159" s="214" t="s">
        <v>171</v>
      </c>
      <c r="BK159" s="216">
        <f>SUM(BK160:BK185)</f>
        <v>0</v>
      </c>
    </row>
    <row r="160" s="1" customFormat="1" ht="38.25" customHeight="1">
      <c r="B160" s="47"/>
      <c r="C160" s="220" t="s">
        <v>211</v>
      </c>
      <c r="D160" s="220" t="s">
        <v>172</v>
      </c>
      <c r="E160" s="221" t="s">
        <v>212</v>
      </c>
      <c r="F160" s="222" t="s">
        <v>213</v>
      </c>
      <c r="G160" s="222"/>
      <c r="H160" s="222"/>
      <c r="I160" s="222"/>
      <c r="J160" s="223" t="s">
        <v>184</v>
      </c>
      <c r="K160" s="224">
        <v>34.655000000000001</v>
      </c>
      <c r="L160" s="225">
        <v>0</v>
      </c>
      <c r="M160" s="226"/>
      <c r="N160" s="227">
        <f>ROUND(L160*K160,2)</f>
        <v>0</v>
      </c>
      <c r="O160" s="227"/>
      <c r="P160" s="227"/>
      <c r="Q160" s="227"/>
      <c r="R160" s="49"/>
      <c r="T160" s="228" t="s">
        <v>22</v>
      </c>
      <c r="U160" s="57" t="s">
        <v>43</v>
      </c>
      <c r="V160" s="48"/>
      <c r="W160" s="229">
        <f>V160*K160</f>
        <v>0</v>
      </c>
      <c r="X160" s="229">
        <v>4.0000000000000003E-05</v>
      </c>
      <c r="Y160" s="229">
        <f>X160*K160</f>
        <v>0.0013862000000000002</v>
      </c>
      <c r="Z160" s="229">
        <v>0</v>
      </c>
      <c r="AA160" s="230">
        <f>Z160*K160</f>
        <v>0</v>
      </c>
      <c r="AR160" s="23" t="s">
        <v>176</v>
      </c>
      <c r="AT160" s="23" t="s">
        <v>172</v>
      </c>
      <c r="AU160" s="23" t="s">
        <v>150</v>
      </c>
      <c r="AY160" s="23" t="s">
        <v>171</v>
      </c>
      <c r="BE160" s="143">
        <f>IF(U160="základní",N160,0)</f>
        <v>0</v>
      </c>
      <c r="BF160" s="143">
        <f>IF(U160="snížená",N160,0)</f>
        <v>0</v>
      </c>
      <c r="BG160" s="143">
        <f>IF(U160="zákl. přenesená",N160,0)</f>
        <v>0</v>
      </c>
      <c r="BH160" s="143">
        <f>IF(U160="sníž. přenesená",N160,0)</f>
        <v>0</v>
      </c>
      <c r="BI160" s="143">
        <f>IF(U160="nulová",N160,0)</f>
        <v>0</v>
      </c>
      <c r="BJ160" s="23" t="s">
        <v>150</v>
      </c>
      <c r="BK160" s="143">
        <f>ROUND(L160*K160,2)</f>
        <v>0</v>
      </c>
      <c r="BL160" s="23" t="s">
        <v>176</v>
      </c>
      <c r="BM160" s="23" t="s">
        <v>214</v>
      </c>
    </row>
    <row r="161" s="1" customFormat="1" ht="25.5" customHeight="1">
      <c r="B161" s="47"/>
      <c r="C161" s="220" t="s">
        <v>215</v>
      </c>
      <c r="D161" s="220" t="s">
        <v>172</v>
      </c>
      <c r="E161" s="221" t="s">
        <v>216</v>
      </c>
      <c r="F161" s="222" t="s">
        <v>217</v>
      </c>
      <c r="G161" s="222"/>
      <c r="H161" s="222"/>
      <c r="I161" s="222"/>
      <c r="J161" s="223" t="s">
        <v>218</v>
      </c>
      <c r="K161" s="224">
        <v>30</v>
      </c>
      <c r="L161" s="225">
        <v>0</v>
      </c>
      <c r="M161" s="226"/>
      <c r="N161" s="227">
        <f>ROUND(L161*K161,2)</f>
        <v>0</v>
      </c>
      <c r="O161" s="227"/>
      <c r="P161" s="227"/>
      <c r="Q161" s="227"/>
      <c r="R161" s="49"/>
      <c r="T161" s="228" t="s">
        <v>22</v>
      </c>
      <c r="U161" s="57" t="s">
        <v>43</v>
      </c>
      <c r="V161" s="48"/>
      <c r="W161" s="229">
        <f>V161*K161</f>
        <v>0</v>
      </c>
      <c r="X161" s="229">
        <v>0</v>
      </c>
      <c r="Y161" s="229">
        <f>X161*K161</f>
        <v>0</v>
      </c>
      <c r="Z161" s="229">
        <v>0</v>
      </c>
      <c r="AA161" s="230">
        <f>Z161*K161</f>
        <v>0</v>
      </c>
      <c r="AR161" s="23" t="s">
        <v>176</v>
      </c>
      <c r="AT161" s="23" t="s">
        <v>172</v>
      </c>
      <c r="AU161" s="23" t="s">
        <v>150</v>
      </c>
      <c r="AY161" s="23" t="s">
        <v>171</v>
      </c>
      <c r="BE161" s="143">
        <f>IF(U161="základní",N161,0)</f>
        <v>0</v>
      </c>
      <c r="BF161" s="143">
        <f>IF(U161="snížená",N161,0)</f>
        <v>0</v>
      </c>
      <c r="BG161" s="143">
        <f>IF(U161="zákl. přenesená",N161,0)</f>
        <v>0</v>
      </c>
      <c r="BH161" s="143">
        <f>IF(U161="sníž. přenesená",N161,0)</f>
        <v>0</v>
      </c>
      <c r="BI161" s="143">
        <f>IF(U161="nulová",N161,0)</f>
        <v>0</v>
      </c>
      <c r="BJ161" s="23" t="s">
        <v>150</v>
      </c>
      <c r="BK161" s="143">
        <f>ROUND(L161*K161,2)</f>
        <v>0</v>
      </c>
      <c r="BL161" s="23" t="s">
        <v>176</v>
      </c>
      <c r="BM161" s="23" t="s">
        <v>219</v>
      </c>
    </row>
    <row r="162" s="1" customFormat="1" ht="38.25" customHeight="1">
      <c r="B162" s="47"/>
      <c r="C162" s="220" t="s">
        <v>220</v>
      </c>
      <c r="D162" s="220" t="s">
        <v>172</v>
      </c>
      <c r="E162" s="221" t="s">
        <v>221</v>
      </c>
      <c r="F162" s="222" t="s">
        <v>222</v>
      </c>
      <c r="G162" s="222"/>
      <c r="H162" s="222"/>
      <c r="I162" s="222"/>
      <c r="J162" s="223" t="s">
        <v>223</v>
      </c>
      <c r="K162" s="224">
        <v>0.5</v>
      </c>
      <c r="L162" s="225">
        <v>0</v>
      </c>
      <c r="M162" s="226"/>
      <c r="N162" s="227">
        <f>ROUND(L162*K162,2)</f>
        <v>0</v>
      </c>
      <c r="O162" s="227"/>
      <c r="P162" s="227"/>
      <c r="Q162" s="227"/>
      <c r="R162" s="49"/>
      <c r="T162" s="228" t="s">
        <v>22</v>
      </c>
      <c r="U162" s="57" t="s">
        <v>43</v>
      </c>
      <c r="V162" s="48"/>
      <c r="W162" s="229">
        <f>V162*K162</f>
        <v>0</v>
      </c>
      <c r="X162" s="229">
        <v>0.016160000000000001</v>
      </c>
      <c r="Y162" s="229">
        <f>X162*K162</f>
        <v>0.0080800000000000004</v>
      </c>
      <c r="Z162" s="229">
        <v>0</v>
      </c>
      <c r="AA162" s="230">
        <f>Z162*K162</f>
        <v>0</v>
      </c>
      <c r="AR162" s="23" t="s">
        <v>176</v>
      </c>
      <c r="AT162" s="23" t="s">
        <v>172</v>
      </c>
      <c r="AU162" s="23" t="s">
        <v>150</v>
      </c>
      <c r="AY162" s="23" t="s">
        <v>171</v>
      </c>
      <c r="BE162" s="143">
        <f>IF(U162="základní",N162,0)</f>
        <v>0</v>
      </c>
      <c r="BF162" s="143">
        <f>IF(U162="snížená",N162,0)</f>
        <v>0</v>
      </c>
      <c r="BG162" s="143">
        <f>IF(U162="zákl. přenesená",N162,0)</f>
        <v>0</v>
      </c>
      <c r="BH162" s="143">
        <f>IF(U162="sníž. přenesená",N162,0)</f>
        <v>0</v>
      </c>
      <c r="BI162" s="143">
        <f>IF(U162="nulová",N162,0)</f>
        <v>0</v>
      </c>
      <c r="BJ162" s="23" t="s">
        <v>150</v>
      </c>
      <c r="BK162" s="143">
        <f>ROUND(L162*K162,2)</f>
        <v>0</v>
      </c>
      <c r="BL162" s="23" t="s">
        <v>176</v>
      </c>
      <c r="BM162" s="23" t="s">
        <v>224</v>
      </c>
    </row>
    <row r="163" s="1" customFormat="1" ht="25.5" customHeight="1">
      <c r="B163" s="47"/>
      <c r="C163" s="220" t="s">
        <v>225</v>
      </c>
      <c r="D163" s="220" t="s">
        <v>172</v>
      </c>
      <c r="E163" s="221" t="s">
        <v>226</v>
      </c>
      <c r="F163" s="222" t="s">
        <v>227</v>
      </c>
      <c r="G163" s="222"/>
      <c r="H163" s="222"/>
      <c r="I163" s="222"/>
      <c r="J163" s="223" t="s">
        <v>184</v>
      </c>
      <c r="K163" s="224">
        <v>2.9700000000000002</v>
      </c>
      <c r="L163" s="225">
        <v>0</v>
      </c>
      <c r="M163" s="226"/>
      <c r="N163" s="227">
        <f>ROUND(L163*K163,2)</f>
        <v>0</v>
      </c>
      <c r="O163" s="227"/>
      <c r="P163" s="227"/>
      <c r="Q163" s="227"/>
      <c r="R163" s="49"/>
      <c r="T163" s="228" t="s">
        <v>22</v>
      </c>
      <c r="U163" s="57" t="s">
        <v>43</v>
      </c>
      <c r="V163" s="48"/>
      <c r="W163" s="229">
        <f>V163*K163</f>
        <v>0</v>
      </c>
      <c r="X163" s="229">
        <v>0</v>
      </c>
      <c r="Y163" s="229">
        <f>X163*K163</f>
        <v>0</v>
      </c>
      <c r="Z163" s="229">
        <v>0.13100000000000001</v>
      </c>
      <c r="AA163" s="230">
        <f>Z163*K163</f>
        <v>0.38907000000000003</v>
      </c>
      <c r="AR163" s="23" t="s">
        <v>176</v>
      </c>
      <c r="AT163" s="23" t="s">
        <v>172</v>
      </c>
      <c r="AU163" s="23" t="s">
        <v>150</v>
      </c>
      <c r="AY163" s="23" t="s">
        <v>171</v>
      </c>
      <c r="BE163" s="143">
        <f>IF(U163="základní",N163,0)</f>
        <v>0</v>
      </c>
      <c r="BF163" s="143">
        <f>IF(U163="snížená",N163,0)</f>
        <v>0</v>
      </c>
      <c r="BG163" s="143">
        <f>IF(U163="zákl. přenesená",N163,0)</f>
        <v>0</v>
      </c>
      <c r="BH163" s="143">
        <f>IF(U163="sníž. přenesená",N163,0)</f>
        <v>0</v>
      </c>
      <c r="BI163" s="143">
        <f>IF(U163="nulová",N163,0)</f>
        <v>0</v>
      </c>
      <c r="BJ163" s="23" t="s">
        <v>150</v>
      </c>
      <c r="BK163" s="143">
        <f>ROUND(L163*K163,2)</f>
        <v>0</v>
      </c>
      <c r="BL163" s="23" t="s">
        <v>176</v>
      </c>
      <c r="BM163" s="23" t="s">
        <v>228</v>
      </c>
    </row>
    <row r="164" s="10" customFormat="1" ht="16.5" customHeight="1">
      <c r="B164" s="233"/>
      <c r="C164" s="234"/>
      <c r="D164" s="234"/>
      <c r="E164" s="235" t="s">
        <v>22</v>
      </c>
      <c r="F164" s="236" t="s">
        <v>229</v>
      </c>
      <c r="G164" s="237"/>
      <c r="H164" s="237"/>
      <c r="I164" s="237"/>
      <c r="J164" s="234"/>
      <c r="K164" s="238">
        <v>1.29</v>
      </c>
      <c r="L164" s="234"/>
      <c r="M164" s="234"/>
      <c r="N164" s="234"/>
      <c r="O164" s="234"/>
      <c r="P164" s="234"/>
      <c r="Q164" s="234"/>
      <c r="R164" s="239"/>
      <c r="T164" s="240"/>
      <c r="U164" s="234"/>
      <c r="V164" s="234"/>
      <c r="W164" s="234"/>
      <c r="X164" s="234"/>
      <c r="Y164" s="234"/>
      <c r="Z164" s="234"/>
      <c r="AA164" s="241"/>
      <c r="AT164" s="242" t="s">
        <v>187</v>
      </c>
      <c r="AU164" s="242" t="s">
        <v>150</v>
      </c>
      <c r="AV164" s="10" t="s">
        <v>150</v>
      </c>
      <c r="AW164" s="10" t="s">
        <v>34</v>
      </c>
      <c r="AX164" s="10" t="s">
        <v>76</v>
      </c>
      <c r="AY164" s="242" t="s">
        <v>171</v>
      </c>
    </row>
    <row r="165" s="10" customFormat="1" ht="16.5" customHeight="1">
      <c r="B165" s="233"/>
      <c r="C165" s="234"/>
      <c r="D165" s="234"/>
      <c r="E165" s="235" t="s">
        <v>22</v>
      </c>
      <c r="F165" s="252" t="s">
        <v>230</v>
      </c>
      <c r="G165" s="234"/>
      <c r="H165" s="234"/>
      <c r="I165" s="234"/>
      <c r="J165" s="234"/>
      <c r="K165" s="238">
        <v>1.6799999999999999</v>
      </c>
      <c r="L165" s="234"/>
      <c r="M165" s="234"/>
      <c r="N165" s="234"/>
      <c r="O165" s="234"/>
      <c r="P165" s="234"/>
      <c r="Q165" s="234"/>
      <c r="R165" s="239"/>
      <c r="T165" s="240"/>
      <c r="U165" s="234"/>
      <c r="V165" s="234"/>
      <c r="W165" s="234"/>
      <c r="X165" s="234"/>
      <c r="Y165" s="234"/>
      <c r="Z165" s="234"/>
      <c r="AA165" s="241"/>
      <c r="AT165" s="242" t="s">
        <v>187</v>
      </c>
      <c r="AU165" s="242" t="s">
        <v>150</v>
      </c>
      <c r="AV165" s="10" t="s">
        <v>150</v>
      </c>
      <c r="AW165" s="10" t="s">
        <v>34</v>
      </c>
      <c r="AX165" s="10" t="s">
        <v>76</v>
      </c>
      <c r="AY165" s="242" t="s">
        <v>171</v>
      </c>
    </row>
    <row r="166" s="11" customFormat="1" ht="16.5" customHeight="1">
      <c r="B166" s="243"/>
      <c r="C166" s="244"/>
      <c r="D166" s="244"/>
      <c r="E166" s="245" t="s">
        <v>22</v>
      </c>
      <c r="F166" s="246" t="s">
        <v>188</v>
      </c>
      <c r="G166" s="244"/>
      <c r="H166" s="244"/>
      <c r="I166" s="244"/>
      <c r="J166" s="244"/>
      <c r="K166" s="247">
        <v>2.9700000000000002</v>
      </c>
      <c r="L166" s="244"/>
      <c r="M166" s="244"/>
      <c r="N166" s="244"/>
      <c r="O166" s="244"/>
      <c r="P166" s="244"/>
      <c r="Q166" s="244"/>
      <c r="R166" s="248"/>
      <c r="T166" s="249"/>
      <c r="U166" s="244"/>
      <c r="V166" s="244"/>
      <c r="W166" s="244"/>
      <c r="X166" s="244"/>
      <c r="Y166" s="244"/>
      <c r="Z166" s="244"/>
      <c r="AA166" s="250"/>
      <c r="AT166" s="251" t="s">
        <v>187</v>
      </c>
      <c r="AU166" s="251" t="s">
        <v>150</v>
      </c>
      <c r="AV166" s="11" t="s">
        <v>176</v>
      </c>
      <c r="AW166" s="11" t="s">
        <v>34</v>
      </c>
      <c r="AX166" s="11" t="s">
        <v>84</v>
      </c>
      <c r="AY166" s="251" t="s">
        <v>171</v>
      </c>
    </row>
    <row r="167" s="1" customFormat="1" ht="38.25" customHeight="1">
      <c r="B167" s="47"/>
      <c r="C167" s="220" t="s">
        <v>231</v>
      </c>
      <c r="D167" s="220" t="s">
        <v>172</v>
      </c>
      <c r="E167" s="221" t="s">
        <v>232</v>
      </c>
      <c r="F167" s="222" t="s">
        <v>233</v>
      </c>
      <c r="G167" s="222"/>
      <c r="H167" s="222"/>
      <c r="I167" s="222"/>
      <c r="J167" s="223" t="s">
        <v>184</v>
      </c>
      <c r="K167" s="224">
        <v>1.665</v>
      </c>
      <c r="L167" s="225">
        <v>0</v>
      </c>
      <c r="M167" s="226"/>
      <c r="N167" s="227">
        <f>ROUND(L167*K167,2)</f>
        <v>0</v>
      </c>
      <c r="O167" s="227"/>
      <c r="P167" s="227"/>
      <c r="Q167" s="227"/>
      <c r="R167" s="49"/>
      <c r="T167" s="228" t="s">
        <v>22</v>
      </c>
      <c r="U167" s="57" t="s">
        <v>43</v>
      </c>
      <c r="V167" s="48"/>
      <c r="W167" s="229">
        <f>V167*K167</f>
        <v>0</v>
      </c>
      <c r="X167" s="229">
        <v>0</v>
      </c>
      <c r="Y167" s="229">
        <f>X167*K167</f>
        <v>0</v>
      </c>
      <c r="Z167" s="229">
        <v>0.035000000000000003</v>
      </c>
      <c r="AA167" s="230">
        <f>Z167*K167</f>
        <v>0.058275000000000007</v>
      </c>
      <c r="AR167" s="23" t="s">
        <v>176</v>
      </c>
      <c r="AT167" s="23" t="s">
        <v>172</v>
      </c>
      <c r="AU167" s="23" t="s">
        <v>150</v>
      </c>
      <c r="AY167" s="23" t="s">
        <v>171</v>
      </c>
      <c r="BE167" s="143">
        <f>IF(U167="základní",N167,0)</f>
        <v>0</v>
      </c>
      <c r="BF167" s="143">
        <f>IF(U167="snížená",N167,0)</f>
        <v>0</v>
      </c>
      <c r="BG167" s="143">
        <f>IF(U167="zákl. přenesená",N167,0)</f>
        <v>0</v>
      </c>
      <c r="BH167" s="143">
        <f>IF(U167="sníž. přenesená",N167,0)</f>
        <v>0</v>
      </c>
      <c r="BI167" s="143">
        <f>IF(U167="nulová",N167,0)</f>
        <v>0</v>
      </c>
      <c r="BJ167" s="23" t="s">
        <v>150</v>
      </c>
      <c r="BK167" s="143">
        <f>ROUND(L167*K167,2)</f>
        <v>0</v>
      </c>
      <c r="BL167" s="23" t="s">
        <v>176</v>
      </c>
      <c r="BM167" s="23" t="s">
        <v>234</v>
      </c>
    </row>
    <row r="168" s="10" customFormat="1" ht="16.5" customHeight="1">
      <c r="B168" s="233"/>
      <c r="C168" s="234"/>
      <c r="D168" s="234"/>
      <c r="E168" s="235" t="s">
        <v>22</v>
      </c>
      <c r="F168" s="236" t="s">
        <v>235</v>
      </c>
      <c r="G168" s="237"/>
      <c r="H168" s="237"/>
      <c r="I168" s="237"/>
      <c r="J168" s="234"/>
      <c r="K168" s="238">
        <v>1.665</v>
      </c>
      <c r="L168" s="234"/>
      <c r="M168" s="234"/>
      <c r="N168" s="234"/>
      <c r="O168" s="234"/>
      <c r="P168" s="234"/>
      <c r="Q168" s="234"/>
      <c r="R168" s="239"/>
      <c r="T168" s="240"/>
      <c r="U168" s="234"/>
      <c r="V168" s="234"/>
      <c r="W168" s="234"/>
      <c r="X168" s="234"/>
      <c r="Y168" s="234"/>
      <c r="Z168" s="234"/>
      <c r="AA168" s="241"/>
      <c r="AT168" s="242" t="s">
        <v>187</v>
      </c>
      <c r="AU168" s="242" t="s">
        <v>150</v>
      </c>
      <c r="AV168" s="10" t="s">
        <v>150</v>
      </c>
      <c r="AW168" s="10" t="s">
        <v>34</v>
      </c>
      <c r="AX168" s="10" t="s">
        <v>76</v>
      </c>
      <c r="AY168" s="242" t="s">
        <v>171</v>
      </c>
    </row>
    <row r="169" s="11" customFormat="1" ht="16.5" customHeight="1">
      <c r="B169" s="243"/>
      <c r="C169" s="244"/>
      <c r="D169" s="244"/>
      <c r="E169" s="245" t="s">
        <v>22</v>
      </c>
      <c r="F169" s="246" t="s">
        <v>188</v>
      </c>
      <c r="G169" s="244"/>
      <c r="H169" s="244"/>
      <c r="I169" s="244"/>
      <c r="J169" s="244"/>
      <c r="K169" s="247">
        <v>1.665</v>
      </c>
      <c r="L169" s="244"/>
      <c r="M169" s="244"/>
      <c r="N169" s="244"/>
      <c r="O169" s="244"/>
      <c r="P169" s="244"/>
      <c r="Q169" s="244"/>
      <c r="R169" s="248"/>
      <c r="T169" s="249"/>
      <c r="U169" s="244"/>
      <c r="V169" s="244"/>
      <c r="W169" s="244"/>
      <c r="X169" s="244"/>
      <c r="Y169" s="244"/>
      <c r="Z169" s="244"/>
      <c r="AA169" s="250"/>
      <c r="AT169" s="251" t="s">
        <v>187</v>
      </c>
      <c r="AU169" s="251" t="s">
        <v>150</v>
      </c>
      <c r="AV169" s="11" t="s">
        <v>176</v>
      </c>
      <c r="AW169" s="11" t="s">
        <v>34</v>
      </c>
      <c r="AX169" s="11" t="s">
        <v>84</v>
      </c>
      <c r="AY169" s="251" t="s">
        <v>171</v>
      </c>
    </row>
    <row r="170" s="1" customFormat="1" ht="16.5" customHeight="1">
      <c r="B170" s="47"/>
      <c r="C170" s="220" t="s">
        <v>236</v>
      </c>
      <c r="D170" s="220" t="s">
        <v>172</v>
      </c>
      <c r="E170" s="221" t="s">
        <v>237</v>
      </c>
      <c r="F170" s="222" t="s">
        <v>238</v>
      </c>
      <c r="G170" s="222"/>
      <c r="H170" s="222"/>
      <c r="I170" s="222"/>
      <c r="J170" s="223" t="s">
        <v>223</v>
      </c>
      <c r="K170" s="224">
        <v>12.800000000000001</v>
      </c>
      <c r="L170" s="225">
        <v>0</v>
      </c>
      <c r="M170" s="226"/>
      <c r="N170" s="227">
        <f>ROUND(L170*K170,2)</f>
        <v>0</v>
      </c>
      <c r="O170" s="227"/>
      <c r="P170" s="227"/>
      <c r="Q170" s="227"/>
      <c r="R170" s="49"/>
      <c r="T170" s="228" t="s">
        <v>22</v>
      </c>
      <c r="U170" s="57" t="s">
        <v>43</v>
      </c>
      <c r="V170" s="48"/>
      <c r="W170" s="229">
        <f>V170*K170</f>
        <v>0</v>
      </c>
      <c r="X170" s="229">
        <v>0</v>
      </c>
      <c r="Y170" s="229">
        <f>X170*K170</f>
        <v>0</v>
      </c>
      <c r="Z170" s="229">
        <v>0.0089999999999999993</v>
      </c>
      <c r="AA170" s="230">
        <f>Z170*K170</f>
        <v>0.1152</v>
      </c>
      <c r="AR170" s="23" t="s">
        <v>176</v>
      </c>
      <c r="AT170" s="23" t="s">
        <v>172</v>
      </c>
      <c r="AU170" s="23" t="s">
        <v>150</v>
      </c>
      <c r="AY170" s="23" t="s">
        <v>171</v>
      </c>
      <c r="BE170" s="143">
        <f>IF(U170="základní",N170,0)</f>
        <v>0</v>
      </c>
      <c r="BF170" s="143">
        <f>IF(U170="snížená",N170,0)</f>
        <v>0</v>
      </c>
      <c r="BG170" s="143">
        <f>IF(U170="zákl. přenesená",N170,0)</f>
        <v>0</v>
      </c>
      <c r="BH170" s="143">
        <f>IF(U170="sníž. přenesená",N170,0)</f>
        <v>0</v>
      </c>
      <c r="BI170" s="143">
        <f>IF(U170="nulová",N170,0)</f>
        <v>0</v>
      </c>
      <c r="BJ170" s="23" t="s">
        <v>150</v>
      </c>
      <c r="BK170" s="143">
        <f>ROUND(L170*K170,2)</f>
        <v>0</v>
      </c>
      <c r="BL170" s="23" t="s">
        <v>176</v>
      </c>
      <c r="BM170" s="23" t="s">
        <v>239</v>
      </c>
    </row>
    <row r="171" s="12" customFormat="1" ht="16.5" customHeight="1">
      <c r="B171" s="253"/>
      <c r="C171" s="254"/>
      <c r="D171" s="254"/>
      <c r="E171" s="255" t="s">
        <v>22</v>
      </c>
      <c r="F171" s="256" t="s">
        <v>240</v>
      </c>
      <c r="G171" s="257"/>
      <c r="H171" s="257"/>
      <c r="I171" s="257"/>
      <c r="J171" s="254"/>
      <c r="K171" s="255" t="s">
        <v>22</v>
      </c>
      <c r="L171" s="254"/>
      <c r="M171" s="254"/>
      <c r="N171" s="254"/>
      <c r="O171" s="254"/>
      <c r="P171" s="254"/>
      <c r="Q171" s="254"/>
      <c r="R171" s="258"/>
      <c r="T171" s="259"/>
      <c r="U171" s="254"/>
      <c r="V171" s="254"/>
      <c r="W171" s="254"/>
      <c r="X171" s="254"/>
      <c r="Y171" s="254"/>
      <c r="Z171" s="254"/>
      <c r="AA171" s="260"/>
      <c r="AT171" s="261" t="s">
        <v>187</v>
      </c>
      <c r="AU171" s="261" t="s">
        <v>150</v>
      </c>
      <c r="AV171" s="12" t="s">
        <v>84</v>
      </c>
      <c r="AW171" s="12" t="s">
        <v>34</v>
      </c>
      <c r="AX171" s="12" t="s">
        <v>76</v>
      </c>
      <c r="AY171" s="261" t="s">
        <v>171</v>
      </c>
    </row>
    <row r="172" s="10" customFormat="1" ht="16.5" customHeight="1">
      <c r="B172" s="233"/>
      <c r="C172" s="234"/>
      <c r="D172" s="234"/>
      <c r="E172" s="235" t="s">
        <v>22</v>
      </c>
      <c r="F172" s="252" t="s">
        <v>241</v>
      </c>
      <c r="G172" s="234"/>
      <c r="H172" s="234"/>
      <c r="I172" s="234"/>
      <c r="J172" s="234"/>
      <c r="K172" s="238">
        <v>12.800000000000001</v>
      </c>
      <c r="L172" s="234"/>
      <c r="M172" s="234"/>
      <c r="N172" s="234"/>
      <c r="O172" s="234"/>
      <c r="P172" s="234"/>
      <c r="Q172" s="234"/>
      <c r="R172" s="239"/>
      <c r="T172" s="240"/>
      <c r="U172" s="234"/>
      <c r="V172" s="234"/>
      <c r="W172" s="234"/>
      <c r="X172" s="234"/>
      <c r="Y172" s="234"/>
      <c r="Z172" s="234"/>
      <c r="AA172" s="241"/>
      <c r="AT172" s="242" t="s">
        <v>187</v>
      </c>
      <c r="AU172" s="242" t="s">
        <v>150</v>
      </c>
      <c r="AV172" s="10" t="s">
        <v>150</v>
      </c>
      <c r="AW172" s="10" t="s">
        <v>34</v>
      </c>
      <c r="AX172" s="10" t="s">
        <v>84</v>
      </c>
      <c r="AY172" s="242" t="s">
        <v>171</v>
      </c>
    </row>
    <row r="173" s="1" customFormat="1" ht="38.25" customHeight="1">
      <c r="B173" s="47"/>
      <c r="C173" s="220" t="s">
        <v>242</v>
      </c>
      <c r="D173" s="220" t="s">
        <v>172</v>
      </c>
      <c r="E173" s="221" t="s">
        <v>243</v>
      </c>
      <c r="F173" s="222" t="s">
        <v>244</v>
      </c>
      <c r="G173" s="222"/>
      <c r="H173" s="222"/>
      <c r="I173" s="222"/>
      <c r="J173" s="223" t="s">
        <v>175</v>
      </c>
      <c r="K173" s="224">
        <v>2</v>
      </c>
      <c r="L173" s="225">
        <v>0</v>
      </c>
      <c r="M173" s="226"/>
      <c r="N173" s="227">
        <f>ROUND(L173*K173,2)</f>
        <v>0</v>
      </c>
      <c r="O173" s="227"/>
      <c r="P173" s="227"/>
      <c r="Q173" s="227"/>
      <c r="R173" s="49"/>
      <c r="T173" s="228" t="s">
        <v>22</v>
      </c>
      <c r="U173" s="57" t="s">
        <v>43</v>
      </c>
      <c r="V173" s="48"/>
      <c r="W173" s="229">
        <f>V173*K173</f>
        <v>0</v>
      </c>
      <c r="X173" s="229">
        <v>0</v>
      </c>
      <c r="Y173" s="229">
        <f>X173*K173</f>
        <v>0</v>
      </c>
      <c r="Z173" s="229">
        <v>0.0040000000000000001</v>
      </c>
      <c r="AA173" s="230">
        <f>Z173*K173</f>
        <v>0.0080000000000000002</v>
      </c>
      <c r="AR173" s="23" t="s">
        <v>176</v>
      </c>
      <c r="AT173" s="23" t="s">
        <v>172</v>
      </c>
      <c r="AU173" s="23" t="s">
        <v>150</v>
      </c>
      <c r="AY173" s="23" t="s">
        <v>171</v>
      </c>
      <c r="BE173" s="143">
        <f>IF(U173="základní",N173,0)</f>
        <v>0</v>
      </c>
      <c r="BF173" s="143">
        <f>IF(U173="snížená",N173,0)</f>
        <v>0</v>
      </c>
      <c r="BG173" s="143">
        <f>IF(U173="zákl. přenesená",N173,0)</f>
        <v>0</v>
      </c>
      <c r="BH173" s="143">
        <f>IF(U173="sníž. přenesená",N173,0)</f>
        <v>0</v>
      </c>
      <c r="BI173" s="143">
        <f>IF(U173="nulová",N173,0)</f>
        <v>0</v>
      </c>
      <c r="BJ173" s="23" t="s">
        <v>150</v>
      </c>
      <c r="BK173" s="143">
        <f>ROUND(L173*K173,2)</f>
        <v>0</v>
      </c>
      <c r="BL173" s="23" t="s">
        <v>176</v>
      </c>
      <c r="BM173" s="23" t="s">
        <v>245</v>
      </c>
    </row>
    <row r="174" s="1" customFormat="1" ht="25.5" customHeight="1">
      <c r="B174" s="47"/>
      <c r="C174" s="220" t="s">
        <v>11</v>
      </c>
      <c r="D174" s="220" t="s">
        <v>172</v>
      </c>
      <c r="E174" s="221" t="s">
        <v>246</v>
      </c>
      <c r="F174" s="222" t="s">
        <v>247</v>
      </c>
      <c r="G174" s="222"/>
      <c r="H174" s="222"/>
      <c r="I174" s="222"/>
      <c r="J174" s="223" t="s">
        <v>223</v>
      </c>
      <c r="K174" s="224">
        <v>8</v>
      </c>
      <c r="L174" s="225">
        <v>0</v>
      </c>
      <c r="M174" s="226"/>
      <c r="N174" s="227">
        <f>ROUND(L174*K174,2)</f>
        <v>0</v>
      </c>
      <c r="O174" s="227"/>
      <c r="P174" s="227"/>
      <c r="Q174" s="227"/>
      <c r="R174" s="49"/>
      <c r="T174" s="228" t="s">
        <v>22</v>
      </c>
      <c r="U174" s="57" t="s">
        <v>43</v>
      </c>
      <c r="V174" s="48"/>
      <c r="W174" s="229">
        <f>V174*K174</f>
        <v>0</v>
      </c>
      <c r="X174" s="229">
        <v>0</v>
      </c>
      <c r="Y174" s="229">
        <f>X174*K174</f>
        <v>0</v>
      </c>
      <c r="Z174" s="229">
        <v>0.0089999999999999993</v>
      </c>
      <c r="AA174" s="230">
        <f>Z174*K174</f>
        <v>0.071999999999999995</v>
      </c>
      <c r="AR174" s="23" t="s">
        <v>176</v>
      </c>
      <c r="AT174" s="23" t="s">
        <v>172</v>
      </c>
      <c r="AU174" s="23" t="s">
        <v>150</v>
      </c>
      <c r="AY174" s="23" t="s">
        <v>171</v>
      </c>
      <c r="BE174" s="143">
        <f>IF(U174="základní",N174,0)</f>
        <v>0</v>
      </c>
      <c r="BF174" s="143">
        <f>IF(U174="snížená",N174,0)</f>
        <v>0</v>
      </c>
      <c r="BG174" s="143">
        <f>IF(U174="zákl. přenesená",N174,0)</f>
        <v>0</v>
      </c>
      <c r="BH174" s="143">
        <f>IF(U174="sníž. přenesená",N174,0)</f>
        <v>0</v>
      </c>
      <c r="BI174" s="143">
        <f>IF(U174="nulová",N174,0)</f>
        <v>0</v>
      </c>
      <c r="BJ174" s="23" t="s">
        <v>150</v>
      </c>
      <c r="BK174" s="143">
        <f>ROUND(L174*K174,2)</f>
        <v>0</v>
      </c>
      <c r="BL174" s="23" t="s">
        <v>176</v>
      </c>
      <c r="BM174" s="23" t="s">
        <v>248</v>
      </c>
    </row>
    <row r="175" s="1" customFormat="1" ht="25.5" customHeight="1">
      <c r="B175" s="47"/>
      <c r="C175" s="220" t="s">
        <v>249</v>
      </c>
      <c r="D175" s="220" t="s">
        <v>172</v>
      </c>
      <c r="E175" s="221" t="s">
        <v>250</v>
      </c>
      <c r="F175" s="222" t="s">
        <v>251</v>
      </c>
      <c r="G175" s="222"/>
      <c r="H175" s="222"/>
      <c r="I175" s="222"/>
      <c r="J175" s="223" t="s">
        <v>223</v>
      </c>
      <c r="K175" s="224">
        <v>9</v>
      </c>
      <c r="L175" s="225">
        <v>0</v>
      </c>
      <c r="M175" s="226"/>
      <c r="N175" s="227">
        <f>ROUND(L175*K175,2)</f>
        <v>0</v>
      </c>
      <c r="O175" s="227"/>
      <c r="P175" s="227"/>
      <c r="Q175" s="227"/>
      <c r="R175" s="49"/>
      <c r="T175" s="228" t="s">
        <v>22</v>
      </c>
      <c r="U175" s="57" t="s">
        <v>43</v>
      </c>
      <c r="V175" s="48"/>
      <c r="W175" s="229">
        <f>V175*K175</f>
        <v>0</v>
      </c>
      <c r="X175" s="229">
        <v>0</v>
      </c>
      <c r="Y175" s="229">
        <f>X175*K175</f>
        <v>0</v>
      </c>
      <c r="Z175" s="229">
        <v>0.027</v>
      </c>
      <c r="AA175" s="230">
        <f>Z175*K175</f>
        <v>0.24299999999999999</v>
      </c>
      <c r="AR175" s="23" t="s">
        <v>176</v>
      </c>
      <c r="AT175" s="23" t="s">
        <v>172</v>
      </c>
      <c r="AU175" s="23" t="s">
        <v>150</v>
      </c>
      <c r="AY175" s="23" t="s">
        <v>171</v>
      </c>
      <c r="BE175" s="143">
        <f>IF(U175="základní",N175,0)</f>
        <v>0</v>
      </c>
      <c r="BF175" s="143">
        <f>IF(U175="snížená",N175,0)</f>
        <v>0</v>
      </c>
      <c r="BG175" s="143">
        <f>IF(U175="zákl. přenesená",N175,0)</f>
        <v>0</v>
      </c>
      <c r="BH175" s="143">
        <f>IF(U175="sníž. přenesená",N175,0)</f>
        <v>0</v>
      </c>
      <c r="BI175" s="143">
        <f>IF(U175="nulová",N175,0)</f>
        <v>0</v>
      </c>
      <c r="BJ175" s="23" t="s">
        <v>150</v>
      </c>
      <c r="BK175" s="143">
        <f>ROUND(L175*K175,2)</f>
        <v>0</v>
      </c>
      <c r="BL175" s="23" t="s">
        <v>176</v>
      </c>
      <c r="BM175" s="23" t="s">
        <v>252</v>
      </c>
    </row>
    <row r="176" s="1" customFormat="1" ht="38.25" customHeight="1">
      <c r="B176" s="47"/>
      <c r="C176" s="220" t="s">
        <v>253</v>
      </c>
      <c r="D176" s="220" t="s">
        <v>172</v>
      </c>
      <c r="E176" s="221" t="s">
        <v>254</v>
      </c>
      <c r="F176" s="222" t="s">
        <v>255</v>
      </c>
      <c r="G176" s="222"/>
      <c r="H176" s="222"/>
      <c r="I176" s="222"/>
      <c r="J176" s="223" t="s">
        <v>175</v>
      </c>
      <c r="K176" s="224">
        <v>3</v>
      </c>
      <c r="L176" s="225">
        <v>0</v>
      </c>
      <c r="M176" s="226"/>
      <c r="N176" s="227">
        <f>ROUND(L176*K176,2)</f>
        <v>0</v>
      </c>
      <c r="O176" s="227"/>
      <c r="P176" s="227"/>
      <c r="Q176" s="227"/>
      <c r="R176" s="49"/>
      <c r="T176" s="228" t="s">
        <v>22</v>
      </c>
      <c r="U176" s="57" t="s">
        <v>43</v>
      </c>
      <c r="V176" s="48"/>
      <c r="W176" s="229">
        <f>V176*K176</f>
        <v>0</v>
      </c>
      <c r="X176" s="229">
        <v>0</v>
      </c>
      <c r="Y176" s="229">
        <f>X176*K176</f>
        <v>0</v>
      </c>
      <c r="Z176" s="229">
        <v>0.0089999999999999993</v>
      </c>
      <c r="AA176" s="230">
        <f>Z176*K176</f>
        <v>0.026999999999999996</v>
      </c>
      <c r="AR176" s="23" t="s">
        <v>176</v>
      </c>
      <c r="AT176" s="23" t="s">
        <v>172</v>
      </c>
      <c r="AU176" s="23" t="s">
        <v>150</v>
      </c>
      <c r="AY176" s="23" t="s">
        <v>171</v>
      </c>
      <c r="BE176" s="143">
        <f>IF(U176="základní",N176,0)</f>
        <v>0</v>
      </c>
      <c r="BF176" s="143">
        <f>IF(U176="snížená",N176,0)</f>
        <v>0</v>
      </c>
      <c r="BG176" s="143">
        <f>IF(U176="zákl. přenesená",N176,0)</f>
        <v>0</v>
      </c>
      <c r="BH176" s="143">
        <f>IF(U176="sníž. přenesená",N176,0)</f>
        <v>0</v>
      </c>
      <c r="BI176" s="143">
        <f>IF(U176="nulová",N176,0)</f>
        <v>0</v>
      </c>
      <c r="BJ176" s="23" t="s">
        <v>150</v>
      </c>
      <c r="BK176" s="143">
        <f>ROUND(L176*K176,2)</f>
        <v>0</v>
      </c>
      <c r="BL176" s="23" t="s">
        <v>176</v>
      </c>
      <c r="BM176" s="23" t="s">
        <v>256</v>
      </c>
    </row>
    <row r="177" s="1" customFormat="1" ht="38.25" customHeight="1">
      <c r="B177" s="47"/>
      <c r="C177" s="220" t="s">
        <v>257</v>
      </c>
      <c r="D177" s="220" t="s">
        <v>172</v>
      </c>
      <c r="E177" s="221" t="s">
        <v>258</v>
      </c>
      <c r="F177" s="222" t="s">
        <v>259</v>
      </c>
      <c r="G177" s="222"/>
      <c r="H177" s="222"/>
      <c r="I177" s="222"/>
      <c r="J177" s="223" t="s">
        <v>184</v>
      </c>
      <c r="K177" s="224">
        <v>5.2400000000000002</v>
      </c>
      <c r="L177" s="225">
        <v>0</v>
      </c>
      <c r="M177" s="226"/>
      <c r="N177" s="227">
        <f>ROUND(L177*K177,2)</f>
        <v>0</v>
      </c>
      <c r="O177" s="227"/>
      <c r="P177" s="227"/>
      <c r="Q177" s="227"/>
      <c r="R177" s="49"/>
      <c r="T177" s="228" t="s">
        <v>22</v>
      </c>
      <c r="U177" s="57" t="s">
        <v>43</v>
      </c>
      <c r="V177" s="48"/>
      <c r="W177" s="229">
        <f>V177*K177</f>
        <v>0</v>
      </c>
      <c r="X177" s="229">
        <v>0</v>
      </c>
      <c r="Y177" s="229">
        <f>X177*K177</f>
        <v>0</v>
      </c>
      <c r="Z177" s="229">
        <v>0.045999999999999999</v>
      </c>
      <c r="AA177" s="230">
        <f>Z177*K177</f>
        <v>0.24104</v>
      </c>
      <c r="AR177" s="23" t="s">
        <v>176</v>
      </c>
      <c r="AT177" s="23" t="s">
        <v>172</v>
      </c>
      <c r="AU177" s="23" t="s">
        <v>150</v>
      </c>
      <c r="AY177" s="23" t="s">
        <v>171</v>
      </c>
      <c r="BE177" s="143">
        <f>IF(U177="základní",N177,0)</f>
        <v>0</v>
      </c>
      <c r="BF177" s="143">
        <f>IF(U177="snížená",N177,0)</f>
        <v>0</v>
      </c>
      <c r="BG177" s="143">
        <f>IF(U177="zákl. přenesená",N177,0)</f>
        <v>0</v>
      </c>
      <c r="BH177" s="143">
        <f>IF(U177="sníž. přenesená",N177,0)</f>
        <v>0</v>
      </c>
      <c r="BI177" s="143">
        <f>IF(U177="nulová",N177,0)</f>
        <v>0</v>
      </c>
      <c r="BJ177" s="23" t="s">
        <v>150</v>
      </c>
      <c r="BK177" s="143">
        <f>ROUND(L177*K177,2)</f>
        <v>0</v>
      </c>
      <c r="BL177" s="23" t="s">
        <v>176</v>
      </c>
      <c r="BM177" s="23" t="s">
        <v>260</v>
      </c>
    </row>
    <row r="178" s="10" customFormat="1" ht="16.5" customHeight="1">
      <c r="B178" s="233"/>
      <c r="C178" s="234"/>
      <c r="D178" s="234"/>
      <c r="E178" s="235" t="s">
        <v>22</v>
      </c>
      <c r="F178" s="236" t="s">
        <v>261</v>
      </c>
      <c r="G178" s="237"/>
      <c r="H178" s="237"/>
      <c r="I178" s="237"/>
      <c r="J178" s="234"/>
      <c r="K178" s="238">
        <v>1.3400000000000001</v>
      </c>
      <c r="L178" s="234"/>
      <c r="M178" s="234"/>
      <c r="N178" s="234"/>
      <c r="O178" s="234"/>
      <c r="P178" s="234"/>
      <c r="Q178" s="234"/>
      <c r="R178" s="239"/>
      <c r="T178" s="240"/>
      <c r="U178" s="234"/>
      <c r="V178" s="234"/>
      <c r="W178" s="234"/>
      <c r="X178" s="234"/>
      <c r="Y178" s="234"/>
      <c r="Z178" s="234"/>
      <c r="AA178" s="241"/>
      <c r="AT178" s="242" t="s">
        <v>187</v>
      </c>
      <c r="AU178" s="242" t="s">
        <v>150</v>
      </c>
      <c r="AV178" s="10" t="s">
        <v>150</v>
      </c>
      <c r="AW178" s="10" t="s">
        <v>34</v>
      </c>
      <c r="AX178" s="10" t="s">
        <v>76</v>
      </c>
      <c r="AY178" s="242" t="s">
        <v>171</v>
      </c>
    </row>
    <row r="179" s="10" customFormat="1" ht="16.5" customHeight="1">
      <c r="B179" s="233"/>
      <c r="C179" s="234"/>
      <c r="D179" s="234"/>
      <c r="E179" s="235" t="s">
        <v>22</v>
      </c>
      <c r="F179" s="252" t="s">
        <v>262</v>
      </c>
      <c r="G179" s="234"/>
      <c r="H179" s="234"/>
      <c r="I179" s="234"/>
      <c r="J179" s="234"/>
      <c r="K179" s="238">
        <v>5.3250000000000002</v>
      </c>
      <c r="L179" s="234"/>
      <c r="M179" s="234"/>
      <c r="N179" s="234"/>
      <c r="O179" s="234"/>
      <c r="P179" s="234"/>
      <c r="Q179" s="234"/>
      <c r="R179" s="239"/>
      <c r="T179" s="240"/>
      <c r="U179" s="234"/>
      <c r="V179" s="234"/>
      <c r="W179" s="234"/>
      <c r="X179" s="234"/>
      <c r="Y179" s="234"/>
      <c r="Z179" s="234"/>
      <c r="AA179" s="241"/>
      <c r="AT179" s="242" t="s">
        <v>187</v>
      </c>
      <c r="AU179" s="242" t="s">
        <v>150</v>
      </c>
      <c r="AV179" s="10" t="s">
        <v>150</v>
      </c>
      <c r="AW179" s="10" t="s">
        <v>34</v>
      </c>
      <c r="AX179" s="10" t="s">
        <v>76</v>
      </c>
      <c r="AY179" s="242" t="s">
        <v>171</v>
      </c>
    </row>
    <row r="180" s="10" customFormat="1" ht="16.5" customHeight="1">
      <c r="B180" s="233"/>
      <c r="C180" s="234"/>
      <c r="D180" s="234"/>
      <c r="E180" s="235" t="s">
        <v>22</v>
      </c>
      <c r="F180" s="252" t="s">
        <v>263</v>
      </c>
      <c r="G180" s="234"/>
      <c r="H180" s="234"/>
      <c r="I180" s="234"/>
      <c r="J180" s="234"/>
      <c r="K180" s="238">
        <v>-1.425</v>
      </c>
      <c r="L180" s="234"/>
      <c r="M180" s="234"/>
      <c r="N180" s="234"/>
      <c r="O180" s="234"/>
      <c r="P180" s="234"/>
      <c r="Q180" s="234"/>
      <c r="R180" s="239"/>
      <c r="T180" s="240"/>
      <c r="U180" s="234"/>
      <c r="V180" s="234"/>
      <c r="W180" s="234"/>
      <c r="X180" s="234"/>
      <c r="Y180" s="234"/>
      <c r="Z180" s="234"/>
      <c r="AA180" s="241"/>
      <c r="AT180" s="242" t="s">
        <v>187</v>
      </c>
      <c r="AU180" s="242" t="s">
        <v>150</v>
      </c>
      <c r="AV180" s="10" t="s">
        <v>150</v>
      </c>
      <c r="AW180" s="10" t="s">
        <v>34</v>
      </c>
      <c r="AX180" s="10" t="s">
        <v>76</v>
      </c>
      <c r="AY180" s="242" t="s">
        <v>171</v>
      </c>
    </row>
    <row r="181" s="11" customFormat="1" ht="16.5" customHeight="1">
      <c r="B181" s="243"/>
      <c r="C181" s="244"/>
      <c r="D181" s="244"/>
      <c r="E181" s="245" t="s">
        <v>22</v>
      </c>
      <c r="F181" s="246" t="s">
        <v>188</v>
      </c>
      <c r="G181" s="244"/>
      <c r="H181" s="244"/>
      <c r="I181" s="244"/>
      <c r="J181" s="244"/>
      <c r="K181" s="247">
        <v>5.2400000000000002</v>
      </c>
      <c r="L181" s="244"/>
      <c r="M181" s="244"/>
      <c r="N181" s="244"/>
      <c r="O181" s="244"/>
      <c r="P181" s="244"/>
      <c r="Q181" s="244"/>
      <c r="R181" s="248"/>
      <c r="T181" s="249"/>
      <c r="U181" s="244"/>
      <c r="V181" s="244"/>
      <c r="W181" s="244"/>
      <c r="X181" s="244"/>
      <c r="Y181" s="244"/>
      <c r="Z181" s="244"/>
      <c r="AA181" s="250"/>
      <c r="AT181" s="251" t="s">
        <v>187</v>
      </c>
      <c r="AU181" s="251" t="s">
        <v>150</v>
      </c>
      <c r="AV181" s="11" t="s">
        <v>176</v>
      </c>
      <c r="AW181" s="11" t="s">
        <v>34</v>
      </c>
      <c r="AX181" s="11" t="s">
        <v>84</v>
      </c>
      <c r="AY181" s="251" t="s">
        <v>171</v>
      </c>
    </row>
    <row r="182" s="1" customFormat="1" ht="38.25" customHeight="1">
      <c r="B182" s="47"/>
      <c r="C182" s="220" t="s">
        <v>264</v>
      </c>
      <c r="D182" s="220" t="s">
        <v>172</v>
      </c>
      <c r="E182" s="221" t="s">
        <v>265</v>
      </c>
      <c r="F182" s="222" t="s">
        <v>266</v>
      </c>
      <c r="G182" s="222"/>
      <c r="H182" s="222"/>
      <c r="I182" s="222"/>
      <c r="J182" s="223" t="s">
        <v>184</v>
      </c>
      <c r="K182" s="224">
        <v>13.305</v>
      </c>
      <c r="L182" s="225">
        <v>0</v>
      </c>
      <c r="M182" s="226"/>
      <c r="N182" s="227">
        <f>ROUND(L182*K182,2)</f>
        <v>0</v>
      </c>
      <c r="O182" s="227"/>
      <c r="P182" s="227"/>
      <c r="Q182" s="227"/>
      <c r="R182" s="49"/>
      <c r="T182" s="228" t="s">
        <v>22</v>
      </c>
      <c r="U182" s="57" t="s">
        <v>43</v>
      </c>
      <c r="V182" s="48"/>
      <c r="W182" s="229">
        <f>V182*K182</f>
        <v>0</v>
      </c>
      <c r="X182" s="229">
        <v>0</v>
      </c>
      <c r="Y182" s="229">
        <f>X182*K182</f>
        <v>0</v>
      </c>
      <c r="Z182" s="229">
        <v>0.068000000000000005</v>
      </c>
      <c r="AA182" s="230">
        <f>Z182*K182</f>
        <v>0.9047400000000001</v>
      </c>
      <c r="AR182" s="23" t="s">
        <v>176</v>
      </c>
      <c r="AT182" s="23" t="s">
        <v>172</v>
      </c>
      <c r="AU182" s="23" t="s">
        <v>150</v>
      </c>
      <c r="AY182" s="23" t="s">
        <v>171</v>
      </c>
      <c r="BE182" s="143">
        <f>IF(U182="základní",N182,0)</f>
        <v>0</v>
      </c>
      <c r="BF182" s="143">
        <f>IF(U182="snížená",N182,0)</f>
        <v>0</v>
      </c>
      <c r="BG182" s="143">
        <f>IF(U182="zákl. přenesená",N182,0)</f>
        <v>0</v>
      </c>
      <c r="BH182" s="143">
        <f>IF(U182="sníž. přenesená",N182,0)</f>
        <v>0</v>
      </c>
      <c r="BI182" s="143">
        <f>IF(U182="nulová",N182,0)</f>
        <v>0</v>
      </c>
      <c r="BJ182" s="23" t="s">
        <v>150</v>
      </c>
      <c r="BK182" s="143">
        <f>ROUND(L182*K182,2)</f>
        <v>0</v>
      </c>
      <c r="BL182" s="23" t="s">
        <v>176</v>
      </c>
      <c r="BM182" s="23" t="s">
        <v>267</v>
      </c>
    </row>
    <row r="183" s="10" customFormat="1" ht="16.5" customHeight="1">
      <c r="B183" s="233"/>
      <c r="C183" s="234"/>
      <c r="D183" s="234"/>
      <c r="E183" s="235" t="s">
        <v>22</v>
      </c>
      <c r="F183" s="236" t="s">
        <v>268</v>
      </c>
      <c r="G183" s="237"/>
      <c r="H183" s="237"/>
      <c r="I183" s="237"/>
      <c r="J183" s="234"/>
      <c r="K183" s="238">
        <v>10.98</v>
      </c>
      <c r="L183" s="234"/>
      <c r="M183" s="234"/>
      <c r="N183" s="234"/>
      <c r="O183" s="234"/>
      <c r="P183" s="234"/>
      <c r="Q183" s="234"/>
      <c r="R183" s="239"/>
      <c r="T183" s="240"/>
      <c r="U183" s="234"/>
      <c r="V183" s="234"/>
      <c r="W183" s="234"/>
      <c r="X183" s="234"/>
      <c r="Y183" s="234"/>
      <c r="Z183" s="234"/>
      <c r="AA183" s="241"/>
      <c r="AT183" s="242" t="s">
        <v>187</v>
      </c>
      <c r="AU183" s="242" t="s">
        <v>150</v>
      </c>
      <c r="AV183" s="10" t="s">
        <v>150</v>
      </c>
      <c r="AW183" s="10" t="s">
        <v>34</v>
      </c>
      <c r="AX183" s="10" t="s">
        <v>76</v>
      </c>
      <c r="AY183" s="242" t="s">
        <v>171</v>
      </c>
    </row>
    <row r="184" s="10" customFormat="1" ht="16.5" customHeight="1">
      <c r="B184" s="233"/>
      <c r="C184" s="234"/>
      <c r="D184" s="234"/>
      <c r="E184" s="235" t="s">
        <v>22</v>
      </c>
      <c r="F184" s="252" t="s">
        <v>269</v>
      </c>
      <c r="G184" s="234"/>
      <c r="H184" s="234"/>
      <c r="I184" s="234"/>
      <c r="J184" s="234"/>
      <c r="K184" s="238">
        <v>2.3250000000000002</v>
      </c>
      <c r="L184" s="234"/>
      <c r="M184" s="234"/>
      <c r="N184" s="234"/>
      <c r="O184" s="234"/>
      <c r="P184" s="234"/>
      <c r="Q184" s="234"/>
      <c r="R184" s="239"/>
      <c r="T184" s="240"/>
      <c r="U184" s="234"/>
      <c r="V184" s="234"/>
      <c r="W184" s="234"/>
      <c r="X184" s="234"/>
      <c r="Y184" s="234"/>
      <c r="Z184" s="234"/>
      <c r="AA184" s="241"/>
      <c r="AT184" s="242" t="s">
        <v>187</v>
      </c>
      <c r="AU184" s="242" t="s">
        <v>150</v>
      </c>
      <c r="AV184" s="10" t="s">
        <v>150</v>
      </c>
      <c r="AW184" s="10" t="s">
        <v>34</v>
      </c>
      <c r="AX184" s="10" t="s">
        <v>76</v>
      </c>
      <c r="AY184" s="242" t="s">
        <v>171</v>
      </c>
    </row>
    <row r="185" s="11" customFormat="1" ht="16.5" customHeight="1">
      <c r="B185" s="243"/>
      <c r="C185" s="244"/>
      <c r="D185" s="244"/>
      <c r="E185" s="245" t="s">
        <v>22</v>
      </c>
      <c r="F185" s="246" t="s">
        <v>188</v>
      </c>
      <c r="G185" s="244"/>
      <c r="H185" s="244"/>
      <c r="I185" s="244"/>
      <c r="J185" s="244"/>
      <c r="K185" s="247">
        <v>13.305</v>
      </c>
      <c r="L185" s="244"/>
      <c r="M185" s="244"/>
      <c r="N185" s="244"/>
      <c r="O185" s="244"/>
      <c r="P185" s="244"/>
      <c r="Q185" s="244"/>
      <c r="R185" s="248"/>
      <c r="T185" s="249"/>
      <c r="U185" s="244"/>
      <c r="V185" s="244"/>
      <c r="W185" s="244"/>
      <c r="X185" s="244"/>
      <c r="Y185" s="244"/>
      <c r="Z185" s="244"/>
      <c r="AA185" s="250"/>
      <c r="AT185" s="251" t="s">
        <v>187</v>
      </c>
      <c r="AU185" s="251" t="s">
        <v>150</v>
      </c>
      <c r="AV185" s="11" t="s">
        <v>176</v>
      </c>
      <c r="AW185" s="11" t="s">
        <v>34</v>
      </c>
      <c r="AX185" s="11" t="s">
        <v>84</v>
      </c>
      <c r="AY185" s="251" t="s">
        <v>171</v>
      </c>
    </row>
    <row r="186" s="9" customFormat="1" ht="29.88" customHeight="1">
      <c r="B186" s="206"/>
      <c r="C186" s="207"/>
      <c r="D186" s="217" t="s">
        <v>128</v>
      </c>
      <c r="E186" s="217"/>
      <c r="F186" s="217"/>
      <c r="G186" s="217"/>
      <c r="H186" s="217"/>
      <c r="I186" s="217"/>
      <c r="J186" s="217"/>
      <c r="K186" s="217"/>
      <c r="L186" s="217"/>
      <c r="M186" s="217"/>
      <c r="N186" s="218">
        <f>BK186</f>
        <v>0</v>
      </c>
      <c r="O186" s="219"/>
      <c r="P186" s="219"/>
      <c r="Q186" s="219"/>
      <c r="R186" s="210"/>
      <c r="T186" s="211"/>
      <c r="U186" s="207"/>
      <c r="V186" s="207"/>
      <c r="W186" s="212">
        <f>SUM(W187:W190)</f>
        <v>0</v>
      </c>
      <c r="X186" s="207"/>
      <c r="Y186" s="212">
        <f>SUM(Y187:Y190)</f>
        <v>0</v>
      </c>
      <c r="Z186" s="207"/>
      <c r="AA186" s="213">
        <f>SUM(AA187:AA190)</f>
        <v>0</v>
      </c>
      <c r="AR186" s="214" t="s">
        <v>84</v>
      </c>
      <c r="AT186" s="215" t="s">
        <v>75</v>
      </c>
      <c r="AU186" s="215" t="s">
        <v>84</v>
      </c>
      <c r="AY186" s="214" t="s">
        <v>171</v>
      </c>
      <c r="BK186" s="216">
        <f>SUM(BK187:BK190)</f>
        <v>0</v>
      </c>
    </row>
    <row r="187" s="1" customFormat="1" ht="38.25" customHeight="1">
      <c r="B187" s="47"/>
      <c r="C187" s="220" t="s">
        <v>270</v>
      </c>
      <c r="D187" s="220" t="s">
        <v>172</v>
      </c>
      <c r="E187" s="221" t="s">
        <v>271</v>
      </c>
      <c r="F187" s="222" t="s">
        <v>272</v>
      </c>
      <c r="G187" s="222"/>
      <c r="H187" s="222"/>
      <c r="I187" s="222"/>
      <c r="J187" s="223" t="s">
        <v>273</v>
      </c>
      <c r="K187" s="224">
        <v>3.448</v>
      </c>
      <c r="L187" s="225">
        <v>0</v>
      </c>
      <c r="M187" s="226"/>
      <c r="N187" s="227">
        <f>ROUND(L187*K187,2)</f>
        <v>0</v>
      </c>
      <c r="O187" s="227"/>
      <c r="P187" s="227"/>
      <c r="Q187" s="227"/>
      <c r="R187" s="49"/>
      <c r="T187" s="228" t="s">
        <v>22</v>
      </c>
      <c r="U187" s="57" t="s">
        <v>43</v>
      </c>
      <c r="V187" s="48"/>
      <c r="W187" s="229">
        <f>V187*K187</f>
        <v>0</v>
      </c>
      <c r="X187" s="229">
        <v>0</v>
      </c>
      <c r="Y187" s="229">
        <f>X187*K187</f>
        <v>0</v>
      </c>
      <c r="Z187" s="229">
        <v>0</v>
      </c>
      <c r="AA187" s="230">
        <f>Z187*K187</f>
        <v>0</v>
      </c>
      <c r="AR187" s="23" t="s">
        <v>176</v>
      </c>
      <c r="AT187" s="23" t="s">
        <v>172</v>
      </c>
      <c r="AU187" s="23" t="s">
        <v>150</v>
      </c>
      <c r="AY187" s="23" t="s">
        <v>171</v>
      </c>
      <c r="BE187" s="143">
        <f>IF(U187="základní",N187,0)</f>
        <v>0</v>
      </c>
      <c r="BF187" s="143">
        <f>IF(U187="snížená",N187,0)</f>
        <v>0</v>
      </c>
      <c r="BG187" s="143">
        <f>IF(U187="zákl. přenesená",N187,0)</f>
        <v>0</v>
      </c>
      <c r="BH187" s="143">
        <f>IF(U187="sníž. přenesená",N187,0)</f>
        <v>0</v>
      </c>
      <c r="BI187" s="143">
        <f>IF(U187="nulová",N187,0)</f>
        <v>0</v>
      </c>
      <c r="BJ187" s="23" t="s">
        <v>150</v>
      </c>
      <c r="BK187" s="143">
        <f>ROUND(L187*K187,2)</f>
        <v>0</v>
      </c>
      <c r="BL187" s="23" t="s">
        <v>176</v>
      </c>
      <c r="BM187" s="23" t="s">
        <v>274</v>
      </c>
    </row>
    <row r="188" s="1" customFormat="1" ht="38.25" customHeight="1">
      <c r="B188" s="47"/>
      <c r="C188" s="220" t="s">
        <v>10</v>
      </c>
      <c r="D188" s="220" t="s">
        <v>172</v>
      </c>
      <c r="E188" s="221" t="s">
        <v>275</v>
      </c>
      <c r="F188" s="222" t="s">
        <v>276</v>
      </c>
      <c r="G188" s="222"/>
      <c r="H188" s="222"/>
      <c r="I188" s="222"/>
      <c r="J188" s="223" t="s">
        <v>273</v>
      </c>
      <c r="K188" s="224">
        <v>3.448</v>
      </c>
      <c r="L188" s="225">
        <v>0</v>
      </c>
      <c r="M188" s="226"/>
      <c r="N188" s="227">
        <f>ROUND(L188*K188,2)</f>
        <v>0</v>
      </c>
      <c r="O188" s="227"/>
      <c r="P188" s="227"/>
      <c r="Q188" s="227"/>
      <c r="R188" s="49"/>
      <c r="T188" s="228" t="s">
        <v>22</v>
      </c>
      <c r="U188" s="57" t="s">
        <v>43</v>
      </c>
      <c r="V188" s="48"/>
      <c r="W188" s="229">
        <f>V188*K188</f>
        <v>0</v>
      </c>
      <c r="X188" s="229">
        <v>0</v>
      </c>
      <c r="Y188" s="229">
        <f>X188*K188</f>
        <v>0</v>
      </c>
      <c r="Z188" s="229">
        <v>0</v>
      </c>
      <c r="AA188" s="230">
        <f>Z188*K188</f>
        <v>0</v>
      </c>
      <c r="AR188" s="23" t="s">
        <v>176</v>
      </c>
      <c r="AT188" s="23" t="s">
        <v>172</v>
      </c>
      <c r="AU188" s="23" t="s">
        <v>150</v>
      </c>
      <c r="AY188" s="23" t="s">
        <v>171</v>
      </c>
      <c r="BE188" s="143">
        <f>IF(U188="základní",N188,0)</f>
        <v>0</v>
      </c>
      <c r="BF188" s="143">
        <f>IF(U188="snížená",N188,0)</f>
        <v>0</v>
      </c>
      <c r="BG188" s="143">
        <f>IF(U188="zákl. přenesená",N188,0)</f>
        <v>0</v>
      </c>
      <c r="BH188" s="143">
        <f>IF(U188="sníž. přenesená",N188,0)</f>
        <v>0</v>
      </c>
      <c r="BI188" s="143">
        <f>IF(U188="nulová",N188,0)</f>
        <v>0</v>
      </c>
      <c r="BJ188" s="23" t="s">
        <v>150</v>
      </c>
      <c r="BK188" s="143">
        <f>ROUND(L188*K188,2)</f>
        <v>0</v>
      </c>
      <c r="BL188" s="23" t="s">
        <v>176</v>
      </c>
      <c r="BM188" s="23" t="s">
        <v>277</v>
      </c>
    </row>
    <row r="189" s="1" customFormat="1" ht="38.25" customHeight="1">
      <c r="B189" s="47"/>
      <c r="C189" s="220" t="s">
        <v>278</v>
      </c>
      <c r="D189" s="220" t="s">
        <v>172</v>
      </c>
      <c r="E189" s="221" t="s">
        <v>279</v>
      </c>
      <c r="F189" s="222" t="s">
        <v>280</v>
      </c>
      <c r="G189" s="222"/>
      <c r="H189" s="222"/>
      <c r="I189" s="222"/>
      <c r="J189" s="223" t="s">
        <v>273</v>
      </c>
      <c r="K189" s="224">
        <v>31.032</v>
      </c>
      <c r="L189" s="225">
        <v>0</v>
      </c>
      <c r="M189" s="226"/>
      <c r="N189" s="227">
        <f>ROUND(L189*K189,2)</f>
        <v>0</v>
      </c>
      <c r="O189" s="227"/>
      <c r="P189" s="227"/>
      <c r="Q189" s="227"/>
      <c r="R189" s="49"/>
      <c r="T189" s="228" t="s">
        <v>22</v>
      </c>
      <c r="U189" s="57" t="s">
        <v>43</v>
      </c>
      <c r="V189" s="48"/>
      <c r="W189" s="229">
        <f>V189*K189</f>
        <v>0</v>
      </c>
      <c r="X189" s="229">
        <v>0</v>
      </c>
      <c r="Y189" s="229">
        <f>X189*K189</f>
        <v>0</v>
      </c>
      <c r="Z189" s="229">
        <v>0</v>
      </c>
      <c r="AA189" s="230">
        <f>Z189*K189</f>
        <v>0</v>
      </c>
      <c r="AR189" s="23" t="s">
        <v>176</v>
      </c>
      <c r="AT189" s="23" t="s">
        <v>172</v>
      </c>
      <c r="AU189" s="23" t="s">
        <v>150</v>
      </c>
      <c r="AY189" s="23" t="s">
        <v>171</v>
      </c>
      <c r="BE189" s="143">
        <f>IF(U189="základní",N189,0)</f>
        <v>0</v>
      </c>
      <c r="BF189" s="143">
        <f>IF(U189="snížená",N189,0)</f>
        <v>0</v>
      </c>
      <c r="BG189" s="143">
        <f>IF(U189="zákl. přenesená",N189,0)</f>
        <v>0</v>
      </c>
      <c r="BH189" s="143">
        <f>IF(U189="sníž. přenesená",N189,0)</f>
        <v>0</v>
      </c>
      <c r="BI189" s="143">
        <f>IF(U189="nulová",N189,0)</f>
        <v>0</v>
      </c>
      <c r="BJ189" s="23" t="s">
        <v>150</v>
      </c>
      <c r="BK189" s="143">
        <f>ROUND(L189*K189,2)</f>
        <v>0</v>
      </c>
      <c r="BL189" s="23" t="s">
        <v>176</v>
      </c>
      <c r="BM189" s="23" t="s">
        <v>281</v>
      </c>
    </row>
    <row r="190" s="1" customFormat="1" ht="38.25" customHeight="1">
      <c r="B190" s="47"/>
      <c r="C190" s="220" t="s">
        <v>282</v>
      </c>
      <c r="D190" s="220" t="s">
        <v>172</v>
      </c>
      <c r="E190" s="221" t="s">
        <v>283</v>
      </c>
      <c r="F190" s="222" t="s">
        <v>284</v>
      </c>
      <c r="G190" s="222"/>
      <c r="H190" s="222"/>
      <c r="I190" s="222"/>
      <c r="J190" s="223" t="s">
        <v>273</v>
      </c>
      <c r="K190" s="224">
        <v>3.52</v>
      </c>
      <c r="L190" s="225">
        <v>0</v>
      </c>
      <c r="M190" s="226"/>
      <c r="N190" s="227">
        <f>ROUND(L190*K190,2)</f>
        <v>0</v>
      </c>
      <c r="O190" s="227"/>
      <c r="P190" s="227"/>
      <c r="Q190" s="227"/>
      <c r="R190" s="49"/>
      <c r="T190" s="228" t="s">
        <v>22</v>
      </c>
      <c r="U190" s="57" t="s">
        <v>43</v>
      </c>
      <c r="V190" s="48"/>
      <c r="W190" s="229">
        <f>V190*K190</f>
        <v>0</v>
      </c>
      <c r="X190" s="229">
        <v>0</v>
      </c>
      <c r="Y190" s="229">
        <f>X190*K190</f>
        <v>0</v>
      </c>
      <c r="Z190" s="229">
        <v>0</v>
      </c>
      <c r="AA190" s="230">
        <f>Z190*K190</f>
        <v>0</v>
      </c>
      <c r="AR190" s="23" t="s">
        <v>176</v>
      </c>
      <c r="AT190" s="23" t="s">
        <v>172</v>
      </c>
      <c r="AU190" s="23" t="s">
        <v>150</v>
      </c>
      <c r="AY190" s="23" t="s">
        <v>171</v>
      </c>
      <c r="BE190" s="143">
        <f>IF(U190="základní",N190,0)</f>
        <v>0</v>
      </c>
      <c r="BF190" s="143">
        <f>IF(U190="snížená",N190,0)</f>
        <v>0</v>
      </c>
      <c r="BG190" s="143">
        <f>IF(U190="zákl. přenesená",N190,0)</f>
        <v>0</v>
      </c>
      <c r="BH190" s="143">
        <f>IF(U190="sníž. přenesená",N190,0)</f>
        <v>0</v>
      </c>
      <c r="BI190" s="143">
        <f>IF(U190="nulová",N190,0)</f>
        <v>0</v>
      </c>
      <c r="BJ190" s="23" t="s">
        <v>150</v>
      </c>
      <c r="BK190" s="143">
        <f>ROUND(L190*K190,2)</f>
        <v>0</v>
      </c>
      <c r="BL190" s="23" t="s">
        <v>176</v>
      </c>
      <c r="BM190" s="23" t="s">
        <v>285</v>
      </c>
    </row>
    <row r="191" s="9" customFormat="1" ht="29.88" customHeight="1">
      <c r="B191" s="206"/>
      <c r="C191" s="207"/>
      <c r="D191" s="217" t="s">
        <v>129</v>
      </c>
      <c r="E191" s="217"/>
      <c r="F191" s="217"/>
      <c r="G191" s="217"/>
      <c r="H191" s="217"/>
      <c r="I191" s="217"/>
      <c r="J191" s="217"/>
      <c r="K191" s="217"/>
      <c r="L191" s="217"/>
      <c r="M191" s="217"/>
      <c r="N191" s="231">
        <f>BK191</f>
        <v>0</v>
      </c>
      <c r="O191" s="232"/>
      <c r="P191" s="232"/>
      <c r="Q191" s="232"/>
      <c r="R191" s="210"/>
      <c r="T191" s="211"/>
      <c r="U191" s="207"/>
      <c r="V191" s="207"/>
      <c r="W191" s="212">
        <f>W192</f>
        <v>0</v>
      </c>
      <c r="X191" s="207"/>
      <c r="Y191" s="212">
        <f>Y192</f>
        <v>0</v>
      </c>
      <c r="Z191" s="207"/>
      <c r="AA191" s="213">
        <f>AA192</f>
        <v>0</v>
      </c>
      <c r="AR191" s="214" t="s">
        <v>84</v>
      </c>
      <c r="AT191" s="215" t="s">
        <v>75</v>
      </c>
      <c r="AU191" s="215" t="s">
        <v>84</v>
      </c>
      <c r="AY191" s="214" t="s">
        <v>171</v>
      </c>
      <c r="BK191" s="216">
        <f>BK192</f>
        <v>0</v>
      </c>
    </row>
    <row r="192" s="1" customFormat="1" ht="25.5" customHeight="1">
      <c r="B192" s="47"/>
      <c r="C192" s="220" t="s">
        <v>286</v>
      </c>
      <c r="D192" s="220" t="s">
        <v>172</v>
      </c>
      <c r="E192" s="221" t="s">
        <v>287</v>
      </c>
      <c r="F192" s="222" t="s">
        <v>288</v>
      </c>
      <c r="G192" s="222"/>
      <c r="H192" s="222"/>
      <c r="I192" s="222"/>
      <c r="J192" s="223" t="s">
        <v>273</v>
      </c>
      <c r="K192" s="224">
        <v>1.367</v>
      </c>
      <c r="L192" s="225">
        <v>0</v>
      </c>
      <c r="M192" s="226"/>
      <c r="N192" s="227">
        <f>ROUND(L192*K192,2)</f>
        <v>0</v>
      </c>
      <c r="O192" s="227"/>
      <c r="P192" s="227"/>
      <c r="Q192" s="227"/>
      <c r="R192" s="49"/>
      <c r="T192" s="228" t="s">
        <v>22</v>
      </c>
      <c r="U192" s="57" t="s">
        <v>43</v>
      </c>
      <c r="V192" s="48"/>
      <c r="W192" s="229">
        <f>V192*K192</f>
        <v>0</v>
      </c>
      <c r="X192" s="229">
        <v>0</v>
      </c>
      <c r="Y192" s="229">
        <f>X192*K192</f>
        <v>0</v>
      </c>
      <c r="Z192" s="229">
        <v>0</v>
      </c>
      <c r="AA192" s="230">
        <f>Z192*K192</f>
        <v>0</v>
      </c>
      <c r="AR192" s="23" t="s">
        <v>176</v>
      </c>
      <c r="AT192" s="23" t="s">
        <v>172</v>
      </c>
      <c r="AU192" s="23" t="s">
        <v>150</v>
      </c>
      <c r="AY192" s="23" t="s">
        <v>171</v>
      </c>
      <c r="BE192" s="143">
        <f>IF(U192="základní",N192,0)</f>
        <v>0</v>
      </c>
      <c r="BF192" s="143">
        <f>IF(U192="snížená",N192,0)</f>
        <v>0</v>
      </c>
      <c r="BG192" s="143">
        <f>IF(U192="zákl. přenesená",N192,0)</f>
        <v>0</v>
      </c>
      <c r="BH192" s="143">
        <f>IF(U192="sníž. přenesená",N192,0)</f>
        <v>0</v>
      </c>
      <c r="BI192" s="143">
        <f>IF(U192="nulová",N192,0)</f>
        <v>0</v>
      </c>
      <c r="BJ192" s="23" t="s">
        <v>150</v>
      </c>
      <c r="BK192" s="143">
        <f>ROUND(L192*K192,2)</f>
        <v>0</v>
      </c>
      <c r="BL192" s="23" t="s">
        <v>176</v>
      </c>
      <c r="BM192" s="23" t="s">
        <v>289</v>
      </c>
    </row>
    <row r="193" s="9" customFormat="1" ht="37.44" customHeight="1">
      <c r="B193" s="206"/>
      <c r="C193" s="207"/>
      <c r="D193" s="208" t="s">
        <v>130</v>
      </c>
      <c r="E193" s="208"/>
      <c r="F193" s="208"/>
      <c r="G193" s="208"/>
      <c r="H193" s="208"/>
      <c r="I193" s="208"/>
      <c r="J193" s="208"/>
      <c r="K193" s="208"/>
      <c r="L193" s="208"/>
      <c r="M193" s="208"/>
      <c r="N193" s="262">
        <f>BK193</f>
        <v>0</v>
      </c>
      <c r="O193" s="263"/>
      <c r="P193" s="263"/>
      <c r="Q193" s="263"/>
      <c r="R193" s="210"/>
      <c r="T193" s="211"/>
      <c r="U193" s="207"/>
      <c r="V193" s="207"/>
      <c r="W193" s="212">
        <f>W194+W208+W221+W235+W257+W282+W285+W291+W306+W328+W341+W346+W362+W369</f>
        <v>0</v>
      </c>
      <c r="X193" s="207"/>
      <c r="Y193" s="212">
        <f>Y194+Y208+Y221+Y235+Y257+Y282+Y285+Y291+Y306+Y328+Y341+Y346+Y362+Y369</f>
        <v>1.62289887</v>
      </c>
      <c r="Z193" s="207"/>
      <c r="AA193" s="213">
        <f>AA194+AA208+AA221+AA235+AA257+AA282+AA285+AA291+AA306+AA328+AA341+AA346+AA362+AA369</f>
        <v>1.3901268599999999</v>
      </c>
      <c r="AR193" s="214" t="s">
        <v>150</v>
      </c>
      <c r="AT193" s="215" t="s">
        <v>75</v>
      </c>
      <c r="AU193" s="215" t="s">
        <v>76</v>
      </c>
      <c r="AY193" s="214" t="s">
        <v>171</v>
      </c>
      <c r="BK193" s="216">
        <f>BK194+BK208+BK221+BK235+BK257+BK282+BK285+BK291+BK306+BK328+BK341+BK346+BK362+BK369</f>
        <v>0</v>
      </c>
    </row>
    <row r="194" s="9" customFormat="1" ht="19.92" customHeight="1">
      <c r="B194" s="206"/>
      <c r="C194" s="207"/>
      <c r="D194" s="217" t="s">
        <v>131</v>
      </c>
      <c r="E194" s="217"/>
      <c r="F194" s="217"/>
      <c r="G194" s="217"/>
      <c r="H194" s="217"/>
      <c r="I194" s="217"/>
      <c r="J194" s="217"/>
      <c r="K194" s="217"/>
      <c r="L194" s="217"/>
      <c r="M194" s="217"/>
      <c r="N194" s="218">
        <f>BK194</f>
        <v>0</v>
      </c>
      <c r="O194" s="219"/>
      <c r="P194" s="219"/>
      <c r="Q194" s="219"/>
      <c r="R194" s="210"/>
      <c r="T194" s="211"/>
      <c r="U194" s="207"/>
      <c r="V194" s="207"/>
      <c r="W194" s="212">
        <f>SUM(W195:W207)</f>
        <v>0</v>
      </c>
      <c r="X194" s="207"/>
      <c r="Y194" s="212">
        <f>SUM(Y195:Y207)</f>
        <v>0.016679760000000002</v>
      </c>
      <c r="Z194" s="207"/>
      <c r="AA194" s="213">
        <f>SUM(AA195:AA207)</f>
        <v>0</v>
      </c>
      <c r="AR194" s="214" t="s">
        <v>150</v>
      </c>
      <c r="AT194" s="215" t="s">
        <v>75</v>
      </c>
      <c r="AU194" s="215" t="s">
        <v>84</v>
      </c>
      <c r="AY194" s="214" t="s">
        <v>171</v>
      </c>
      <c r="BK194" s="216">
        <f>SUM(BK195:BK207)</f>
        <v>0</v>
      </c>
    </row>
    <row r="195" s="1" customFormat="1" ht="38.25" customHeight="1">
      <c r="B195" s="47"/>
      <c r="C195" s="220" t="s">
        <v>290</v>
      </c>
      <c r="D195" s="220" t="s">
        <v>172</v>
      </c>
      <c r="E195" s="221" t="s">
        <v>291</v>
      </c>
      <c r="F195" s="222" t="s">
        <v>292</v>
      </c>
      <c r="G195" s="222"/>
      <c r="H195" s="222"/>
      <c r="I195" s="222"/>
      <c r="J195" s="223" t="s">
        <v>184</v>
      </c>
      <c r="K195" s="224">
        <v>2.5350000000000001</v>
      </c>
      <c r="L195" s="225">
        <v>0</v>
      </c>
      <c r="M195" s="226"/>
      <c r="N195" s="227">
        <f>ROUND(L195*K195,2)</f>
        <v>0</v>
      </c>
      <c r="O195" s="227"/>
      <c r="P195" s="227"/>
      <c r="Q195" s="227"/>
      <c r="R195" s="49"/>
      <c r="T195" s="228" t="s">
        <v>22</v>
      </c>
      <c r="U195" s="57" t="s">
        <v>43</v>
      </c>
      <c r="V195" s="48"/>
      <c r="W195" s="229">
        <f>V195*K195</f>
        <v>0</v>
      </c>
      <c r="X195" s="229">
        <v>0</v>
      </c>
      <c r="Y195" s="229">
        <f>X195*K195</f>
        <v>0</v>
      </c>
      <c r="Z195" s="229">
        <v>0</v>
      </c>
      <c r="AA195" s="230">
        <f>Z195*K195</f>
        <v>0</v>
      </c>
      <c r="AR195" s="23" t="s">
        <v>249</v>
      </c>
      <c r="AT195" s="23" t="s">
        <v>172</v>
      </c>
      <c r="AU195" s="23" t="s">
        <v>150</v>
      </c>
      <c r="AY195" s="23" t="s">
        <v>171</v>
      </c>
      <c r="BE195" s="143">
        <f>IF(U195="základní",N195,0)</f>
        <v>0</v>
      </c>
      <c r="BF195" s="143">
        <f>IF(U195="snížená",N195,0)</f>
        <v>0</v>
      </c>
      <c r="BG195" s="143">
        <f>IF(U195="zákl. přenesená",N195,0)</f>
        <v>0</v>
      </c>
      <c r="BH195" s="143">
        <f>IF(U195="sníž. přenesená",N195,0)</f>
        <v>0</v>
      </c>
      <c r="BI195" s="143">
        <f>IF(U195="nulová",N195,0)</f>
        <v>0</v>
      </c>
      <c r="BJ195" s="23" t="s">
        <v>150</v>
      </c>
      <c r="BK195" s="143">
        <f>ROUND(L195*K195,2)</f>
        <v>0</v>
      </c>
      <c r="BL195" s="23" t="s">
        <v>249</v>
      </c>
      <c r="BM195" s="23" t="s">
        <v>293</v>
      </c>
    </row>
    <row r="196" s="10" customFormat="1" ht="16.5" customHeight="1">
      <c r="B196" s="233"/>
      <c r="C196" s="234"/>
      <c r="D196" s="234"/>
      <c r="E196" s="235" t="s">
        <v>22</v>
      </c>
      <c r="F196" s="236" t="s">
        <v>294</v>
      </c>
      <c r="G196" s="237"/>
      <c r="H196" s="237"/>
      <c r="I196" s="237"/>
      <c r="J196" s="234"/>
      <c r="K196" s="238">
        <v>2.5350000000000001</v>
      </c>
      <c r="L196" s="234"/>
      <c r="M196" s="234"/>
      <c r="N196" s="234"/>
      <c r="O196" s="234"/>
      <c r="P196" s="234"/>
      <c r="Q196" s="234"/>
      <c r="R196" s="239"/>
      <c r="T196" s="240"/>
      <c r="U196" s="234"/>
      <c r="V196" s="234"/>
      <c r="W196" s="234"/>
      <c r="X196" s="234"/>
      <c r="Y196" s="234"/>
      <c r="Z196" s="234"/>
      <c r="AA196" s="241"/>
      <c r="AT196" s="242" t="s">
        <v>187</v>
      </c>
      <c r="AU196" s="242" t="s">
        <v>150</v>
      </c>
      <c r="AV196" s="10" t="s">
        <v>150</v>
      </c>
      <c r="AW196" s="10" t="s">
        <v>34</v>
      </c>
      <c r="AX196" s="10" t="s">
        <v>84</v>
      </c>
      <c r="AY196" s="242" t="s">
        <v>171</v>
      </c>
    </row>
    <row r="197" s="1" customFormat="1" ht="38.25" customHeight="1">
      <c r="B197" s="47"/>
      <c r="C197" s="220" t="s">
        <v>295</v>
      </c>
      <c r="D197" s="220" t="s">
        <v>172</v>
      </c>
      <c r="E197" s="221" t="s">
        <v>296</v>
      </c>
      <c r="F197" s="222" t="s">
        <v>297</v>
      </c>
      <c r="G197" s="222"/>
      <c r="H197" s="222"/>
      <c r="I197" s="222"/>
      <c r="J197" s="223" t="s">
        <v>184</v>
      </c>
      <c r="K197" s="224">
        <v>3.8100000000000001</v>
      </c>
      <c r="L197" s="225">
        <v>0</v>
      </c>
      <c r="M197" s="226"/>
      <c r="N197" s="227">
        <f>ROUND(L197*K197,2)</f>
        <v>0</v>
      </c>
      <c r="O197" s="227"/>
      <c r="P197" s="227"/>
      <c r="Q197" s="227"/>
      <c r="R197" s="49"/>
      <c r="T197" s="228" t="s">
        <v>22</v>
      </c>
      <c r="U197" s="57" t="s">
        <v>43</v>
      </c>
      <c r="V197" s="48"/>
      <c r="W197" s="229">
        <f>V197*K197</f>
        <v>0</v>
      </c>
      <c r="X197" s="229">
        <v>0</v>
      </c>
      <c r="Y197" s="229">
        <f>X197*K197</f>
        <v>0</v>
      </c>
      <c r="Z197" s="229">
        <v>0</v>
      </c>
      <c r="AA197" s="230">
        <f>Z197*K197</f>
        <v>0</v>
      </c>
      <c r="AR197" s="23" t="s">
        <v>249</v>
      </c>
      <c r="AT197" s="23" t="s">
        <v>172</v>
      </c>
      <c r="AU197" s="23" t="s">
        <v>150</v>
      </c>
      <c r="AY197" s="23" t="s">
        <v>171</v>
      </c>
      <c r="BE197" s="143">
        <f>IF(U197="základní",N197,0)</f>
        <v>0</v>
      </c>
      <c r="BF197" s="143">
        <f>IF(U197="snížená",N197,0)</f>
        <v>0</v>
      </c>
      <c r="BG197" s="143">
        <f>IF(U197="zákl. přenesená",N197,0)</f>
        <v>0</v>
      </c>
      <c r="BH197" s="143">
        <f>IF(U197="sníž. přenesená",N197,0)</f>
        <v>0</v>
      </c>
      <c r="BI197" s="143">
        <f>IF(U197="nulová",N197,0)</f>
        <v>0</v>
      </c>
      <c r="BJ197" s="23" t="s">
        <v>150</v>
      </c>
      <c r="BK197" s="143">
        <f>ROUND(L197*K197,2)</f>
        <v>0</v>
      </c>
      <c r="BL197" s="23" t="s">
        <v>249</v>
      </c>
      <c r="BM197" s="23" t="s">
        <v>298</v>
      </c>
    </row>
    <row r="198" s="10" customFormat="1" ht="16.5" customHeight="1">
      <c r="B198" s="233"/>
      <c r="C198" s="234"/>
      <c r="D198" s="234"/>
      <c r="E198" s="235" t="s">
        <v>22</v>
      </c>
      <c r="F198" s="236" t="s">
        <v>299</v>
      </c>
      <c r="G198" s="237"/>
      <c r="H198" s="237"/>
      <c r="I198" s="237"/>
      <c r="J198" s="234"/>
      <c r="K198" s="238">
        <v>3.2000000000000002</v>
      </c>
      <c r="L198" s="234"/>
      <c r="M198" s="234"/>
      <c r="N198" s="234"/>
      <c r="O198" s="234"/>
      <c r="P198" s="234"/>
      <c r="Q198" s="234"/>
      <c r="R198" s="239"/>
      <c r="T198" s="240"/>
      <c r="U198" s="234"/>
      <c r="V198" s="234"/>
      <c r="W198" s="234"/>
      <c r="X198" s="234"/>
      <c r="Y198" s="234"/>
      <c r="Z198" s="234"/>
      <c r="AA198" s="241"/>
      <c r="AT198" s="242" t="s">
        <v>187</v>
      </c>
      <c r="AU198" s="242" t="s">
        <v>150</v>
      </c>
      <c r="AV198" s="10" t="s">
        <v>150</v>
      </c>
      <c r="AW198" s="10" t="s">
        <v>34</v>
      </c>
      <c r="AX198" s="10" t="s">
        <v>76</v>
      </c>
      <c r="AY198" s="242" t="s">
        <v>171</v>
      </c>
    </row>
    <row r="199" s="10" customFormat="1" ht="16.5" customHeight="1">
      <c r="B199" s="233"/>
      <c r="C199" s="234"/>
      <c r="D199" s="234"/>
      <c r="E199" s="235" t="s">
        <v>22</v>
      </c>
      <c r="F199" s="252" t="s">
        <v>300</v>
      </c>
      <c r="G199" s="234"/>
      <c r="H199" s="234"/>
      <c r="I199" s="234"/>
      <c r="J199" s="234"/>
      <c r="K199" s="238">
        <v>0.60999999999999999</v>
      </c>
      <c r="L199" s="234"/>
      <c r="M199" s="234"/>
      <c r="N199" s="234"/>
      <c r="O199" s="234"/>
      <c r="P199" s="234"/>
      <c r="Q199" s="234"/>
      <c r="R199" s="239"/>
      <c r="T199" s="240"/>
      <c r="U199" s="234"/>
      <c r="V199" s="234"/>
      <c r="W199" s="234"/>
      <c r="X199" s="234"/>
      <c r="Y199" s="234"/>
      <c r="Z199" s="234"/>
      <c r="AA199" s="241"/>
      <c r="AT199" s="242" t="s">
        <v>187</v>
      </c>
      <c r="AU199" s="242" t="s">
        <v>150</v>
      </c>
      <c r="AV199" s="10" t="s">
        <v>150</v>
      </c>
      <c r="AW199" s="10" t="s">
        <v>34</v>
      </c>
      <c r="AX199" s="10" t="s">
        <v>76</v>
      </c>
      <c r="AY199" s="242" t="s">
        <v>171</v>
      </c>
    </row>
    <row r="200" s="11" customFormat="1" ht="16.5" customHeight="1">
      <c r="B200" s="243"/>
      <c r="C200" s="244"/>
      <c r="D200" s="244"/>
      <c r="E200" s="245" t="s">
        <v>22</v>
      </c>
      <c r="F200" s="246" t="s">
        <v>188</v>
      </c>
      <c r="G200" s="244"/>
      <c r="H200" s="244"/>
      <c r="I200" s="244"/>
      <c r="J200" s="244"/>
      <c r="K200" s="247">
        <v>3.8100000000000001</v>
      </c>
      <c r="L200" s="244"/>
      <c r="M200" s="244"/>
      <c r="N200" s="244"/>
      <c r="O200" s="244"/>
      <c r="P200" s="244"/>
      <c r="Q200" s="244"/>
      <c r="R200" s="248"/>
      <c r="T200" s="249"/>
      <c r="U200" s="244"/>
      <c r="V200" s="244"/>
      <c r="W200" s="244"/>
      <c r="X200" s="244"/>
      <c r="Y200" s="244"/>
      <c r="Z200" s="244"/>
      <c r="AA200" s="250"/>
      <c r="AT200" s="251" t="s">
        <v>187</v>
      </c>
      <c r="AU200" s="251" t="s">
        <v>150</v>
      </c>
      <c r="AV200" s="11" t="s">
        <v>176</v>
      </c>
      <c r="AW200" s="11" t="s">
        <v>34</v>
      </c>
      <c r="AX200" s="11" t="s">
        <v>84</v>
      </c>
      <c r="AY200" s="251" t="s">
        <v>171</v>
      </c>
    </row>
    <row r="201" s="1" customFormat="1" ht="25.5" customHeight="1">
      <c r="B201" s="47"/>
      <c r="C201" s="264" t="s">
        <v>301</v>
      </c>
      <c r="D201" s="264" t="s">
        <v>302</v>
      </c>
      <c r="E201" s="265" t="s">
        <v>303</v>
      </c>
      <c r="F201" s="266" t="s">
        <v>304</v>
      </c>
      <c r="G201" s="266"/>
      <c r="H201" s="266"/>
      <c r="I201" s="266"/>
      <c r="J201" s="267" t="s">
        <v>305</v>
      </c>
      <c r="K201" s="268">
        <v>10.082000000000001</v>
      </c>
      <c r="L201" s="269">
        <v>0</v>
      </c>
      <c r="M201" s="270"/>
      <c r="N201" s="271">
        <f>ROUND(L201*K201,2)</f>
        <v>0</v>
      </c>
      <c r="O201" s="227"/>
      <c r="P201" s="227"/>
      <c r="Q201" s="227"/>
      <c r="R201" s="49"/>
      <c r="T201" s="228" t="s">
        <v>22</v>
      </c>
      <c r="U201" s="57" t="s">
        <v>43</v>
      </c>
      <c r="V201" s="48"/>
      <c r="W201" s="229">
        <f>V201*K201</f>
        <v>0</v>
      </c>
      <c r="X201" s="229">
        <v>0.001</v>
      </c>
      <c r="Y201" s="229">
        <f>X201*K201</f>
        <v>0.010082000000000001</v>
      </c>
      <c r="Z201" s="229">
        <v>0</v>
      </c>
      <c r="AA201" s="230">
        <f>Z201*K201</f>
        <v>0</v>
      </c>
      <c r="AR201" s="23" t="s">
        <v>306</v>
      </c>
      <c r="AT201" s="23" t="s">
        <v>302</v>
      </c>
      <c r="AU201" s="23" t="s">
        <v>150</v>
      </c>
      <c r="AY201" s="23" t="s">
        <v>171</v>
      </c>
      <c r="BE201" s="143">
        <f>IF(U201="základní",N201,0)</f>
        <v>0</v>
      </c>
      <c r="BF201" s="143">
        <f>IF(U201="snížená",N201,0)</f>
        <v>0</v>
      </c>
      <c r="BG201" s="143">
        <f>IF(U201="zákl. přenesená",N201,0)</f>
        <v>0</v>
      </c>
      <c r="BH201" s="143">
        <f>IF(U201="sníž. přenesená",N201,0)</f>
        <v>0</v>
      </c>
      <c r="BI201" s="143">
        <f>IF(U201="nulová",N201,0)</f>
        <v>0</v>
      </c>
      <c r="BJ201" s="23" t="s">
        <v>150</v>
      </c>
      <c r="BK201" s="143">
        <f>ROUND(L201*K201,2)</f>
        <v>0</v>
      </c>
      <c r="BL201" s="23" t="s">
        <v>249</v>
      </c>
      <c r="BM201" s="23" t="s">
        <v>307</v>
      </c>
    </row>
    <row r="202" s="10" customFormat="1" ht="16.5" customHeight="1">
      <c r="B202" s="233"/>
      <c r="C202" s="234"/>
      <c r="D202" s="234"/>
      <c r="E202" s="235" t="s">
        <v>22</v>
      </c>
      <c r="F202" s="236" t="s">
        <v>308</v>
      </c>
      <c r="G202" s="237"/>
      <c r="H202" s="237"/>
      <c r="I202" s="237"/>
      <c r="J202" s="234"/>
      <c r="K202" s="238">
        <v>10.082000000000001</v>
      </c>
      <c r="L202" s="234"/>
      <c r="M202" s="234"/>
      <c r="N202" s="234"/>
      <c r="O202" s="234"/>
      <c r="P202" s="234"/>
      <c r="Q202" s="234"/>
      <c r="R202" s="239"/>
      <c r="T202" s="240"/>
      <c r="U202" s="234"/>
      <c r="V202" s="234"/>
      <c r="W202" s="234"/>
      <c r="X202" s="234"/>
      <c r="Y202" s="234"/>
      <c r="Z202" s="234"/>
      <c r="AA202" s="241"/>
      <c r="AT202" s="242" t="s">
        <v>187</v>
      </c>
      <c r="AU202" s="242" t="s">
        <v>150</v>
      </c>
      <c r="AV202" s="10" t="s">
        <v>150</v>
      </c>
      <c r="AW202" s="10" t="s">
        <v>34</v>
      </c>
      <c r="AX202" s="10" t="s">
        <v>76</v>
      </c>
      <c r="AY202" s="242" t="s">
        <v>171</v>
      </c>
    </row>
    <row r="203" s="11" customFormat="1" ht="16.5" customHeight="1">
      <c r="B203" s="243"/>
      <c r="C203" s="244"/>
      <c r="D203" s="244"/>
      <c r="E203" s="245" t="s">
        <v>22</v>
      </c>
      <c r="F203" s="246" t="s">
        <v>188</v>
      </c>
      <c r="G203" s="244"/>
      <c r="H203" s="244"/>
      <c r="I203" s="244"/>
      <c r="J203" s="244"/>
      <c r="K203" s="247">
        <v>10.082000000000001</v>
      </c>
      <c r="L203" s="244"/>
      <c r="M203" s="244"/>
      <c r="N203" s="244"/>
      <c r="O203" s="244"/>
      <c r="P203" s="244"/>
      <c r="Q203" s="244"/>
      <c r="R203" s="248"/>
      <c r="T203" s="249"/>
      <c r="U203" s="244"/>
      <c r="V203" s="244"/>
      <c r="W203" s="244"/>
      <c r="X203" s="244"/>
      <c r="Y203" s="244"/>
      <c r="Z203" s="244"/>
      <c r="AA203" s="250"/>
      <c r="AT203" s="251" t="s">
        <v>187</v>
      </c>
      <c r="AU203" s="251" t="s">
        <v>150</v>
      </c>
      <c r="AV203" s="11" t="s">
        <v>176</v>
      </c>
      <c r="AW203" s="11" t="s">
        <v>34</v>
      </c>
      <c r="AX203" s="11" t="s">
        <v>84</v>
      </c>
      <c r="AY203" s="251" t="s">
        <v>171</v>
      </c>
    </row>
    <row r="204" s="1" customFormat="1" ht="25.5" customHeight="1">
      <c r="B204" s="47"/>
      <c r="C204" s="220" t="s">
        <v>309</v>
      </c>
      <c r="D204" s="220" t="s">
        <v>172</v>
      </c>
      <c r="E204" s="221" t="s">
        <v>310</v>
      </c>
      <c r="F204" s="222" t="s">
        <v>311</v>
      </c>
      <c r="G204" s="222"/>
      <c r="H204" s="222"/>
      <c r="I204" s="222"/>
      <c r="J204" s="223" t="s">
        <v>223</v>
      </c>
      <c r="K204" s="224">
        <v>6.0999999999999996</v>
      </c>
      <c r="L204" s="225">
        <v>0</v>
      </c>
      <c r="M204" s="226"/>
      <c r="N204" s="227">
        <f>ROUND(L204*K204,2)</f>
        <v>0</v>
      </c>
      <c r="O204" s="227"/>
      <c r="P204" s="227"/>
      <c r="Q204" s="227"/>
      <c r="R204" s="49"/>
      <c r="T204" s="228" t="s">
        <v>22</v>
      </c>
      <c r="U204" s="57" t="s">
        <v>43</v>
      </c>
      <c r="V204" s="48"/>
      <c r="W204" s="229">
        <f>V204*K204</f>
        <v>0</v>
      </c>
      <c r="X204" s="229">
        <v>0.001</v>
      </c>
      <c r="Y204" s="229">
        <f>X204*K204</f>
        <v>0.0060999999999999995</v>
      </c>
      <c r="Z204" s="229">
        <v>0</v>
      </c>
      <c r="AA204" s="230">
        <f>Z204*K204</f>
        <v>0</v>
      </c>
      <c r="AR204" s="23" t="s">
        <v>249</v>
      </c>
      <c r="AT204" s="23" t="s">
        <v>172</v>
      </c>
      <c r="AU204" s="23" t="s">
        <v>150</v>
      </c>
      <c r="AY204" s="23" t="s">
        <v>171</v>
      </c>
      <c r="BE204" s="143">
        <f>IF(U204="základní",N204,0)</f>
        <v>0</v>
      </c>
      <c r="BF204" s="143">
        <f>IF(U204="snížená",N204,0)</f>
        <v>0</v>
      </c>
      <c r="BG204" s="143">
        <f>IF(U204="zákl. přenesená",N204,0)</f>
        <v>0</v>
      </c>
      <c r="BH204" s="143">
        <f>IF(U204="sníž. přenesená",N204,0)</f>
        <v>0</v>
      </c>
      <c r="BI204" s="143">
        <f>IF(U204="nulová",N204,0)</f>
        <v>0</v>
      </c>
      <c r="BJ204" s="23" t="s">
        <v>150</v>
      </c>
      <c r="BK204" s="143">
        <f>ROUND(L204*K204,2)</f>
        <v>0</v>
      </c>
      <c r="BL204" s="23" t="s">
        <v>249</v>
      </c>
      <c r="BM204" s="23" t="s">
        <v>312</v>
      </c>
    </row>
    <row r="205" s="10" customFormat="1" ht="16.5" customHeight="1">
      <c r="B205" s="233"/>
      <c r="C205" s="234"/>
      <c r="D205" s="234"/>
      <c r="E205" s="235" t="s">
        <v>22</v>
      </c>
      <c r="F205" s="236" t="s">
        <v>313</v>
      </c>
      <c r="G205" s="237"/>
      <c r="H205" s="237"/>
      <c r="I205" s="237"/>
      <c r="J205" s="234"/>
      <c r="K205" s="238">
        <v>6.0999999999999996</v>
      </c>
      <c r="L205" s="234"/>
      <c r="M205" s="234"/>
      <c r="N205" s="234"/>
      <c r="O205" s="234"/>
      <c r="P205" s="234"/>
      <c r="Q205" s="234"/>
      <c r="R205" s="239"/>
      <c r="T205" s="240"/>
      <c r="U205" s="234"/>
      <c r="V205" s="234"/>
      <c r="W205" s="234"/>
      <c r="X205" s="234"/>
      <c r="Y205" s="234"/>
      <c r="Z205" s="234"/>
      <c r="AA205" s="241"/>
      <c r="AT205" s="242" t="s">
        <v>187</v>
      </c>
      <c r="AU205" s="242" t="s">
        <v>150</v>
      </c>
      <c r="AV205" s="10" t="s">
        <v>150</v>
      </c>
      <c r="AW205" s="10" t="s">
        <v>34</v>
      </c>
      <c r="AX205" s="10" t="s">
        <v>84</v>
      </c>
      <c r="AY205" s="242" t="s">
        <v>171</v>
      </c>
    </row>
    <row r="206" s="1" customFormat="1" ht="16.5" customHeight="1">
      <c r="B206" s="47"/>
      <c r="C206" s="264" t="s">
        <v>314</v>
      </c>
      <c r="D206" s="264" t="s">
        <v>302</v>
      </c>
      <c r="E206" s="265" t="s">
        <v>315</v>
      </c>
      <c r="F206" s="266" t="s">
        <v>316</v>
      </c>
      <c r="G206" s="266"/>
      <c r="H206" s="266"/>
      <c r="I206" s="266"/>
      <c r="J206" s="267" t="s">
        <v>223</v>
      </c>
      <c r="K206" s="268">
        <v>6.2220000000000004</v>
      </c>
      <c r="L206" s="269">
        <v>0</v>
      </c>
      <c r="M206" s="270"/>
      <c r="N206" s="271">
        <f>ROUND(L206*K206,2)</f>
        <v>0</v>
      </c>
      <c r="O206" s="227"/>
      <c r="P206" s="227"/>
      <c r="Q206" s="227"/>
      <c r="R206" s="49"/>
      <c r="T206" s="228" t="s">
        <v>22</v>
      </c>
      <c r="U206" s="57" t="s">
        <v>43</v>
      </c>
      <c r="V206" s="48"/>
      <c r="W206" s="229">
        <f>V206*K206</f>
        <v>0</v>
      </c>
      <c r="X206" s="229">
        <v>8.0000000000000007E-05</v>
      </c>
      <c r="Y206" s="229">
        <f>X206*K206</f>
        <v>0.00049776000000000009</v>
      </c>
      <c r="Z206" s="229">
        <v>0</v>
      </c>
      <c r="AA206" s="230">
        <f>Z206*K206</f>
        <v>0</v>
      </c>
      <c r="AR206" s="23" t="s">
        <v>306</v>
      </c>
      <c r="AT206" s="23" t="s">
        <v>302</v>
      </c>
      <c r="AU206" s="23" t="s">
        <v>150</v>
      </c>
      <c r="AY206" s="23" t="s">
        <v>171</v>
      </c>
      <c r="BE206" s="143">
        <f>IF(U206="základní",N206,0)</f>
        <v>0</v>
      </c>
      <c r="BF206" s="143">
        <f>IF(U206="snížená",N206,0)</f>
        <v>0</v>
      </c>
      <c r="BG206" s="143">
        <f>IF(U206="zákl. přenesená",N206,0)</f>
        <v>0</v>
      </c>
      <c r="BH206" s="143">
        <f>IF(U206="sníž. přenesená",N206,0)</f>
        <v>0</v>
      </c>
      <c r="BI206" s="143">
        <f>IF(U206="nulová",N206,0)</f>
        <v>0</v>
      </c>
      <c r="BJ206" s="23" t="s">
        <v>150</v>
      </c>
      <c r="BK206" s="143">
        <f>ROUND(L206*K206,2)</f>
        <v>0</v>
      </c>
      <c r="BL206" s="23" t="s">
        <v>249</v>
      </c>
      <c r="BM206" s="23" t="s">
        <v>317</v>
      </c>
    </row>
    <row r="207" s="1" customFormat="1" ht="38.25" customHeight="1">
      <c r="B207" s="47"/>
      <c r="C207" s="220" t="s">
        <v>318</v>
      </c>
      <c r="D207" s="220" t="s">
        <v>172</v>
      </c>
      <c r="E207" s="221" t="s">
        <v>319</v>
      </c>
      <c r="F207" s="222" t="s">
        <v>320</v>
      </c>
      <c r="G207" s="222"/>
      <c r="H207" s="222"/>
      <c r="I207" s="222"/>
      <c r="J207" s="223" t="s">
        <v>321</v>
      </c>
      <c r="K207" s="272">
        <v>0</v>
      </c>
      <c r="L207" s="225">
        <v>0</v>
      </c>
      <c r="M207" s="226"/>
      <c r="N207" s="227">
        <f>ROUND(L207*K207,2)</f>
        <v>0</v>
      </c>
      <c r="O207" s="227"/>
      <c r="P207" s="227"/>
      <c r="Q207" s="227"/>
      <c r="R207" s="49"/>
      <c r="T207" s="228" t="s">
        <v>22</v>
      </c>
      <c r="U207" s="57" t="s">
        <v>43</v>
      </c>
      <c r="V207" s="48"/>
      <c r="W207" s="229">
        <f>V207*K207</f>
        <v>0</v>
      </c>
      <c r="X207" s="229">
        <v>0</v>
      </c>
      <c r="Y207" s="229">
        <f>X207*K207</f>
        <v>0</v>
      </c>
      <c r="Z207" s="229">
        <v>0</v>
      </c>
      <c r="AA207" s="230">
        <f>Z207*K207</f>
        <v>0</v>
      </c>
      <c r="AR207" s="23" t="s">
        <v>249</v>
      </c>
      <c r="AT207" s="23" t="s">
        <v>172</v>
      </c>
      <c r="AU207" s="23" t="s">
        <v>150</v>
      </c>
      <c r="AY207" s="23" t="s">
        <v>171</v>
      </c>
      <c r="BE207" s="143">
        <f>IF(U207="základní",N207,0)</f>
        <v>0</v>
      </c>
      <c r="BF207" s="143">
        <f>IF(U207="snížená",N207,0)</f>
        <v>0</v>
      </c>
      <c r="BG207" s="143">
        <f>IF(U207="zákl. přenesená",N207,0)</f>
        <v>0</v>
      </c>
      <c r="BH207" s="143">
        <f>IF(U207="sníž. přenesená",N207,0)</f>
        <v>0</v>
      </c>
      <c r="BI207" s="143">
        <f>IF(U207="nulová",N207,0)</f>
        <v>0</v>
      </c>
      <c r="BJ207" s="23" t="s">
        <v>150</v>
      </c>
      <c r="BK207" s="143">
        <f>ROUND(L207*K207,2)</f>
        <v>0</v>
      </c>
      <c r="BL207" s="23" t="s">
        <v>249</v>
      </c>
      <c r="BM207" s="23" t="s">
        <v>322</v>
      </c>
    </row>
    <row r="208" s="9" customFormat="1" ht="29.88" customHeight="1">
      <c r="B208" s="206"/>
      <c r="C208" s="207"/>
      <c r="D208" s="217" t="s">
        <v>132</v>
      </c>
      <c r="E208" s="217"/>
      <c r="F208" s="217"/>
      <c r="G208" s="217"/>
      <c r="H208" s="217"/>
      <c r="I208" s="217"/>
      <c r="J208" s="217"/>
      <c r="K208" s="217"/>
      <c r="L208" s="217"/>
      <c r="M208" s="217"/>
      <c r="N208" s="231">
        <f>BK208</f>
        <v>0</v>
      </c>
      <c r="O208" s="232"/>
      <c r="P208" s="232"/>
      <c r="Q208" s="232"/>
      <c r="R208" s="210"/>
      <c r="T208" s="211"/>
      <c r="U208" s="207"/>
      <c r="V208" s="207"/>
      <c r="W208" s="212">
        <f>SUM(W209:W220)</f>
        <v>0</v>
      </c>
      <c r="X208" s="207"/>
      <c r="Y208" s="212">
        <f>SUM(Y209:Y220)</f>
        <v>0.0044050000000000001</v>
      </c>
      <c r="Z208" s="207"/>
      <c r="AA208" s="213">
        <f>SUM(AA209:AA220)</f>
        <v>0.0063</v>
      </c>
      <c r="AR208" s="214" t="s">
        <v>150</v>
      </c>
      <c r="AT208" s="215" t="s">
        <v>75</v>
      </c>
      <c r="AU208" s="215" t="s">
        <v>84</v>
      </c>
      <c r="AY208" s="214" t="s">
        <v>171</v>
      </c>
      <c r="BK208" s="216">
        <f>SUM(BK209:BK220)</f>
        <v>0</v>
      </c>
    </row>
    <row r="209" s="1" customFormat="1" ht="16.5" customHeight="1">
      <c r="B209" s="47"/>
      <c r="C209" s="220" t="s">
        <v>323</v>
      </c>
      <c r="D209" s="220" t="s">
        <v>172</v>
      </c>
      <c r="E209" s="221" t="s">
        <v>324</v>
      </c>
      <c r="F209" s="222" t="s">
        <v>325</v>
      </c>
      <c r="G209" s="222"/>
      <c r="H209" s="222"/>
      <c r="I209" s="222"/>
      <c r="J209" s="223" t="s">
        <v>223</v>
      </c>
      <c r="K209" s="224">
        <v>3</v>
      </c>
      <c r="L209" s="225">
        <v>0</v>
      </c>
      <c r="M209" s="226"/>
      <c r="N209" s="227">
        <f>ROUND(L209*K209,2)</f>
        <v>0</v>
      </c>
      <c r="O209" s="227"/>
      <c r="P209" s="227"/>
      <c r="Q209" s="227"/>
      <c r="R209" s="49"/>
      <c r="T209" s="228" t="s">
        <v>22</v>
      </c>
      <c r="U209" s="57" t="s">
        <v>43</v>
      </c>
      <c r="V209" s="48"/>
      <c r="W209" s="229">
        <f>V209*K209</f>
        <v>0</v>
      </c>
      <c r="X209" s="229">
        <v>0</v>
      </c>
      <c r="Y209" s="229">
        <f>X209*K209</f>
        <v>0</v>
      </c>
      <c r="Z209" s="229">
        <v>0.0020999999999999999</v>
      </c>
      <c r="AA209" s="230">
        <f>Z209*K209</f>
        <v>0.0063</v>
      </c>
      <c r="AR209" s="23" t="s">
        <v>249</v>
      </c>
      <c r="AT209" s="23" t="s">
        <v>172</v>
      </c>
      <c r="AU209" s="23" t="s">
        <v>150</v>
      </c>
      <c r="AY209" s="23" t="s">
        <v>171</v>
      </c>
      <c r="BE209" s="143">
        <f>IF(U209="základní",N209,0)</f>
        <v>0</v>
      </c>
      <c r="BF209" s="143">
        <f>IF(U209="snížená",N209,0)</f>
        <v>0</v>
      </c>
      <c r="BG209" s="143">
        <f>IF(U209="zákl. přenesená",N209,0)</f>
        <v>0</v>
      </c>
      <c r="BH209" s="143">
        <f>IF(U209="sníž. přenesená",N209,0)</f>
        <v>0</v>
      </c>
      <c r="BI209" s="143">
        <f>IF(U209="nulová",N209,0)</f>
        <v>0</v>
      </c>
      <c r="BJ209" s="23" t="s">
        <v>150</v>
      </c>
      <c r="BK209" s="143">
        <f>ROUND(L209*K209,2)</f>
        <v>0</v>
      </c>
      <c r="BL209" s="23" t="s">
        <v>249</v>
      </c>
      <c r="BM209" s="23" t="s">
        <v>326</v>
      </c>
    </row>
    <row r="210" s="1" customFormat="1" ht="25.5" customHeight="1">
      <c r="B210" s="47"/>
      <c r="C210" s="220" t="s">
        <v>306</v>
      </c>
      <c r="D210" s="220" t="s">
        <v>172</v>
      </c>
      <c r="E210" s="221" t="s">
        <v>327</v>
      </c>
      <c r="F210" s="222" t="s">
        <v>328</v>
      </c>
      <c r="G210" s="222"/>
      <c r="H210" s="222"/>
      <c r="I210" s="222"/>
      <c r="J210" s="223" t="s">
        <v>175</v>
      </c>
      <c r="K210" s="224">
        <v>1</v>
      </c>
      <c r="L210" s="225">
        <v>0</v>
      </c>
      <c r="M210" s="226"/>
      <c r="N210" s="227">
        <f>ROUND(L210*K210,2)</f>
        <v>0</v>
      </c>
      <c r="O210" s="227"/>
      <c r="P210" s="227"/>
      <c r="Q210" s="227"/>
      <c r="R210" s="49"/>
      <c r="T210" s="228" t="s">
        <v>22</v>
      </c>
      <c r="U210" s="57" t="s">
        <v>43</v>
      </c>
      <c r="V210" s="48"/>
      <c r="W210" s="229">
        <f>V210*K210</f>
        <v>0</v>
      </c>
      <c r="X210" s="229">
        <v>0.00027</v>
      </c>
      <c r="Y210" s="229">
        <f>X210*K210</f>
        <v>0.00027</v>
      </c>
      <c r="Z210" s="229">
        <v>0</v>
      </c>
      <c r="AA210" s="230">
        <f>Z210*K210</f>
        <v>0</v>
      </c>
      <c r="AR210" s="23" t="s">
        <v>249</v>
      </c>
      <c r="AT210" s="23" t="s">
        <v>172</v>
      </c>
      <c r="AU210" s="23" t="s">
        <v>150</v>
      </c>
      <c r="AY210" s="23" t="s">
        <v>171</v>
      </c>
      <c r="BE210" s="143">
        <f>IF(U210="základní",N210,0)</f>
        <v>0</v>
      </c>
      <c r="BF210" s="143">
        <f>IF(U210="snížená",N210,0)</f>
        <v>0</v>
      </c>
      <c r="BG210" s="143">
        <f>IF(U210="zákl. přenesená",N210,0)</f>
        <v>0</v>
      </c>
      <c r="BH210" s="143">
        <f>IF(U210="sníž. přenesená",N210,0)</f>
        <v>0</v>
      </c>
      <c r="BI210" s="143">
        <f>IF(U210="nulová",N210,0)</f>
        <v>0</v>
      </c>
      <c r="BJ210" s="23" t="s">
        <v>150</v>
      </c>
      <c r="BK210" s="143">
        <f>ROUND(L210*K210,2)</f>
        <v>0</v>
      </c>
      <c r="BL210" s="23" t="s">
        <v>249</v>
      </c>
      <c r="BM210" s="23" t="s">
        <v>329</v>
      </c>
    </row>
    <row r="211" s="1" customFormat="1" ht="25.5" customHeight="1">
      <c r="B211" s="47"/>
      <c r="C211" s="220" t="s">
        <v>330</v>
      </c>
      <c r="D211" s="220" t="s">
        <v>172</v>
      </c>
      <c r="E211" s="221" t="s">
        <v>331</v>
      </c>
      <c r="F211" s="222" t="s">
        <v>332</v>
      </c>
      <c r="G211" s="222"/>
      <c r="H211" s="222"/>
      <c r="I211" s="222"/>
      <c r="J211" s="223" t="s">
        <v>175</v>
      </c>
      <c r="K211" s="224">
        <v>1</v>
      </c>
      <c r="L211" s="225">
        <v>0</v>
      </c>
      <c r="M211" s="226"/>
      <c r="N211" s="227">
        <f>ROUND(L211*K211,2)</f>
        <v>0</v>
      </c>
      <c r="O211" s="227"/>
      <c r="P211" s="227"/>
      <c r="Q211" s="227"/>
      <c r="R211" s="49"/>
      <c r="T211" s="228" t="s">
        <v>22</v>
      </c>
      <c r="U211" s="57" t="s">
        <v>43</v>
      </c>
      <c r="V211" s="48"/>
      <c r="W211" s="229">
        <f>V211*K211</f>
        <v>0</v>
      </c>
      <c r="X211" s="229">
        <v>0.00031</v>
      </c>
      <c r="Y211" s="229">
        <f>X211*K211</f>
        <v>0.00031</v>
      </c>
      <c r="Z211" s="229">
        <v>0</v>
      </c>
      <c r="AA211" s="230">
        <f>Z211*K211</f>
        <v>0</v>
      </c>
      <c r="AR211" s="23" t="s">
        <v>249</v>
      </c>
      <c r="AT211" s="23" t="s">
        <v>172</v>
      </c>
      <c r="AU211" s="23" t="s">
        <v>150</v>
      </c>
      <c r="AY211" s="23" t="s">
        <v>171</v>
      </c>
      <c r="BE211" s="143">
        <f>IF(U211="základní",N211,0)</f>
        <v>0</v>
      </c>
      <c r="BF211" s="143">
        <f>IF(U211="snížená",N211,0)</f>
        <v>0</v>
      </c>
      <c r="BG211" s="143">
        <f>IF(U211="zákl. přenesená",N211,0)</f>
        <v>0</v>
      </c>
      <c r="BH211" s="143">
        <f>IF(U211="sníž. přenesená",N211,0)</f>
        <v>0</v>
      </c>
      <c r="BI211" s="143">
        <f>IF(U211="nulová",N211,0)</f>
        <v>0</v>
      </c>
      <c r="BJ211" s="23" t="s">
        <v>150</v>
      </c>
      <c r="BK211" s="143">
        <f>ROUND(L211*K211,2)</f>
        <v>0</v>
      </c>
      <c r="BL211" s="23" t="s">
        <v>249</v>
      </c>
      <c r="BM211" s="23" t="s">
        <v>333</v>
      </c>
    </row>
    <row r="212" s="1" customFormat="1" ht="25.5" customHeight="1">
      <c r="B212" s="47"/>
      <c r="C212" s="220" t="s">
        <v>334</v>
      </c>
      <c r="D212" s="220" t="s">
        <v>172</v>
      </c>
      <c r="E212" s="221" t="s">
        <v>335</v>
      </c>
      <c r="F212" s="222" t="s">
        <v>336</v>
      </c>
      <c r="G212" s="222"/>
      <c r="H212" s="222"/>
      <c r="I212" s="222"/>
      <c r="J212" s="223" t="s">
        <v>175</v>
      </c>
      <c r="K212" s="224">
        <v>1</v>
      </c>
      <c r="L212" s="225">
        <v>0</v>
      </c>
      <c r="M212" s="226"/>
      <c r="N212" s="227">
        <f>ROUND(L212*K212,2)</f>
        <v>0</v>
      </c>
      <c r="O212" s="227"/>
      <c r="P212" s="227"/>
      <c r="Q212" s="227"/>
      <c r="R212" s="49"/>
      <c r="T212" s="228" t="s">
        <v>22</v>
      </c>
      <c r="U212" s="57" t="s">
        <v>43</v>
      </c>
      <c r="V212" s="48"/>
      <c r="W212" s="229">
        <f>V212*K212</f>
        <v>0</v>
      </c>
      <c r="X212" s="229">
        <v>0.0010100000000000001</v>
      </c>
      <c r="Y212" s="229">
        <f>X212*K212</f>
        <v>0.0010100000000000001</v>
      </c>
      <c r="Z212" s="229">
        <v>0</v>
      </c>
      <c r="AA212" s="230">
        <f>Z212*K212</f>
        <v>0</v>
      </c>
      <c r="AR212" s="23" t="s">
        <v>249</v>
      </c>
      <c r="AT212" s="23" t="s">
        <v>172</v>
      </c>
      <c r="AU212" s="23" t="s">
        <v>150</v>
      </c>
      <c r="AY212" s="23" t="s">
        <v>171</v>
      </c>
      <c r="BE212" s="143">
        <f>IF(U212="základní",N212,0)</f>
        <v>0</v>
      </c>
      <c r="BF212" s="143">
        <f>IF(U212="snížená",N212,0)</f>
        <v>0</v>
      </c>
      <c r="BG212" s="143">
        <f>IF(U212="zákl. přenesená",N212,0)</f>
        <v>0</v>
      </c>
      <c r="BH212" s="143">
        <f>IF(U212="sníž. přenesená",N212,0)</f>
        <v>0</v>
      </c>
      <c r="BI212" s="143">
        <f>IF(U212="nulová",N212,0)</f>
        <v>0</v>
      </c>
      <c r="BJ212" s="23" t="s">
        <v>150</v>
      </c>
      <c r="BK212" s="143">
        <f>ROUND(L212*K212,2)</f>
        <v>0</v>
      </c>
      <c r="BL212" s="23" t="s">
        <v>249</v>
      </c>
      <c r="BM212" s="23" t="s">
        <v>337</v>
      </c>
    </row>
    <row r="213" s="1" customFormat="1" ht="25.5" customHeight="1">
      <c r="B213" s="47"/>
      <c r="C213" s="220" t="s">
        <v>338</v>
      </c>
      <c r="D213" s="220" t="s">
        <v>172</v>
      </c>
      <c r="E213" s="221" t="s">
        <v>339</v>
      </c>
      <c r="F213" s="222" t="s">
        <v>340</v>
      </c>
      <c r="G213" s="222"/>
      <c r="H213" s="222"/>
      <c r="I213" s="222"/>
      <c r="J213" s="223" t="s">
        <v>223</v>
      </c>
      <c r="K213" s="224">
        <v>2</v>
      </c>
      <c r="L213" s="225">
        <v>0</v>
      </c>
      <c r="M213" s="226"/>
      <c r="N213" s="227">
        <f>ROUND(L213*K213,2)</f>
        <v>0</v>
      </c>
      <c r="O213" s="227"/>
      <c r="P213" s="227"/>
      <c r="Q213" s="227"/>
      <c r="R213" s="49"/>
      <c r="T213" s="228" t="s">
        <v>22</v>
      </c>
      <c r="U213" s="57" t="s">
        <v>43</v>
      </c>
      <c r="V213" s="48"/>
      <c r="W213" s="229">
        <f>V213*K213</f>
        <v>0</v>
      </c>
      <c r="X213" s="229">
        <v>0.00029</v>
      </c>
      <c r="Y213" s="229">
        <f>X213*K213</f>
        <v>0.00058</v>
      </c>
      <c r="Z213" s="229">
        <v>0</v>
      </c>
      <c r="AA213" s="230">
        <f>Z213*K213</f>
        <v>0</v>
      </c>
      <c r="AR213" s="23" t="s">
        <v>249</v>
      </c>
      <c r="AT213" s="23" t="s">
        <v>172</v>
      </c>
      <c r="AU213" s="23" t="s">
        <v>150</v>
      </c>
      <c r="AY213" s="23" t="s">
        <v>171</v>
      </c>
      <c r="BE213" s="143">
        <f>IF(U213="základní",N213,0)</f>
        <v>0</v>
      </c>
      <c r="BF213" s="143">
        <f>IF(U213="snížená",N213,0)</f>
        <v>0</v>
      </c>
      <c r="BG213" s="143">
        <f>IF(U213="zákl. přenesená",N213,0)</f>
        <v>0</v>
      </c>
      <c r="BH213" s="143">
        <f>IF(U213="sníž. přenesená",N213,0)</f>
        <v>0</v>
      </c>
      <c r="BI213" s="143">
        <f>IF(U213="nulová",N213,0)</f>
        <v>0</v>
      </c>
      <c r="BJ213" s="23" t="s">
        <v>150</v>
      </c>
      <c r="BK213" s="143">
        <f>ROUND(L213*K213,2)</f>
        <v>0</v>
      </c>
      <c r="BL213" s="23" t="s">
        <v>249</v>
      </c>
      <c r="BM213" s="23" t="s">
        <v>341</v>
      </c>
    </row>
    <row r="214" s="1" customFormat="1" ht="25.5" customHeight="1">
      <c r="B214" s="47"/>
      <c r="C214" s="220" t="s">
        <v>342</v>
      </c>
      <c r="D214" s="220" t="s">
        <v>172</v>
      </c>
      <c r="E214" s="221" t="s">
        <v>343</v>
      </c>
      <c r="F214" s="222" t="s">
        <v>344</v>
      </c>
      <c r="G214" s="222"/>
      <c r="H214" s="222"/>
      <c r="I214" s="222"/>
      <c r="J214" s="223" t="s">
        <v>223</v>
      </c>
      <c r="K214" s="224">
        <v>1.5</v>
      </c>
      <c r="L214" s="225">
        <v>0</v>
      </c>
      <c r="M214" s="226"/>
      <c r="N214" s="227">
        <f>ROUND(L214*K214,2)</f>
        <v>0</v>
      </c>
      <c r="O214" s="227"/>
      <c r="P214" s="227"/>
      <c r="Q214" s="227"/>
      <c r="R214" s="49"/>
      <c r="T214" s="228" t="s">
        <v>22</v>
      </c>
      <c r="U214" s="57" t="s">
        <v>43</v>
      </c>
      <c r="V214" s="48"/>
      <c r="W214" s="229">
        <f>V214*K214</f>
        <v>0</v>
      </c>
      <c r="X214" s="229">
        <v>0.00035</v>
      </c>
      <c r="Y214" s="229">
        <f>X214*K214</f>
        <v>0.00052499999999999997</v>
      </c>
      <c r="Z214" s="229">
        <v>0</v>
      </c>
      <c r="AA214" s="230">
        <f>Z214*K214</f>
        <v>0</v>
      </c>
      <c r="AR214" s="23" t="s">
        <v>249</v>
      </c>
      <c r="AT214" s="23" t="s">
        <v>172</v>
      </c>
      <c r="AU214" s="23" t="s">
        <v>150</v>
      </c>
      <c r="AY214" s="23" t="s">
        <v>171</v>
      </c>
      <c r="BE214" s="143">
        <f>IF(U214="základní",N214,0)</f>
        <v>0</v>
      </c>
      <c r="BF214" s="143">
        <f>IF(U214="snížená",N214,0)</f>
        <v>0</v>
      </c>
      <c r="BG214" s="143">
        <f>IF(U214="zákl. přenesená",N214,0)</f>
        <v>0</v>
      </c>
      <c r="BH214" s="143">
        <f>IF(U214="sníž. přenesená",N214,0)</f>
        <v>0</v>
      </c>
      <c r="BI214" s="143">
        <f>IF(U214="nulová",N214,0)</f>
        <v>0</v>
      </c>
      <c r="BJ214" s="23" t="s">
        <v>150</v>
      </c>
      <c r="BK214" s="143">
        <f>ROUND(L214*K214,2)</f>
        <v>0</v>
      </c>
      <c r="BL214" s="23" t="s">
        <v>249</v>
      </c>
      <c r="BM214" s="23" t="s">
        <v>345</v>
      </c>
    </row>
    <row r="215" s="1" customFormat="1" ht="25.5" customHeight="1">
      <c r="B215" s="47"/>
      <c r="C215" s="220" t="s">
        <v>346</v>
      </c>
      <c r="D215" s="220" t="s">
        <v>172</v>
      </c>
      <c r="E215" s="221" t="s">
        <v>347</v>
      </c>
      <c r="F215" s="222" t="s">
        <v>348</v>
      </c>
      <c r="G215" s="222"/>
      <c r="H215" s="222"/>
      <c r="I215" s="222"/>
      <c r="J215" s="223" t="s">
        <v>223</v>
      </c>
      <c r="K215" s="224">
        <v>1.5</v>
      </c>
      <c r="L215" s="225">
        <v>0</v>
      </c>
      <c r="M215" s="226"/>
      <c r="N215" s="227">
        <f>ROUND(L215*K215,2)</f>
        <v>0</v>
      </c>
      <c r="O215" s="227"/>
      <c r="P215" s="227"/>
      <c r="Q215" s="227"/>
      <c r="R215" s="49"/>
      <c r="T215" s="228" t="s">
        <v>22</v>
      </c>
      <c r="U215" s="57" t="s">
        <v>43</v>
      </c>
      <c r="V215" s="48"/>
      <c r="W215" s="229">
        <f>V215*K215</f>
        <v>0</v>
      </c>
      <c r="X215" s="229">
        <v>0.00114</v>
      </c>
      <c r="Y215" s="229">
        <f>X215*K215</f>
        <v>0.0017099999999999999</v>
      </c>
      <c r="Z215" s="229">
        <v>0</v>
      </c>
      <c r="AA215" s="230">
        <f>Z215*K215</f>
        <v>0</v>
      </c>
      <c r="AR215" s="23" t="s">
        <v>249</v>
      </c>
      <c r="AT215" s="23" t="s">
        <v>172</v>
      </c>
      <c r="AU215" s="23" t="s">
        <v>150</v>
      </c>
      <c r="AY215" s="23" t="s">
        <v>171</v>
      </c>
      <c r="BE215" s="143">
        <f>IF(U215="základní",N215,0)</f>
        <v>0</v>
      </c>
      <c r="BF215" s="143">
        <f>IF(U215="snížená",N215,0)</f>
        <v>0</v>
      </c>
      <c r="BG215" s="143">
        <f>IF(U215="zákl. přenesená",N215,0)</f>
        <v>0</v>
      </c>
      <c r="BH215" s="143">
        <f>IF(U215="sníž. přenesená",N215,0)</f>
        <v>0</v>
      </c>
      <c r="BI215" s="143">
        <f>IF(U215="nulová",N215,0)</f>
        <v>0</v>
      </c>
      <c r="BJ215" s="23" t="s">
        <v>150</v>
      </c>
      <c r="BK215" s="143">
        <f>ROUND(L215*K215,2)</f>
        <v>0</v>
      </c>
      <c r="BL215" s="23" t="s">
        <v>249</v>
      </c>
      <c r="BM215" s="23" t="s">
        <v>349</v>
      </c>
    </row>
    <row r="216" s="1" customFormat="1" ht="25.5" customHeight="1">
      <c r="B216" s="47"/>
      <c r="C216" s="220" t="s">
        <v>350</v>
      </c>
      <c r="D216" s="220" t="s">
        <v>172</v>
      </c>
      <c r="E216" s="221" t="s">
        <v>351</v>
      </c>
      <c r="F216" s="222" t="s">
        <v>352</v>
      </c>
      <c r="G216" s="222"/>
      <c r="H216" s="222"/>
      <c r="I216" s="222"/>
      <c r="J216" s="223" t="s">
        <v>175</v>
      </c>
      <c r="K216" s="224">
        <v>2</v>
      </c>
      <c r="L216" s="225">
        <v>0</v>
      </c>
      <c r="M216" s="226"/>
      <c r="N216" s="227">
        <f>ROUND(L216*K216,2)</f>
        <v>0</v>
      </c>
      <c r="O216" s="227"/>
      <c r="P216" s="227"/>
      <c r="Q216" s="227"/>
      <c r="R216" s="49"/>
      <c r="T216" s="228" t="s">
        <v>22</v>
      </c>
      <c r="U216" s="57" t="s">
        <v>43</v>
      </c>
      <c r="V216" s="48"/>
      <c r="W216" s="229">
        <f>V216*K216</f>
        <v>0</v>
      </c>
      <c r="X216" s="229">
        <v>0</v>
      </c>
      <c r="Y216" s="229">
        <f>X216*K216</f>
        <v>0</v>
      </c>
      <c r="Z216" s="229">
        <v>0</v>
      </c>
      <c r="AA216" s="230">
        <f>Z216*K216</f>
        <v>0</v>
      </c>
      <c r="AR216" s="23" t="s">
        <v>249</v>
      </c>
      <c r="AT216" s="23" t="s">
        <v>172</v>
      </c>
      <c r="AU216" s="23" t="s">
        <v>150</v>
      </c>
      <c r="AY216" s="23" t="s">
        <v>171</v>
      </c>
      <c r="BE216" s="143">
        <f>IF(U216="základní",N216,0)</f>
        <v>0</v>
      </c>
      <c r="BF216" s="143">
        <f>IF(U216="snížená",N216,0)</f>
        <v>0</v>
      </c>
      <c r="BG216" s="143">
        <f>IF(U216="zákl. přenesená",N216,0)</f>
        <v>0</v>
      </c>
      <c r="BH216" s="143">
        <f>IF(U216="sníž. přenesená",N216,0)</f>
        <v>0</v>
      </c>
      <c r="BI216" s="143">
        <f>IF(U216="nulová",N216,0)</f>
        <v>0</v>
      </c>
      <c r="BJ216" s="23" t="s">
        <v>150</v>
      </c>
      <c r="BK216" s="143">
        <f>ROUND(L216*K216,2)</f>
        <v>0</v>
      </c>
      <c r="BL216" s="23" t="s">
        <v>249</v>
      </c>
      <c r="BM216" s="23" t="s">
        <v>353</v>
      </c>
    </row>
    <row r="217" s="1" customFormat="1" ht="25.5" customHeight="1">
      <c r="B217" s="47"/>
      <c r="C217" s="220" t="s">
        <v>354</v>
      </c>
      <c r="D217" s="220" t="s">
        <v>172</v>
      </c>
      <c r="E217" s="221" t="s">
        <v>355</v>
      </c>
      <c r="F217" s="222" t="s">
        <v>356</v>
      </c>
      <c r="G217" s="222"/>
      <c r="H217" s="222"/>
      <c r="I217" s="222"/>
      <c r="J217" s="223" t="s">
        <v>175</v>
      </c>
      <c r="K217" s="224">
        <v>1</v>
      </c>
      <c r="L217" s="225">
        <v>0</v>
      </c>
      <c r="M217" s="226"/>
      <c r="N217" s="227">
        <f>ROUND(L217*K217,2)</f>
        <v>0</v>
      </c>
      <c r="O217" s="227"/>
      <c r="P217" s="227"/>
      <c r="Q217" s="227"/>
      <c r="R217" s="49"/>
      <c r="T217" s="228" t="s">
        <v>22</v>
      </c>
      <c r="U217" s="57" t="s">
        <v>43</v>
      </c>
      <c r="V217" s="48"/>
      <c r="W217" s="229">
        <f>V217*K217</f>
        <v>0</v>
      </c>
      <c r="X217" s="229">
        <v>0</v>
      </c>
      <c r="Y217" s="229">
        <f>X217*K217</f>
        <v>0</v>
      </c>
      <c r="Z217" s="229">
        <v>0</v>
      </c>
      <c r="AA217" s="230">
        <f>Z217*K217</f>
        <v>0</v>
      </c>
      <c r="AR217" s="23" t="s">
        <v>249</v>
      </c>
      <c r="AT217" s="23" t="s">
        <v>172</v>
      </c>
      <c r="AU217" s="23" t="s">
        <v>150</v>
      </c>
      <c r="AY217" s="23" t="s">
        <v>171</v>
      </c>
      <c r="BE217" s="143">
        <f>IF(U217="základní",N217,0)</f>
        <v>0</v>
      </c>
      <c r="BF217" s="143">
        <f>IF(U217="snížená",N217,0)</f>
        <v>0</v>
      </c>
      <c r="BG217" s="143">
        <f>IF(U217="zákl. přenesená",N217,0)</f>
        <v>0</v>
      </c>
      <c r="BH217" s="143">
        <f>IF(U217="sníž. přenesená",N217,0)</f>
        <v>0</v>
      </c>
      <c r="BI217" s="143">
        <f>IF(U217="nulová",N217,0)</f>
        <v>0</v>
      </c>
      <c r="BJ217" s="23" t="s">
        <v>150</v>
      </c>
      <c r="BK217" s="143">
        <f>ROUND(L217*K217,2)</f>
        <v>0</v>
      </c>
      <c r="BL217" s="23" t="s">
        <v>249</v>
      </c>
      <c r="BM217" s="23" t="s">
        <v>357</v>
      </c>
    </row>
    <row r="218" s="1" customFormat="1" ht="25.5" customHeight="1">
      <c r="B218" s="47"/>
      <c r="C218" s="220" t="s">
        <v>358</v>
      </c>
      <c r="D218" s="220" t="s">
        <v>172</v>
      </c>
      <c r="E218" s="221" t="s">
        <v>359</v>
      </c>
      <c r="F218" s="222" t="s">
        <v>360</v>
      </c>
      <c r="G218" s="222"/>
      <c r="H218" s="222"/>
      <c r="I218" s="222"/>
      <c r="J218" s="223" t="s">
        <v>175</v>
      </c>
      <c r="K218" s="224">
        <v>1</v>
      </c>
      <c r="L218" s="225">
        <v>0</v>
      </c>
      <c r="M218" s="226"/>
      <c r="N218" s="227">
        <f>ROUND(L218*K218,2)</f>
        <v>0</v>
      </c>
      <c r="O218" s="227"/>
      <c r="P218" s="227"/>
      <c r="Q218" s="227"/>
      <c r="R218" s="49"/>
      <c r="T218" s="228" t="s">
        <v>22</v>
      </c>
      <c r="U218" s="57" t="s">
        <v>43</v>
      </c>
      <c r="V218" s="48"/>
      <c r="W218" s="229">
        <f>V218*K218</f>
        <v>0</v>
      </c>
      <c r="X218" s="229">
        <v>0</v>
      </c>
      <c r="Y218" s="229">
        <f>X218*K218</f>
        <v>0</v>
      </c>
      <c r="Z218" s="229">
        <v>0</v>
      </c>
      <c r="AA218" s="230">
        <f>Z218*K218</f>
        <v>0</v>
      </c>
      <c r="AR218" s="23" t="s">
        <v>249</v>
      </c>
      <c r="AT218" s="23" t="s">
        <v>172</v>
      </c>
      <c r="AU218" s="23" t="s">
        <v>150</v>
      </c>
      <c r="AY218" s="23" t="s">
        <v>171</v>
      </c>
      <c r="BE218" s="143">
        <f>IF(U218="základní",N218,0)</f>
        <v>0</v>
      </c>
      <c r="BF218" s="143">
        <f>IF(U218="snížená",N218,0)</f>
        <v>0</v>
      </c>
      <c r="BG218" s="143">
        <f>IF(U218="zákl. přenesená",N218,0)</f>
        <v>0</v>
      </c>
      <c r="BH218" s="143">
        <f>IF(U218="sníž. přenesená",N218,0)</f>
        <v>0</v>
      </c>
      <c r="BI218" s="143">
        <f>IF(U218="nulová",N218,0)</f>
        <v>0</v>
      </c>
      <c r="BJ218" s="23" t="s">
        <v>150</v>
      </c>
      <c r="BK218" s="143">
        <f>ROUND(L218*K218,2)</f>
        <v>0</v>
      </c>
      <c r="BL218" s="23" t="s">
        <v>249</v>
      </c>
      <c r="BM218" s="23" t="s">
        <v>361</v>
      </c>
    </row>
    <row r="219" s="1" customFormat="1" ht="25.5" customHeight="1">
      <c r="B219" s="47"/>
      <c r="C219" s="220" t="s">
        <v>362</v>
      </c>
      <c r="D219" s="220" t="s">
        <v>172</v>
      </c>
      <c r="E219" s="221" t="s">
        <v>363</v>
      </c>
      <c r="F219" s="222" t="s">
        <v>364</v>
      </c>
      <c r="G219" s="222"/>
      <c r="H219" s="222"/>
      <c r="I219" s="222"/>
      <c r="J219" s="223" t="s">
        <v>223</v>
      </c>
      <c r="K219" s="224">
        <v>5</v>
      </c>
      <c r="L219" s="225">
        <v>0</v>
      </c>
      <c r="M219" s="226"/>
      <c r="N219" s="227">
        <f>ROUND(L219*K219,2)</f>
        <v>0</v>
      </c>
      <c r="O219" s="227"/>
      <c r="P219" s="227"/>
      <c r="Q219" s="227"/>
      <c r="R219" s="49"/>
      <c r="T219" s="228" t="s">
        <v>22</v>
      </c>
      <c r="U219" s="57" t="s">
        <v>43</v>
      </c>
      <c r="V219" s="48"/>
      <c r="W219" s="229">
        <f>V219*K219</f>
        <v>0</v>
      </c>
      <c r="X219" s="229">
        <v>0</v>
      </c>
      <c r="Y219" s="229">
        <f>X219*K219</f>
        <v>0</v>
      </c>
      <c r="Z219" s="229">
        <v>0</v>
      </c>
      <c r="AA219" s="230">
        <f>Z219*K219</f>
        <v>0</v>
      </c>
      <c r="AR219" s="23" t="s">
        <v>249</v>
      </c>
      <c r="AT219" s="23" t="s">
        <v>172</v>
      </c>
      <c r="AU219" s="23" t="s">
        <v>150</v>
      </c>
      <c r="AY219" s="23" t="s">
        <v>171</v>
      </c>
      <c r="BE219" s="143">
        <f>IF(U219="základní",N219,0)</f>
        <v>0</v>
      </c>
      <c r="BF219" s="143">
        <f>IF(U219="snížená",N219,0)</f>
        <v>0</v>
      </c>
      <c r="BG219" s="143">
        <f>IF(U219="zákl. přenesená",N219,0)</f>
        <v>0</v>
      </c>
      <c r="BH219" s="143">
        <f>IF(U219="sníž. přenesená",N219,0)</f>
        <v>0</v>
      </c>
      <c r="BI219" s="143">
        <f>IF(U219="nulová",N219,0)</f>
        <v>0</v>
      </c>
      <c r="BJ219" s="23" t="s">
        <v>150</v>
      </c>
      <c r="BK219" s="143">
        <f>ROUND(L219*K219,2)</f>
        <v>0</v>
      </c>
      <c r="BL219" s="23" t="s">
        <v>249</v>
      </c>
      <c r="BM219" s="23" t="s">
        <v>365</v>
      </c>
    </row>
    <row r="220" s="1" customFormat="1" ht="25.5" customHeight="1">
      <c r="B220" s="47"/>
      <c r="C220" s="220" t="s">
        <v>366</v>
      </c>
      <c r="D220" s="220" t="s">
        <v>172</v>
      </c>
      <c r="E220" s="221" t="s">
        <v>367</v>
      </c>
      <c r="F220" s="222" t="s">
        <v>368</v>
      </c>
      <c r="G220" s="222"/>
      <c r="H220" s="222"/>
      <c r="I220" s="222"/>
      <c r="J220" s="223" t="s">
        <v>321</v>
      </c>
      <c r="K220" s="272">
        <v>0</v>
      </c>
      <c r="L220" s="225">
        <v>0</v>
      </c>
      <c r="M220" s="226"/>
      <c r="N220" s="227">
        <f>ROUND(L220*K220,2)</f>
        <v>0</v>
      </c>
      <c r="O220" s="227"/>
      <c r="P220" s="227"/>
      <c r="Q220" s="227"/>
      <c r="R220" s="49"/>
      <c r="T220" s="228" t="s">
        <v>22</v>
      </c>
      <c r="U220" s="57" t="s">
        <v>43</v>
      </c>
      <c r="V220" s="48"/>
      <c r="W220" s="229">
        <f>V220*K220</f>
        <v>0</v>
      </c>
      <c r="X220" s="229">
        <v>0</v>
      </c>
      <c r="Y220" s="229">
        <f>X220*K220</f>
        <v>0</v>
      </c>
      <c r="Z220" s="229">
        <v>0</v>
      </c>
      <c r="AA220" s="230">
        <f>Z220*K220</f>
        <v>0</v>
      </c>
      <c r="AR220" s="23" t="s">
        <v>249</v>
      </c>
      <c r="AT220" s="23" t="s">
        <v>172</v>
      </c>
      <c r="AU220" s="23" t="s">
        <v>150</v>
      </c>
      <c r="AY220" s="23" t="s">
        <v>171</v>
      </c>
      <c r="BE220" s="143">
        <f>IF(U220="základní",N220,0)</f>
        <v>0</v>
      </c>
      <c r="BF220" s="143">
        <f>IF(U220="snížená",N220,0)</f>
        <v>0</v>
      </c>
      <c r="BG220" s="143">
        <f>IF(U220="zákl. přenesená",N220,0)</f>
        <v>0</v>
      </c>
      <c r="BH220" s="143">
        <f>IF(U220="sníž. přenesená",N220,0)</f>
        <v>0</v>
      </c>
      <c r="BI220" s="143">
        <f>IF(U220="nulová",N220,0)</f>
        <v>0</v>
      </c>
      <c r="BJ220" s="23" t="s">
        <v>150</v>
      </c>
      <c r="BK220" s="143">
        <f>ROUND(L220*K220,2)</f>
        <v>0</v>
      </c>
      <c r="BL220" s="23" t="s">
        <v>249</v>
      </c>
      <c r="BM220" s="23" t="s">
        <v>369</v>
      </c>
    </row>
    <row r="221" s="9" customFormat="1" ht="29.88" customHeight="1">
      <c r="B221" s="206"/>
      <c r="C221" s="207"/>
      <c r="D221" s="217" t="s">
        <v>133</v>
      </c>
      <c r="E221" s="217"/>
      <c r="F221" s="217"/>
      <c r="G221" s="217"/>
      <c r="H221" s="217"/>
      <c r="I221" s="217"/>
      <c r="J221" s="217"/>
      <c r="K221" s="217"/>
      <c r="L221" s="217"/>
      <c r="M221" s="217"/>
      <c r="N221" s="231">
        <f>BK221</f>
        <v>0</v>
      </c>
      <c r="O221" s="232"/>
      <c r="P221" s="232"/>
      <c r="Q221" s="232"/>
      <c r="R221" s="210"/>
      <c r="T221" s="211"/>
      <c r="U221" s="207"/>
      <c r="V221" s="207"/>
      <c r="W221" s="212">
        <f>SUM(W222:W234)</f>
        <v>0</v>
      </c>
      <c r="X221" s="207"/>
      <c r="Y221" s="212">
        <f>SUM(Y222:Y234)</f>
        <v>0.0091699999999999993</v>
      </c>
      <c r="Z221" s="207"/>
      <c r="AA221" s="213">
        <f>SUM(AA222:AA234)</f>
        <v>0.0043599999999999993</v>
      </c>
      <c r="AR221" s="214" t="s">
        <v>150</v>
      </c>
      <c r="AT221" s="215" t="s">
        <v>75</v>
      </c>
      <c r="AU221" s="215" t="s">
        <v>84</v>
      </c>
      <c r="AY221" s="214" t="s">
        <v>171</v>
      </c>
      <c r="BK221" s="216">
        <f>SUM(BK222:BK234)</f>
        <v>0</v>
      </c>
    </row>
    <row r="222" s="1" customFormat="1" ht="25.5" customHeight="1">
      <c r="B222" s="47"/>
      <c r="C222" s="220" t="s">
        <v>370</v>
      </c>
      <c r="D222" s="220" t="s">
        <v>172</v>
      </c>
      <c r="E222" s="221" t="s">
        <v>371</v>
      </c>
      <c r="F222" s="222" t="s">
        <v>372</v>
      </c>
      <c r="G222" s="222"/>
      <c r="H222" s="222"/>
      <c r="I222" s="222"/>
      <c r="J222" s="223" t="s">
        <v>223</v>
      </c>
      <c r="K222" s="224">
        <v>8</v>
      </c>
      <c r="L222" s="225">
        <v>0</v>
      </c>
      <c r="M222" s="226"/>
      <c r="N222" s="227">
        <f>ROUND(L222*K222,2)</f>
        <v>0</v>
      </c>
      <c r="O222" s="227"/>
      <c r="P222" s="227"/>
      <c r="Q222" s="227"/>
      <c r="R222" s="49"/>
      <c r="T222" s="228" t="s">
        <v>22</v>
      </c>
      <c r="U222" s="57" t="s">
        <v>43</v>
      </c>
      <c r="V222" s="48"/>
      <c r="W222" s="229">
        <f>V222*K222</f>
        <v>0</v>
      </c>
      <c r="X222" s="229">
        <v>0</v>
      </c>
      <c r="Y222" s="229">
        <f>X222*K222</f>
        <v>0</v>
      </c>
      <c r="Z222" s="229">
        <v>0.00027999999999999998</v>
      </c>
      <c r="AA222" s="230">
        <f>Z222*K222</f>
        <v>0.0022399999999999998</v>
      </c>
      <c r="AR222" s="23" t="s">
        <v>249</v>
      </c>
      <c r="AT222" s="23" t="s">
        <v>172</v>
      </c>
      <c r="AU222" s="23" t="s">
        <v>150</v>
      </c>
      <c r="AY222" s="23" t="s">
        <v>171</v>
      </c>
      <c r="BE222" s="143">
        <f>IF(U222="základní",N222,0)</f>
        <v>0</v>
      </c>
      <c r="BF222" s="143">
        <f>IF(U222="snížená",N222,0)</f>
        <v>0</v>
      </c>
      <c r="BG222" s="143">
        <f>IF(U222="zákl. přenesená",N222,0)</f>
        <v>0</v>
      </c>
      <c r="BH222" s="143">
        <f>IF(U222="sníž. přenesená",N222,0)</f>
        <v>0</v>
      </c>
      <c r="BI222" s="143">
        <f>IF(U222="nulová",N222,0)</f>
        <v>0</v>
      </c>
      <c r="BJ222" s="23" t="s">
        <v>150</v>
      </c>
      <c r="BK222" s="143">
        <f>ROUND(L222*K222,2)</f>
        <v>0</v>
      </c>
      <c r="BL222" s="23" t="s">
        <v>249</v>
      </c>
      <c r="BM222" s="23" t="s">
        <v>373</v>
      </c>
    </row>
    <row r="223" s="1" customFormat="1" ht="25.5" customHeight="1">
      <c r="B223" s="47"/>
      <c r="C223" s="220" t="s">
        <v>374</v>
      </c>
      <c r="D223" s="220" t="s">
        <v>172</v>
      </c>
      <c r="E223" s="221" t="s">
        <v>375</v>
      </c>
      <c r="F223" s="222" t="s">
        <v>376</v>
      </c>
      <c r="G223" s="222"/>
      <c r="H223" s="222"/>
      <c r="I223" s="222"/>
      <c r="J223" s="223" t="s">
        <v>223</v>
      </c>
      <c r="K223" s="224">
        <v>9</v>
      </c>
      <c r="L223" s="225">
        <v>0</v>
      </c>
      <c r="M223" s="226"/>
      <c r="N223" s="227">
        <f>ROUND(L223*K223,2)</f>
        <v>0</v>
      </c>
      <c r="O223" s="227"/>
      <c r="P223" s="227"/>
      <c r="Q223" s="227"/>
      <c r="R223" s="49"/>
      <c r="T223" s="228" t="s">
        <v>22</v>
      </c>
      <c r="U223" s="57" t="s">
        <v>43</v>
      </c>
      <c r="V223" s="48"/>
      <c r="W223" s="229">
        <f>V223*K223</f>
        <v>0</v>
      </c>
      <c r="X223" s="229">
        <v>0.00066</v>
      </c>
      <c r="Y223" s="229">
        <f>X223*K223</f>
        <v>0.00594</v>
      </c>
      <c r="Z223" s="229">
        <v>0</v>
      </c>
      <c r="AA223" s="230">
        <f>Z223*K223</f>
        <v>0</v>
      </c>
      <c r="AR223" s="23" t="s">
        <v>249</v>
      </c>
      <c r="AT223" s="23" t="s">
        <v>172</v>
      </c>
      <c r="AU223" s="23" t="s">
        <v>150</v>
      </c>
      <c r="AY223" s="23" t="s">
        <v>171</v>
      </c>
      <c r="BE223" s="143">
        <f>IF(U223="základní",N223,0)</f>
        <v>0</v>
      </c>
      <c r="BF223" s="143">
        <f>IF(U223="snížená",N223,0)</f>
        <v>0</v>
      </c>
      <c r="BG223" s="143">
        <f>IF(U223="zákl. přenesená",N223,0)</f>
        <v>0</v>
      </c>
      <c r="BH223" s="143">
        <f>IF(U223="sníž. přenesená",N223,0)</f>
        <v>0</v>
      </c>
      <c r="BI223" s="143">
        <f>IF(U223="nulová",N223,0)</f>
        <v>0</v>
      </c>
      <c r="BJ223" s="23" t="s">
        <v>150</v>
      </c>
      <c r="BK223" s="143">
        <f>ROUND(L223*K223,2)</f>
        <v>0</v>
      </c>
      <c r="BL223" s="23" t="s">
        <v>249</v>
      </c>
      <c r="BM223" s="23" t="s">
        <v>377</v>
      </c>
    </row>
    <row r="224" s="1" customFormat="1" ht="38.25" customHeight="1">
      <c r="B224" s="47"/>
      <c r="C224" s="220" t="s">
        <v>378</v>
      </c>
      <c r="D224" s="220" t="s">
        <v>172</v>
      </c>
      <c r="E224" s="221" t="s">
        <v>379</v>
      </c>
      <c r="F224" s="222" t="s">
        <v>380</v>
      </c>
      <c r="G224" s="222"/>
      <c r="H224" s="222"/>
      <c r="I224" s="222"/>
      <c r="J224" s="223" t="s">
        <v>223</v>
      </c>
      <c r="K224" s="224">
        <v>9</v>
      </c>
      <c r="L224" s="225">
        <v>0</v>
      </c>
      <c r="M224" s="226"/>
      <c r="N224" s="227">
        <f>ROUND(L224*K224,2)</f>
        <v>0</v>
      </c>
      <c r="O224" s="227"/>
      <c r="P224" s="227"/>
      <c r="Q224" s="227"/>
      <c r="R224" s="49"/>
      <c r="T224" s="228" t="s">
        <v>22</v>
      </c>
      <c r="U224" s="57" t="s">
        <v>43</v>
      </c>
      <c r="V224" s="48"/>
      <c r="W224" s="229">
        <f>V224*K224</f>
        <v>0</v>
      </c>
      <c r="X224" s="229">
        <v>4.0000000000000003E-05</v>
      </c>
      <c r="Y224" s="229">
        <f>X224*K224</f>
        <v>0.00036000000000000002</v>
      </c>
      <c r="Z224" s="229">
        <v>0</v>
      </c>
      <c r="AA224" s="230">
        <f>Z224*K224</f>
        <v>0</v>
      </c>
      <c r="AR224" s="23" t="s">
        <v>249</v>
      </c>
      <c r="AT224" s="23" t="s">
        <v>172</v>
      </c>
      <c r="AU224" s="23" t="s">
        <v>150</v>
      </c>
      <c r="AY224" s="23" t="s">
        <v>171</v>
      </c>
      <c r="BE224" s="143">
        <f>IF(U224="základní",N224,0)</f>
        <v>0</v>
      </c>
      <c r="BF224" s="143">
        <f>IF(U224="snížená",N224,0)</f>
        <v>0</v>
      </c>
      <c r="BG224" s="143">
        <f>IF(U224="zákl. přenesená",N224,0)</f>
        <v>0</v>
      </c>
      <c r="BH224" s="143">
        <f>IF(U224="sníž. přenesená",N224,0)</f>
        <v>0</v>
      </c>
      <c r="BI224" s="143">
        <f>IF(U224="nulová",N224,0)</f>
        <v>0</v>
      </c>
      <c r="BJ224" s="23" t="s">
        <v>150</v>
      </c>
      <c r="BK224" s="143">
        <f>ROUND(L224*K224,2)</f>
        <v>0</v>
      </c>
      <c r="BL224" s="23" t="s">
        <v>249</v>
      </c>
      <c r="BM224" s="23" t="s">
        <v>381</v>
      </c>
    </row>
    <row r="225" s="1" customFormat="1" ht="25.5" customHeight="1">
      <c r="B225" s="47"/>
      <c r="C225" s="220" t="s">
        <v>382</v>
      </c>
      <c r="D225" s="220" t="s">
        <v>172</v>
      </c>
      <c r="E225" s="221" t="s">
        <v>383</v>
      </c>
      <c r="F225" s="222" t="s">
        <v>384</v>
      </c>
      <c r="G225" s="222"/>
      <c r="H225" s="222"/>
      <c r="I225" s="222"/>
      <c r="J225" s="223" t="s">
        <v>175</v>
      </c>
      <c r="K225" s="224">
        <v>8</v>
      </c>
      <c r="L225" s="225">
        <v>0</v>
      </c>
      <c r="M225" s="226"/>
      <c r="N225" s="227">
        <f>ROUND(L225*K225,2)</f>
        <v>0</v>
      </c>
      <c r="O225" s="227"/>
      <c r="P225" s="227"/>
      <c r="Q225" s="227"/>
      <c r="R225" s="49"/>
      <c r="T225" s="228" t="s">
        <v>22</v>
      </c>
      <c r="U225" s="57" t="s">
        <v>43</v>
      </c>
      <c r="V225" s="48"/>
      <c r="W225" s="229">
        <f>V225*K225</f>
        <v>0</v>
      </c>
      <c r="X225" s="229">
        <v>0</v>
      </c>
      <c r="Y225" s="229">
        <f>X225*K225</f>
        <v>0</v>
      </c>
      <c r="Z225" s="229">
        <v>0</v>
      </c>
      <c r="AA225" s="230">
        <f>Z225*K225</f>
        <v>0</v>
      </c>
      <c r="AR225" s="23" t="s">
        <v>249</v>
      </c>
      <c r="AT225" s="23" t="s">
        <v>172</v>
      </c>
      <c r="AU225" s="23" t="s">
        <v>150</v>
      </c>
      <c r="AY225" s="23" t="s">
        <v>171</v>
      </c>
      <c r="BE225" s="143">
        <f>IF(U225="základní",N225,0)</f>
        <v>0</v>
      </c>
      <c r="BF225" s="143">
        <f>IF(U225="snížená",N225,0)</f>
        <v>0</v>
      </c>
      <c r="BG225" s="143">
        <f>IF(U225="zákl. přenesená",N225,0)</f>
        <v>0</v>
      </c>
      <c r="BH225" s="143">
        <f>IF(U225="sníž. přenesená",N225,0)</f>
        <v>0</v>
      </c>
      <c r="BI225" s="143">
        <f>IF(U225="nulová",N225,0)</f>
        <v>0</v>
      </c>
      <c r="BJ225" s="23" t="s">
        <v>150</v>
      </c>
      <c r="BK225" s="143">
        <f>ROUND(L225*K225,2)</f>
        <v>0</v>
      </c>
      <c r="BL225" s="23" t="s">
        <v>249</v>
      </c>
      <c r="BM225" s="23" t="s">
        <v>385</v>
      </c>
    </row>
    <row r="226" s="1" customFormat="1" ht="25.5" customHeight="1">
      <c r="B226" s="47"/>
      <c r="C226" s="220" t="s">
        <v>386</v>
      </c>
      <c r="D226" s="220" t="s">
        <v>172</v>
      </c>
      <c r="E226" s="221" t="s">
        <v>387</v>
      </c>
      <c r="F226" s="222" t="s">
        <v>388</v>
      </c>
      <c r="G226" s="222"/>
      <c r="H226" s="222"/>
      <c r="I226" s="222"/>
      <c r="J226" s="223" t="s">
        <v>175</v>
      </c>
      <c r="K226" s="224">
        <v>2</v>
      </c>
      <c r="L226" s="225">
        <v>0</v>
      </c>
      <c r="M226" s="226"/>
      <c r="N226" s="227">
        <f>ROUND(L226*K226,2)</f>
        <v>0</v>
      </c>
      <c r="O226" s="227"/>
      <c r="P226" s="227"/>
      <c r="Q226" s="227"/>
      <c r="R226" s="49"/>
      <c r="T226" s="228" t="s">
        <v>22</v>
      </c>
      <c r="U226" s="57" t="s">
        <v>43</v>
      </c>
      <c r="V226" s="48"/>
      <c r="W226" s="229">
        <f>V226*K226</f>
        <v>0</v>
      </c>
      <c r="X226" s="229">
        <v>0</v>
      </c>
      <c r="Y226" s="229">
        <f>X226*K226</f>
        <v>0</v>
      </c>
      <c r="Z226" s="229">
        <v>0</v>
      </c>
      <c r="AA226" s="230">
        <f>Z226*K226</f>
        <v>0</v>
      </c>
      <c r="AR226" s="23" t="s">
        <v>249</v>
      </c>
      <c r="AT226" s="23" t="s">
        <v>172</v>
      </c>
      <c r="AU226" s="23" t="s">
        <v>150</v>
      </c>
      <c r="AY226" s="23" t="s">
        <v>171</v>
      </c>
      <c r="BE226" s="143">
        <f>IF(U226="základní",N226,0)</f>
        <v>0</v>
      </c>
      <c r="BF226" s="143">
        <f>IF(U226="snížená",N226,0)</f>
        <v>0</v>
      </c>
      <c r="BG226" s="143">
        <f>IF(U226="zákl. přenesená",N226,0)</f>
        <v>0</v>
      </c>
      <c r="BH226" s="143">
        <f>IF(U226="sníž. přenesená",N226,0)</f>
        <v>0</v>
      </c>
      <c r="BI226" s="143">
        <f>IF(U226="nulová",N226,0)</f>
        <v>0</v>
      </c>
      <c r="BJ226" s="23" t="s">
        <v>150</v>
      </c>
      <c r="BK226" s="143">
        <f>ROUND(L226*K226,2)</f>
        <v>0</v>
      </c>
      <c r="BL226" s="23" t="s">
        <v>249</v>
      </c>
      <c r="BM226" s="23" t="s">
        <v>389</v>
      </c>
    </row>
    <row r="227" s="1" customFormat="1" ht="25.5" customHeight="1">
      <c r="B227" s="47"/>
      <c r="C227" s="220" t="s">
        <v>390</v>
      </c>
      <c r="D227" s="220" t="s">
        <v>172</v>
      </c>
      <c r="E227" s="221" t="s">
        <v>391</v>
      </c>
      <c r="F227" s="222" t="s">
        <v>392</v>
      </c>
      <c r="G227" s="222"/>
      <c r="H227" s="222"/>
      <c r="I227" s="222"/>
      <c r="J227" s="223" t="s">
        <v>175</v>
      </c>
      <c r="K227" s="224">
        <v>6</v>
      </c>
      <c r="L227" s="225">
        <v>0</v>
      </c>
      <c r="M227" s="226"/>
      <c r="N227" s="227">
        <f>ROUND(L227*K227,2)</f>
        <v>0</v>
      </c>
      <c r="O227" s="227"/>
      <c r="P227" s="227"/>
      <c r="Q227" s="227"/>
      <c r="R227" s="49"/>
      <c r="T227" s="228" t="s">
        <v>22</v>
      </c>
      <c r="U227" s="57" t="s">
        <v>43</v>
      </c>
      <c r="V227" s="48"/>
      <c r="W227" s="229">
        <f>V227*K227</f>
        <v>0</v>
      </c>
      <c r="X227" s="229">
        <v>0.00012999999999999999</v>
      </c>
      <c r="Y227" s="229">
        <f>X227*K227</f>
        <v>0.00077999999999999988</v>
      </c>
      <c r="Z227" s="229">
        <v>0</v>
      </c>
      <c r="AA227" s="230">
        <f>Z227*K227</f>
        <v>0</v>
      </c>
      <c r="AR227" s="23" t="s">
        <v>249</v>
      </c>
      <c r="AT227" s="23" t="s">
        <v>172</v>
      </c>
      <c r="AU227" s="23" t="s">
        <v>150</v>
      </c>
      <c r="AY227" s="23" t="s">
        <v>171</v>
      </c>
      <c r="BE227" s="143">
        <f>IF(U227="základní",N227,0)</f>
        <v>0</v>
      </c>
      <c r="BF227" s="143">
        <f>IF(U227="snížená",N227,0)</f>
        <v>0</v>
      </c>
      <c r="BG227" s="143">
        <f>IF(U227="zákl. přenesená",N227,0)</f>
        <v>0</v>
      </c>
      <c r="BH227" s="143">
        <f>IF(U227="sníž. přenesená",N227,0)</f>
        <v>0</v>
      </c>
      <c r="BI227" s="143">
        <f>IF(U227="nulová",N227,0)</f>
        <v>0</v>
      </c>
      <c r="BJ227" s="23" t="s">
        <v>150</v>
      </c>
      <c r="BK227" s="143">
        <f>ROUND(L227*K227,2)</f>
        <v>0</v>
      </c>
      <c r="BL227" s="23" t="s">
        <v>249</v>
      </c>
      <c r="BM227" s="23" t="s">
        <v>393</v>
      </c>
    </row>
    <row r="228" s="1" customFormat="1" ht="25.5" customHeight="1">
      <c r="B228" s="47"/>
      <c r="C228" s="220" t="s">
        <v>394</v>
      </c>
      <c r="D228" s="220" t="s">
        <v>172</v>
      </c>
      <c r="E228" s="221" t="s">
        <v>395</v>
      </c>
      <c r="F228" s="222" t="s">
        <v>396</v>
      </c>
      <c r="G228" s="222"/>
      <c r="H228" s="222"/>
      <c r="I228" s="222"/>
      <c r="J228" s="223" t="s">
        <v>397</v>
      </c>
      <c r="K228" s="224">
        <v>1</v>
      </c>
      <c r="L228" s="225">
        <v>0</v>
      </c>
      <c r="M228" s="226"/>
      <c r="N228" s="227">
        <f>ROUND(L228*K228,2)</f>
        <v>0</v>
      </c>
      <c r="O228" s="227"/>
      <c r="P228" s="227"/>
      <c r="Q228" s="227"/>
      <c r="R228" s="49"/>
      <c r="T228" s="228" t="s">
        <v>22</v>
      </c>
      <c r="U228" s="57" t="s">
        <v>43</v>
      </c>
      <c r="V228" s="48"/>
      <c r="W228" s="229">
        <f>V228*K228</f>
        <v>0</v>
      </c>
      <c r="X228" s="229">
        <v>0.00025000000000000001</v>
      </c>
      <c r="Y228" s="229">
        <f>X228*K228</f>
        <v>0.00025000000000000001</v>
      </c>
      <c r="Z228" s="229">
        <v>0</v>
      </c>
      <c r="AA228" s="230">
        <f>Z228*K228</f>
        <v>0</v>
      </c>
      <c r="AR228" s="23" t="s">
        <v>249</v>
      </c>
      <c r="AT228" s="23" t="s">
        <v>172</v>
      </c>
      <c r="AU228" s="23" t="s">
        <v>150</v>
      </c>
      <c r="AY228" s="23" t="s">
        <v>171</v>
      </c>
      <c r="BE228" s="143">
        <f>IF(U228="základní",N228,0)</f>
        <v>0</v>
      </c>
      <c r="BF228" s="143">
        <f>IF(U228="snížená",N228,0)</f>
        <v>0</v>
      </c>
      <c r="BG228" s="143">
        <f>IF(U228="zákl. přenesená",N228,0)</f>
        <v>0</v>
      </c>
      <c r="BH228" s="143">
        <f>IF(U228="sníž. přenesená",N228,0)</f>
        <v>0</v>
      </c>
      <c r="BI228" s="143">
        <f>IF(U228="nulová",N228,0)</f>
        <v>0</v>
      </c>
      <c r="BJ228" s="23" t="s">
        <v>150</v>
      </c>
      <c r="BK228" s="143">
        <f>ROUND(L228*K228,2)</f>
        <v>0</v>
      </c>
      <c r="BL228" s="23" t="s">
        <v>249</v>
      </c>
      <c r="BM228" s="23" t="s">
        <v>398</v>
      </c>
    </row>
    <row r="229" s="1" customFormat="1" ht="25.5" customHeight="1">
      <c r="B229" s="47"/>
      <c r="C229" s="220" t="s">
        <v>399</v>
      </c>
      <c r="D229" s="220" t="s">
        <v>172</v>
      </c>
      <c r="E229" s="221" t="s">
        <v>400</v>
      </c>
      <c r="F229" s="222" t="s">
        <v>401</v>
      </c>
      <c r="G229" s="222"/>
      <c r="H229" s="222"/>
      <c r="I229" s="222"/>
      <c r="J229" s="223" t="s">
        <v>175</v>
      </c>
      <c r="K229" s="224">
        <v>4</v>
      </c>
      <c r="L229" s="225">
        <v>0</v>
      </c>
      <c r="M229" s="226"/>
      <c r="N229" s="227">
        <f>ROUND(L229*K229,2)</f>
        <v>0</v>
      </c>
      <c r="O229" s="227"/>
      <c r="P229" s="227"/>
      <c r="Q229" s="227"/>
      <c r="R229" s="49"/>
      <c r="T229" s="228" t="s">
        <v>22</v>
      </c>
      <c r="U229" s="57" t="s">
        <v>43</v>
      </c>
      <c r="V229" s="48"/>
      <c r="W229" s="229">
        <f>V229*K229</f>
        <v>0</v>
      </c>
      <c r="X229" s="229">
        <v>0</v>
      </c>
      <c r="Y229" s="229">
        <f>X229*K229</f>
        <v>0</v>
      </c>
      <c r="Z229" s="229">
        <v>0.00052999999999999998</v>
      </c>
      <c r="AA229" s="230">
        <f>Z229*K229</f>
        <v>0.0021199999999999999</v>
      </c>
      <c r="AR229" s="23" t="s">
        <v>249</v>
      </c>
      <c r="AT229" s="23" t="s">
        <v>172</v>
      </c>
      <c r="AU229" s="23" t="s">
        <v>150</v>
      </c>
      <c r="AY229" s="23" t="s">
        <v>171</v>
      </c>
      <c r="BE229" s="143">
        <f>IF(U229="základní",N229,0)</f>
        <v>0</v>
      </c>
      <c r="BF229" s="143">
        <f>IF(U229="snížená",N229,0)</f>
        <v>0</v>
      </c>
      <c r="BG229" s="143">
        <f>IF(U229="zákl. přenesená",N229,0)</f>
        <v>0</v>
      </c>
      <c r="BH229" s="143">
        <f>IF(U229="sníž. přenesená",N229,0)</f>
        <v>0</v>
      </c>
      <c r="BI229" s="143">
        <f>IF(U229="nulová",N229,0)</f>
        <v>0</v>
      </c>
      <c r="BJ229" s="23" t="s">
        <v>150</v>
      </c>
      <c r="BK229" s="143">
        <f>ROUND(L229*K229,2)</f>
        <v>0</v>
      </c>
      <c r="BL229" s="23" t="s">
        <v>249</v>
      </c>
      <c r="BM229" s="23" t="s">
        <v>402</v>
      </c>
    </row>
    <row r="230" s="1" customFormat="1" ht="25.5" customHeight="1">
      <c r="B230" s="47"/>
      <c r="C230" s="220" t="s">
        <v>403</v>
      </c>
      <c r="D230" s="220" t="s">
        <v>172</v>
      </c>
      <c r="E230" s="221" t="s">
        <v>404</v>
      </c>
      <c r="F230" s="222" t="s">
        <v>405</v>
      </c>
      <c r="G230" s="222"/>
      <c r="H230" s="222"/>
      <c r="I230" s="222"/>
      <c r="J230" s="223" t="s">
        <v>175</v>
      </c>
      <c r="K230" s="224">
        <v>2</v>
      </c>
      <c r="L230" s="225">
        <v>0</v>
      </c>
      <c r="M230" s="226"/>
      <c r="N230" s="227">
        <f>ROUND(L230*K230,2)</f>
        <v>0</v>
      </c>
      <c r="O230" s="227"/>
      <c r="P230" s="227"/>
      <c r="Q230" s="227"/>
      <c r="R230" s="49"/>
      <c r="T230" s="228" t="s">
        <v>22</v>
      </c>
      <c r="U230" s="57" t="s">
        <v>43</v>
      </c>
      <c r="V230" s="48"/>
      <c r="W230" s="229">
        <f>V230*K230</f>
        <v>0</v>
      </c>
      <c r="X230" s="229">
        <v>2.0000000000000002E-05</v>
      </c>
      <c r="Y230" s="229">
        <f>X230*K230</f>
        <v>4.0000000000000003E-05</v>
      </c>
      <c r="Z230" s="229">
        <v>0</v>
      </c>
      <c r="AA230" s="230">
        <f>Z230*K230</f>
        <v>0</v>
      </c>
      <c r="AR230" s="23" t="s">
        <v>249</v>
      </c>
      <c r="AT230" s="23" t="s">
        <v>172</v>
      </c>
      <c r="AU230" s="23" t="s">
        <v>150</v>
      </c>
      <c r="AY230" s="23" t="s">
        <v>171</v>
      </c>
      <c r="BE230" s="143">
        <f>IF(U230="základní",N230,0)</f>
        <v>0</v>
      </c>
      <c r="BF230" s="143">
        <f>IF(U230="snížená",N230,0)</f>
        <v>0</v>
      </c>
      <c r="BG230" s="143">
        <f>IF(U230="zákl. přenesená",N230,0)</f>
        <v>0</v>
      </c>
      <c r="BH230" s="143">
        <f>IF(U230="sníž. přenesená",N230,0)</f>
        <v>0</v>
      </c>
      <c r="BI230" s="143">
        <f>IF(U230="nulová",N230,0)</f>
        <v>0</v>
      </c>
      <c r="BJ230" s="23" t="s">
        <v>150</v>
      </c>
      <c r="BK230" s="143">
        <f>ROUND(L230*K230,2)</f>
        <v>0</v>
      </c>
      <c r="BL230" s="23" t="s">
        <v>249</v>
      </c>
      <c r="BM230" s="23" t="s">
        <v>406</v>
      </c>
    </row>
    <row r="231" s="1" customFormat="1" ht="16.5" customHeight="1">
      <c r="B231" s="47"/>
      <c r="C231" s="264" t="s">
        <v>407</v>
      </c>
      <c r="D231" s="264" t="s">
        <v>302</v>
      </c>
      <c r="E231" s="265" t="s">
        <v>408</v>
      </c>
      <c r="F231" s="266" t="s">
        <v>409</v>
      </c>
      <c r="G231" s="266"/>
      <c r="H231" s="266"/>
      <c r="I231" s="266"/>
      <c r="J231" s="267" t="s">
        <v>175</v>
      </c>
      <c r="K231" s="268">
        <v>2</v>
      </c>
      <c r="L231" s="269">
        <v>0</v>
      </c>
      <c r="M231" s="270"/>
      <c r="N231" s="271">
        <f>ROUND(L231*K231,2)</f>
        <v>0</v>
      </c>
      <c r="O231" s="227"/>
      <c r="P231" s="227"/>
      <c r="Q231" s="227"/>
      <c r="R231" s="49"/>
      <c r="T231" s="228" t="s">
        <v>22</v>
      </c>
      <c r="U231" s="57" t="s">
        <v>43</v>
      </c>
      <c r="V231" s="48"/>
      <c r="W231" s="229">
        <f>V231*K231</f>
        <v>0</v>
      </c>
      <c r="X231" s="229">
        <v>0</v>
      </c>
      <c r="Y231" s="229">
        <f>X231*K231</f>
        <v>0</v>
      </c>
      <c r="Z231" s="229">
        <v>0</v>
      </c>
      <c r="AA231" s="230">
        <f>Z231*K231</f>
        <v>0</v>
      </c>
      <c r="AR231" s="23" t="s">
        <v>306</v>
      </c>
      <c r="AT231" s="23" t="s">
        <v>302</v>
      </c>
      <c r="AU231" s="23" t="s">
        <v>150</v>
      </c>
      <c r="AY231" s="23" t="s">
        <v>171</v>
      </c>
      <c r="BE231" s="143">
        <f>IF(U231="základní",N231,0)</f>
        <v>0</v>
      </c>
      <c r="BF231" s="143">
        <f>IF(U231="snížená",N231,0)</f>
        <v>0</v>
      </c>
      <c r="BG231" s="143">
        <f>IF(U231="zákl. přenesená",N231,0)</f>
        <v>0</v>
      </c>
      <c r="BH231" s="143">
        <f>IF(U231="sníž. přenesená",N231,0)</f>
        <v>0</v>
      </c>
      <c r="BI231" s="143">
        <f>IF(U231="nulová",N231,0)</f>
        <v>0</v>
      </c>
      <c r="BJ231" s="23" t="s">
        <v>150</v>
      </c>
      <c r="BK231" s="143">
        <f>ROUND(L231*K231,2)</f>
        <v>0</v>
      </c>
      <c r="BL231" s="23" t="s">
        <v>249</v>
      </c>
      <c r="BM231" s="23" t="s">
        <v>410</v>
      </c>
    </row>
    <row r="232" s="1" customFormat="1" ht="25.5" customHeight="1">
      <c r="B232" s="47"/>
      <c r="C232" s="220" t="s">
        <v>411</v>
      </c>
      <c r="D232" s="220" t="s">
        <v>172</v>
      </c>
      <c r="E232" s="221" t="s">
        <v>412</v>
      </c>
      <c r="F232" s="222" t="s">
        <v>413</v>
      </c>
      <c r="G232" s="222"/>
      <c r="H232" s="222"/>
      <c r="I232" s="222"/>
      <c r="J232" s="223" t="s">
        <v>223</v>
      </c>
      <c r="K232" s="224">
        <v>9</v>
      </c>
      <c r="L232" s="225">
        <v>0</v>
      </c>
      <c r="M232" s="226"/>
      <c r="N232" s="227">
        <f>ROUND(L232*K232,2)</f>
        <v>0</v>
      </c>
      <c r="O232" s="227"/>
      <c r="P232" s="227"/>
      <c r="Q232" s="227"/>
      <c r="R232" s="49"/>
      <c r="T232" s="228" t="s">
        <v>22</v>
      </c>
      <c r="U232" s="57" t="s">
        <v>43</v>
      </c>
      <c r="V232" s="48"/>
      <c r="W232" s="229">
        <f>V232*K232</f>
        <v>0</v>
      </c>
      <c r="X232" s="229">
        <v>0.00019000000000000001</v>
      </c>
      <c r="Y232" s="229">
        <f>X232*K232</f>
        <v>0.0017100000000000002</v>
      </c>
      <c r="Z232" s="229">
        <v>0</v>
      </c>
      <c r="AA232" s="230">
        <f>Z232*K232</f>
        <v>0</v>
      </c>
      <c r="AR232" s="23" t="s">
        <v>249</v>
      </c>
      <c r="AT232" s="23" t="s">
        <v>172</v>
      </c>
      <c r="AU232" s="23" t="s">
        <v>150</v>
      </c>
      <c r="AY232" s="23" t="s">
        <v>171</v>
      </c>
      <c r="BE232" s="143">
        <f>IF(U232="základní",N232,0)</f>
        <v>0</v>
      </c>
      <c r="BF232" s="143">
        <f>IF(U232="snížená",N232,0)</f>
        <v>0</v>
      </c>
      <c r="BG232" s="143">
        <f>IF(U232="zákl. přenesená",N232,0)</f>
        <v>0</v>
      </c>
      <c r="BH232" s="143">
        <f>IF(U232="sníž. přenesená",N232,0)</f>
        <v>0</v>
      </c>
      <c r="BI232" s="143">
        <f>IF(U232="nulová",N232,0)</f>
        <v>0</v>
      </c>
      <c r="BJ232" s="23" t="s">
        <v>150</v>
      </c>
      <c r="BK232" s="143">
        <f>ROUND(L232*K232,2)</f>
        <v>0</v>
      </c>
      <c r="BL232" s="23" t="s">
        <v>249</v>
      </c>
      <c r="BM232" s="23" t="s">
        <v>414</v>
      </c>
    </row>
    <row r="233" s="1" customFormat="1" ht="25.5" customHeight="1">
      <c r="B233" s="47"/>
      <c r="C233" s="220" t="s">
        <v>415</v>
      </c>
      <c r="D233" s="220" t="s">
        <v>172</v>
      </c>
      <c r="E233" s="221" t="s">
        <v>416</v>
      </c>
      <c r="F233" s="222" t="s">
        <v>417</v>
      </c>
      <c r="G233" s="222"/>
      <c r="H233" s="222"/>
      <c r="I233" s="222"/>
      <c r="J233" s="223" t="s">
        <v>223</v>
      </c>
      <c r="K233" s="224">
        <v>9</v>
      </c>
      <c r="L233" s="225">
        <v>0</v>
      </c>
      <c r="M233" s="226"/>
      <c r="N233" s="227">
        <f>ROUND(L233*K233,2)</f>
        <v>0</v>
      </c>
      <c r="O233" s="227"/>
      <c r="P233" s="227"/>
      <c r="Q233" s="227"/>
      <c r="R233" s="49"/>
      <c r="T233" s="228" t="s">
        <v>22</v>
      </c>
      <c r="U233" s="57" t="s">
        <v>43</v>
      </c>
      <c r="V233" s="48"/>
      <c r="W233" s="229">
        <f>V233*K233</f>
        <v>0</v>
      </c>
      <c r="X233" s="229">
        <v>1.0000000000000001E-05</v>
      </c>
      <c r="Y233" s="229">
        <f>X233*K233</f>
        <v>9.0000000000000006E-05</v>
      </c>
      <c r="Z233" s="229">
        <v>0</v>
      </c>
      <c r="AA233" s="230">
        <f>Z233*K233</f>
        <v>0</v>
      </c>
      <c r="AR233" s="23" t="s">
        <v>249</v>
      </c>
      <c r="AT233" s="23" t="s">
        <v>172</v>
      </c>
      <c r="AU233" s="23" t="s">
        <v>150</v>
      </c>
      <c r="AY233" s="23" t="s">
        <v>171</v>
      </c>
      <c r="BE233" s="143">
        <f>IF(U233="základní",N233,0)</f>
        <v>0</v>
      </c>
      <c r="BF233" s="143">
        <f>IF(U233="snížená",N233,0)</f>
        <v>0</v>
      </c>
      <c r="BG233" s="143">
        <f>IF(U233="zákl. přenesená",N233,0)</f>
        <v>0</v>
      </c>
      <c r="BH233" s="143">
        <f>IF(U233="sníž. přenesená",N233,0)</f>
        <v>0</v>
      </c>
      <c r="BI233" s="143">
        <f>IF(U233="nulová",N233,0)</f>
        <v>0</v>
      </c>
      <c r="BJ233" s="23" t="s">
        <v>150</v>
      </c>
      <c r="BK233" s="143">
        <f>ROUND(L233*K233,2)</f>
        <v>0</v>
      </c>
      <c r="BL233" s="23" t="s">
        <v>249</v>
      </c>
      <c r="BM233" s="23" t="s">
        <v>418</v>
      </c>
    </row>
    <row r="234" s="1" customFormat="1" ht="25.5" customHeight="1">
      <c r="B234" s="47"/>
      <c r="C234" s="220" t="s">
        <v>419</v>
      </c>
      <c r="D234" s="220" t="s">
        <v>172</v>
      </c>
      <c r="E234" s="221" t="s">
        <v>420</v>
      </c>
      <c r="F234" s="222" t="s">
        <v>421</v>
      </c>
      <c r="G234" s="222"/>
      <c r="H234" s="222"/>
      <c r="I234" s="222"/>
      <c r="J234" s="223" t="s">
        <v>321</v>
      </c>
      <c r="K234" s="272">
        <v>0</v>
      </c>
      <c r="L234" s="225">
        <v>0</v>
      </c>
      <c r="M234" s="226"/>
      <c r="N234" s="227">
        <f>ROUND(L234*K234,2)</f>
        <v>0</v>
      </c>
      <c r="O234" s="227"/>
      <c r="P234" s="227"/>
      <c r="Q234" s="227"/>
      <c r="R234" s="49"/>
      <c r="T234" s="228" t="s">
        <v>22</v>
      </c>
      <c r="U234" s="57" t="s">
        <v>43</v>
      </c>
      <c r="V234" s="48"/>
      <c r="W234" s="229">
        <f>V234*K234</f>
        <v>0</v>
      </c>
      <c r="X234" s="229">
        <v>0</v>
      </c>
      <c r="Y234" s="229">
        <f>X234*K234</f>
        <v>0</v>
      </c>
      <c r="Z234" s="229">
        <v>0</v>
      </c>
      <c r="AA234" s="230">
        <f>Z234*K234</f>
        <v>0</v>
      </c>
      <c r="AR234" s="23" t="s">
        <v>249</v>
      </c>
      <c r="AT234" s="23" t="s">
        <v>172</v>
      </c>
      <c r="AU234" s="23" t="s">
        <v>150</v>
      </c>
      <c r="AY234" s="23" t="s">
        <v>171</v>
      </c>
      <c r="BE234" s="143">
        <f>IF(U234="základní",N234,0)</f>
        <v>0</v>
      </c>
      <c r="BF234" s="143">
        <f>IF(U234="snížená",N234,0)</f>
        <v>0</v>
      </c>
      <c r="BG234" s="143">
        <f>IF(U234="zákl. přenesená",N234,0)</f>
        <v>0</v>
      </c>
      <c r="BH234" s="143">
        <f>IF(U234="sníž. přenesená",N234,0)</f>
        <v>0</v>
      </c>
      <c r="BI234" s="143">
        <f>IF(U234="nulová",N234,0)</f>
        <v>0</v>
      </c>
      <c r="BJ234" s="23" t="s">
        <v>150</v>
      </c>
      <c r="BK234" s="143">
        <f>ROUND(L234*K234,2)</f>
        <v>0</v>
      </c>
      <c r="BL234" s="23" t="s">
        <v>249</v>
      </c>
      <c r="BM234" s="23" t="s">
        <v>422</v>
      </c>
    </row>
    <row r="235" s="9" customFormat="1" ht="29.88" customHeight="1">
      <c r="B235" s="206"/>
      <c r="C235" s="207"/>
      <c r="D235" s="217" t="s">
        <v>134</v>
      </c>
      <c r="E235" s="217"/>
      <c r="F235" s="217"/>
      <c r="G235" s="217"/>
      <c r="H235" s="217"/>
      <c r="I235" s="217"/>
      <c r="J235" s="217"/>
      <c r="K235" s="217"/>
      <c r="L235" s="217"/>
      <c r="M235" s="217"/>
      <c r="N235" s="231">
        <f>BK235</f>
        <v>0</v>
      </c>
      <c r="O235" s="232"/>
      <c r="P235" s="232"/>
      <c r="Q235" s="232"/>
      <c r="R235" s="210"/>
      <c r="T235" s="211"/>
      <c r="U235" s="207"/>
      <c r="V235" s="207"/>
      <c r="W235" s="212">
        <f>SUM(W236:W256)</f>
        <v>0</v>
      </c>
      <c r="X235" s="207"/>
      <c r="Y235" s="212">
        <f>SUM(Y236:Y256)</f>
        <v>0.068439999999999987</v>
      </c>
      <c r="Z235" s="207"/>
      <c r="AA235" s="213">
        <f>SUM(AA236:AA256)</f>
        <v>0.078920000000000004</v>
      </c>
      <c r="AR235" s="214" t="s">
        <v>150</v>
      </c>
      <c r="AT235" s="215" t="s">
        <v>75</v>
      </c>
      <c r="AU235" s="215" t="s">
        <v>84</v>
      </c>
      <c r="AY235" s="214" t="s">
        <v>171</v>
      </c>
      <c r="BK235" s="216">
        <f>SUM(BK236:BK256)</f>
        <v>0</v>
      </c>
    </row>
    <row r="236" s="1" customFormat="1" ht="25.5" customHeight="1">
      <c r="B236" s="47"/>
      <c r="C236" s="220" t="s">
        <v>423</v>
      </c>
      <c r="D236" s="220" t="s">
        <v>172</v>
      </c>
      <c r="E236" s="221" t="s">
        <v>424</v>
      </c>
      <c r="F236" s="222" t="s">
        <v>425</v>
      </c>
      <c r="G236" s="222"/>
      <c r="H236" s="222"/>
      <c r="I236" s="222"/>
      <c r="J236" s="223" t="s">
        <v>426</v>
      </c>
      <c r="K236" s="224">
        <v>1</v>
      </c>
      <c r="L236" s="225">
        <v>0</v>
      </c>
      <c r="M236" s="226"/>
      <c r="N236" s="227">
        <f>ROUND(L236*K236,2)</f>
        <v>0</v>
      </c>
      <c r="O236" s="227"/>
      <c r="P236" s="227"/>
      <c r="Q236" s="227"/>
      <c r="R236" s="49"/>
      <c r="T236" s="228" t="s">
        <v>22</v>
      </c>
      <c r="U236" s="57" t="s">
        <v>43</v>
      </c>
      <c r="V236" s="48"/>
      <c r="W236" s="229">
        <f>V236*K236</f>
        <v>0</v>
      </c>
      <c r="X236" s="229">
        <v>0</v>
      </c>
      <c r="Y236" s="229">
        <f>X236*K236</f>
        <v>0</v>
      </c>
      <c r="Z236" s="229">
        <v>0.01933</v>
      </c>
      <c r="AA236" s="230">
        <f>Z236*K236</f>
        <v>0.01933</v>
      </c>
      <c r="AR236" s="23" t="s">
        <v>249</v>
      </c>
      <c r="AT236" s="23" t="s">
        <v>172</v>
      </c>
      <c r="AU236" s="23" t="s">
        <v>150</v>
      </c>
      <c r="AY236" s="23" t="s">
        <v>171</v>
      </c>
      <c r="BE236" s="143">
        <f>IF(U236="základní",N236,0)</f>
        <v>0</v>
      </c>
      <c r="BF236" s="143">
        <f>IF(U236="snížená",N236,0)</f>
        <v>0</v>
      </c>
      <c r="BG236" s="143">
        <f>IF(U236="zákl. přenesená",N236,0)</f>
        <v>0</v>
      </c>
      <c r="BH236" s="143">
        <f>IF(U236="sníž. přenesená",N236,0)</f>
        <v>0</v>
      </c>
      <c r="BI236" s="143">
        <f>IF(U236="nulová",N236,0)</f>
        <v>0</v>
      </c>
      <c r="BJ236" s="23" t="s">
        <v>150</v>
      </c>
      <c r="BK236" s="143">
        <f>ROUND(L236*K236,2)</f>
        <v>0</v>
      </c>
      <c r="BL236" s="23" t="s">
        <v>249</v>
      </c>
      <c r="BM236" s="23" t="s">
        <v>427</v>
      </c>
    </row>
    <row r="237" s="1" customFormat="1" ht="25.5" customHeight="1">
      <c r="B237" s="47"/>
      <c r="C237" s="220" t="s">
        <v>428</v>
      </c>
      <c r="D237" s="220" t="s">
        <v>172</v>
      </c>
      <c r="E237" s="221" t="s">
        <v>429</v>
      </c>
      <c r="F237" s="222" t="s">
        <v>430</v>
      </c>
      <c r="G237" s="222"/>
      <c r="H237" s="222"/>
      <c r="I237" s="222"/>
      <c r="J237" s="223" t="s">
        <v>426</v>
      </c>
      <c r="K237" s="224">
        <v>1</v>
      </c>
      <c r="L237" s="225">
        <v>0</v>
      </c>
      <c r="M237" s="226"/>
      <c r="N237" s="227">
        <f>ROUND(L237*K237,2)</f>
        <v>0</v>
      </c>
      <c r="O237" s="227"/>
      <c r="P237" s="227"/>
      <c r="Q237" s="227"/>
      <c r="R237" s="49"/>
      <c r="T237" s="228" t="s">
        <v>22</v>
      </c>
      <c r="U237" s="57" t="s">
        <v>43</v>
      </c>
      <c r="V237" s="48"/>
      <c r="W237" s="229">
        <f>V237*K237</f>
        <v>0</v>
      </c>
      <c r="X237" s="229">
        <v>0.023230000000000001</v>
      </c>
      <c r="Y237" s="229">
        <f>X237*K237</f>
        <v>0.023230000000000001</v>
      </c>
      <c r="Z237" s="229">
        <v>0</v>
      </c>
      <c r="AA237" s="230">
        <f>Z237*K237</f>
        <v>0</v>
      </c>
      <c r="AR237" s="23" t="s">
        <v>249</v>
      </c>
      <c r="AT237" s="23" t="s">
        <v>172</v>
      </c>
      <c r="AU237" s="23" t="s">
        <v>150</v>
      </c>
      <c r="AY237" s="23" t="s">
        <v>171</v>
      </c>
      <c r="BE237" s="143">
        <f>IF(U237="základní",N237,0)</f>
        <v>0</v>
      </c>
      <c r="BF237" s="143">
        <f>IF(U237="snížená",N237,0)</f>
        <v>0</v>
      </c>
      <c r="BG237" s="143">
        <f>IF(U237="zákl. přenesená",N237,0)</f>
        <v>0</v>
      </c>
      <c r="BH237" s="143">
        <f>IF(U237="sníž. přenesená",N237,0)</f>
        <v>0</v>
      </c>
      <c r="BI237" s="143">
        <f>IF(U237="nulová",N237,0)</f>
        <v>0</v>
      </c>
      <c r="BJ237" s="23" t="s">
        <v>150</v>
      </c>
      <c r="BK237" s="143">
        <f>ROUND(L237*K237,2)</f>
        <v>0</v>
      </c>
      <c r="BL237" s="23" t="s">
        <v>249</v>
      </c>
      <c r="BM237" s="23" t="s">
        <v>431</v>
      </c>
    </row>
    <row r="238" s="1" customFormat="1" ht="25.5" customHeight="1">
      <c r="B238" s="47"/>
      <c r="C238" s="220" t="s">
        <v>432</v>
      </c>
      <c r="D238" s="220" t="s">
        <v>172</v>
      </c>
      <c r="E238" s="221" t="s">
        <v>433</v>
      </c>
      <c r="F238" s="222" t="s">
        <v>434</v>
      </c>
      <c r="G238" s="222"/>
      <c r="H238" s="222"/>
      <c r="I238" s="222"/>
      <c r="J238" s="223" t="s">
        <v>426</v>
      </c>
      <c r="K238" s="224">
        <v>1</v>
      </c>
      <c r="L238" s="225">
        <v>0</v>
      </c>
      <c r="M238" s="226"/>
      <c r="N238" s="227">
        <f>ROUND(L238*K238,2)</f>
        <v>0</v>
      </c>
      <c r="O238" s="227"/>
      <c r="P238" s="227"/>
      <c r="Q238" s="227"/>
      <c r="R238" s="49"/>
      <c r="T238" s="228" t="s">
        <v>22</v>
      </c>
      <c r="U238" s="57" t="s">
        <v>43</v>
      </c>
      <c r="V238" s="48"/>
      <c r="W238" s="229">
        <f>V238*K238</f>
        <v>0</v>
      </c>
      <c r="X238" s="229">
        <v>0</v>
      </c>
      <c r="Y238" s="229">
        <f>X238*K238</f>
        <v>0</v>
      </c>
      <c r="Z238" s="229">
        <v>0.019460000000000002</v>
      </c>
      <c r="AA238" s="230">
        <f>Z238*K238</f>
        <v>0.019460000000000002</v>
      </c>
      <c r="AR238" s="23" t="s">
        <v>249</v>
      </c>
      <c r="AT238" s="23" t="s">
        <v>172</v>
      </c>
      <c r="AU238" s="23" t="s">
        <v>150</v>
      </c>
      <c r="AY238" s="23" t="s">
        <v>171</v>
      </c>
      <c r="BE238" s="143">
        <f>IF(U238="základní",N238,0)</f>
        <v>0</v>
      </c>
      <c r="BF238" s="143">
        <f>IF(U238="snížená",N238,0)</f>
        <v>0</v>
      </c>
      <c r="BG238" s="143">
        <f>IF(U238="zákl. přenesená",N238,0)</f>
        <v>0</v>
      </c>
      <c r="BH238" s="143">
        <f>IF(U238="sníž. přenesená",N238,0)</f>
        <v>0</v>
      </c>
      <c r="BI238" s="143">
        <f>IF(U238="nulová",N238,0)</f>
        <v>0</v>
      </c>
      <c r="BJ238" s="23" t="s">
        <v>150</v>
      </c>
      <c r="BK238" s="143">
        <f>ROUND(L238*K238,2)</f>
        <v>0</v>
      </c>
      <c r="BL238" s="23" t="s">
        <v>249</v>
      </c>
      <c r="BM238" s="23" t="s">
        <v>435</v>
      </c>
    </row>
    <row r="239" s="1" customFormat="1" ht="38.25" customHeight="1">
      <c r="B239" s="47"/>
      <c r="C239" s="220" t="s">
        <v>436</v>
      </c>
      <c r="D239" s="220" t="s">
        <v>172</v>
      </c>
      <c r="E239" s="221" t="s">
        <v>437</v>
      </c>
      <c r="F239" s="222" t="s">
        <v>438</v>
      </c>
      <c r="G239" s="222"/>
      <c r="H239" s="222"/>
      <c r="I239" s="222"/>
      <c r="J239" s="223" t="s">
        <v>426</v>
      </c>
      <c r="K239" s="224">
        <v>1</v>
      </c>
      <c r="L239" s="225">
        <v>0</v>
      </c>
      <c r="M239" s="226"/>
      <c r="N239" s="227">
        <f>ROUND(L239*K239,2)</f>
        <v>0</v>
      </c>
      <c r="O239" s="227"/>
      <c r="P239" s="227"/>
      <c r="Q239" s="227"/>
      <c r="R239" s="49"/>
      <c r="T239" s="228" t="s">
        <v>22</v>
      </c>
      <c r="U239" s="57" t="s">
        <v>43</v>
      </c>
      <c r="V239" s="48"/>
      <c r="W239" s="229">
        <f>V239*K239</f>
        <v>0</v>
      </c>
      <c r="X239" s="229">
        <v>0.01525</v>
      </c>
      <c r="Y239" s="229">
        <f>X239*K239</f>
        <v>0.01525</v>
      </c>
      <c r="Z239" s="229">
        <v>0</v>
      </c>
      <c r="AA239" s="230">
        <f>Z239*K239</f>
        <v>0</v>
      </c>
      <c r="AR239" s="23" t="s">
        <v>249</v>
      </c>
      <c r="AT239" s="23" t="s">
        <v>172</v>
      </c>
      <c r="AU239" s="23" t="s">
        <v>150</v>
      </c>
      <c r="AY239" s="23" t="s">
        <v>171</v>
      </c>
      <c r="BE239" s="143">
        <f>IF(U239="základní",N239,0)</f>
        <v>0</v>
      </c>
      <c r="BF239" s="143">
        <f>IF(U239="snížená",N239,0)</f>
        <v>0</v>
      </c>
      <c r="BG239" s="143">
        <f>IF(U239="zákl. přenesená",N239,0)</f>
        <v>0</v>
      </c>
      <c r="BH239" s="143">
        <f>IF(U239="sníž. přenesená",N239,0)</f>
        <v>0</v>
      </c>
      <c r="BI239" s="143">
        <f>IF(U239="nulová",N239,0)</f>
        <v>0</v>
      </c>
      <c r="BJ239" s="23" t="s">
        <v>150</v>
      </c>
      <c r="BK239" s="143">
        <f>ROUND(L239*K239,2)</f>
        <v>0</v>
      </c>
      <c r="BL239" s="23" t="s">
        <v>249</v>
      </c>
      <c r="BM239" s="23" t="s">
        <v>439</v>
      </c>
    </row>
    <row r="240" s="1" customFormat="1" ht="25.5" customHeight="1">
      <c r="B240" s="47"/>
      <c r="C240" s="220" t="s">
        <v>440</v>
      </c>
      <c r="D240" s="220" t="s">
        <v>172</v>
      </c>
      <c r="E240" s="221" t="s">
        <v>441</v>
      </c>
      <c r="F240" s="222" t="s">
        <v>442</v>
      </c>
      <c r="G240" s="222"/>
      <c r="H240" s="222"/>
      <c r="I240" s="222"/>
      <c r="J240" s="223" t="s">
        <v>426</v>
      </c>
      <c r="K240" s="224">
        <v>1</v>
      </c>
      <c r="L240" s="225">
        <v>0</v>
      </c>
      <c r="M240" s="226"/>
      <c r="N240" s="227">
        <f>ROUND(L240*K240,2)</f>
        <v>0</v>
      </c>
      <c r="O240" s="227"/>
      <c r="P240" s="227"/>
      <c r="Q240" s="227"/>
      <c r="R240" s="49"/>
      <c r="T240" s="228" t="s">
        <v>22</v>
      </c>
      <c r="U240" s="57" t="s">
        <v>43</v>
      </c>
      <c r="V240" s="48"/>
      <c r="W240" s="229">
        <f>V240*K240</f>
        <v>0</v>
      </c>
      <c r="X240" s="229">
        <v>0</v>
      </c>
      <c r="Y240" s="229">
        <f>X240*K240</f>
        <v>0</v>
      </c>
      <c r="Z240" s="229">
        <v>0.032899999999999999</v>
      </c>
      <c r="AA240" s="230">
        <f>Z240*K240</f>
        <v>0.032899999999999999</v>
      </c>
      <c r="AR240" s="23" t="s">
        <v>249</v>
      </c>
      <c r="AT240" s="23" t="s">
        <v>172</v>
      </c>
      <c r="AU240" s="23" t="s">
        <v>150</v>
      </c>
      <c r="AY240" s="23" t="s">
        <v>171</v>
      </c>
      <c r="BE240" s="143">
        <f>IF(U240="základní",N240,0)</f>
        <v>0</v>
      </c>
      <c r="BF240" s="143">
        <f>IF(U240="snížená",N240,0)</f>
        <v>0</v>
      </c>
      <c r="BG240" s="143">
        <f>IF(U240="zákl. přenesená",N240,0)</f>
        <v>0</v>
      </c>
      <c r="BH240" s="143">
        <f>IF(U240="sníž. přenesená",N240,0)</f>
        <v>0</v>
      </c>
      <c r="BI240" s="143">
        <f>IF(U240="nulová",N240,0)</f>
        <v>0</v>
      </c>
      <c r="BJ240" s="23" t="s">
        <v>150</v>
      </c>
      <c r="BK240" s="143">
        <f>ROUND(L240*K240,2)</f>
        <v>0</v>
      </c>
      <c r="BL240" s="23" t="s">
        <v>249</v>
      </c>
      <c r="BM240" s="23" t="s">
        <v>443</v>
      </c>
    </row>
    <row r="241" s="1" customFormat="1" ht="25.5" customHeight="1">
      <c r="B241" s="47"/>
      <c r="C241" s="220" t="s">
        <v>444</v>
      </c>
      <c r="D241" s="220" t="s">
        <v>172</v>
      </c>
      <c r="E241" s="221" t="s">
        <v>445</v>
      </c>
      <c r="F241" s="222" t="s">
        <v>446</v>
      </c>
      <c r="G241" s="222"/>
      <c r="H241" s="222"/>
      <c r="I241" s="222"/>
      <c r="J241" s="223" t="s">
        <v>426</v>
      </c>
      <c r="K241" s="224">
        <v>1</v>
      </c>
      <c r="L241" s="225">
        <v>0</v>
      </c>
      <c r="M241" s="226"/>
      <c r="N241" s="227">
        <f>ROUND(L241*K241,2)</f>
        <v>0</v>
      </c>
      <c r="O241" s="227"/>
      <c r="P241" s="227"/>
      <c r="Q241" s="227"/>
      <c r="R241" s="49"/>
      <c r="T241" s="228" t="s">
        <v>22</v>
      </c>
      <c r="U241" s="57" t="s">
        <v>43</v>
      </c>
      <c r="V241" s="48"/>
      <c r="W241" s="229">
        <f>V241*K241</f>
        <v>0</v>
      </c>
      <c r="X241" s="229">
        <v>0.01188</v>
      </c>
      <c r="Y241" s="229">
        <f>X241*K241</f>
        <v>0.01188</v>
      </c>
      <c r="Z241" s="229">
        <v>0</v>
      </c>
      <c r="AA241" s="230">
        <f>Z241*K241</f>
        <v>0</v>
      </c>
      <c r="AR241" s="23" t="s">
        <v>249</v>
      </c>
      <c r="AT241" s="23" t="s">
        <v>172</v>
      </c>
      <c r="AU241" s="23" t="s">
        <v>150</v>
      </c>
      <c r="AY241" s="23" t="s">
        <v>171</v>
      </c>
      <c r="BE241" s="143">
        <f>IF(U241="základní",N241,0)</f>
        <v>0</v>
      </c>
      <c r="BF241" s="143">
        <f>IF(U241="snížená",N241,0)</f>
        <v>0</v>
      </c>
      <c r="BG241" s="143">
        <f>IF(U241="zákl. přenesená",N241,0)</f>
        <v>0</v>
      </c>
      <c r="BH241" s="143">
        <f>IF(U241="sníž. přenesená",N241,0)</f>
        <v>0</v>
      </c>
      <c r="BI241" s="143">
        <f>IF(U241="nulová",N241,0)</f>
        <v>0</v>
      </c>
      <c r="BJ241" s="23" t="s">
        <v>150</v>
      </c>
      <c r="BK241" s="143">
        <f>ROUND(L241*K241,2)</f>
        <v>0</v>
      </c>
      <c r="BL241" s="23" t="s">
        <v>249</v>
      </c>
      <c r="BM241" s="23" t="s">
        <v>447</v>
      </c>
    </row>
    <row r="242" s="1" customFormat="1" ht="25.5" customHeight="1">
      <c r="B242" s="47"/>
      <c r="C242" s="220" t="s">
        <v>448</v>
      </c>
      <c r="D242" s="220" t="s">
        <v>172</v>
      </c>
      <c r="E242" s="221" t="s">
        <v>449</v>
      </c>
      <c r="F242" s="222" t="s">
        <v>450</v>
      </c>
      <c r="G242" s="222"/>
      <c r="H242" s="222"/>
      <c r="I242" s="222"/>
      <c r="J242" s="223" t="s">
        <v>426</v>
      </c>
      <c r="K242" s="224">
        <v>1</v>
      </c>
      <c r="L242" s="225">
        <v>0</v>
      </c>
      <c r="M242" s="226"/>
      <c r="N242" s="227">
        <f>ROUND(L242*K242,2)</f>
        <v>0</v>
      </c>
      <c r="O242" s="227"/>
      <c r="P242" s="227"/>
      <c r="Q242" s="227"/>
      <c r="R242" s="49"/>
      <c r="T242" s="228" t="s">
        <v>22</v>
      </c>
      <c r="U242" s="57" t="s">
        <v>43</v>
      </c>
      <c r="V242" s="48"/>
      <c r="W242" s="229">
        <f>V242*K242</f>
        <v>0</v>
      </c>
      <c r="X242" s="229">
        <v>0.01034</v>
      </c>
      <c r="Y242" s="229">
        <f>X242*K242</f>
        <v>0.01034</v>
      </c>
      <c r="Z242" s="229">
        <v>0</v>
      </c>
      <c r="AA242" s="230">
        <f>Z242*K242</f>
        <v>0</v>
      </c>
      <c r="AR242" s="23" t="s">
        <v>249</v>
      </c>
      <c r="AT242" s="23" t="s">
        <v>172</v>
      </c>
      <c r="AU242" s="23" t="s">
        <v>150</v>
      </c>
      <c r="AY242" s="23" t="s">
        <v>171</v>
      </c>
      <c r="BE242" s="143">
        <f>IF(U242="základní",N242,0)</f>
        <v>0</v>
      </c>
      <c r="BF242" s="143">
        <f>IF(U242="snížená",N242,0)</f>
        <v>0</v>
      </c>
      <c r="BG242" s="143">
        <f>IF(U242="zákl. přenesená",N242,0)</f>
        <v>0</v>
      </c>
      <c r="BH242" s="143">
        <f>IF(U242="sníž. přenesená",N242,0)</f>
        <v>0</v>
      </c>
      <c r="BI242" s="143">
        <f>IF(U242="nulová",N242,0)</f>
        <v>0</v>
      </c>
      <c r="BJ242" s="23" t="s">
        <v>150</v>
      </c>
      <c r="BK242" s="143">
        <f>ROUND(L242*K242,2)</f>
        <v>0</v>
      </c>
      <c r="BL242" s="23" t="s">
        <v>249</v>
      </c>
      <c r="BM242" s="23" t="s">
        <v>451</v>
      </c>
    </row>
    <row r="243" s="1" customFormat="1" ht="16.5" customHeight="1">
      <c r="B243" s="47"/>
      <c r="C243" s="220" t="s">
        <v>452</v>
      </c>
      <c r="D243" s="220" t="s">
        <v>172</v>
      </c>
      <c r="E243" s="221" t="s">
        <v>453</v>
      </c>
      <c r="F243" s="222" t="s">
        <v>454</v>
      </c>
      <c r="G243" s="222"/>
      <c r="H243" s="222"/>
      <c r="I243" s="222"/>
      <c r="J243" s="223" t="s">
        <v>426</v>
      </c>
      <c r="K243" s="224">
        <v>1</v>
      </c>
      <c r="L243" s="225">
        <v>0</v>
      </c>
      <c r="M243" s="226"/>
      <c r="N243" s="227">
        <f>ROUND(L243*K243,2)</f>
        <v>0</v>
      </c>
      <c r="O243" s="227"/>
      <c r="P243" s="227"/>
      <c r="Q243" s="227"/>
      <c r="R243" s="49"/>
      <c r="T243" s="228" t="s">
        <v>22</v>
      </c>
      <c r="U243" s="57" t="s">
        <v>43</v>
      </c>
      <c r="V243" s="48"/>
      <c r="W243" s="229">
        <f>V243*K243</f>
        <v>0</v>
      </c>
      <c r="X243" s="229">
        <v>0.00012999999999999999</v>
      </c>
      <c r="Y243" s="229">
        <f>X243*K243</f>
        <v>0.00012999999999999999</v>
      </c>
      <c r="Z243" s="229">
        <v>0</v>
      </c>
      <c r="AA243" s="230">
        <f>Z243*K243</f>
        <v>0</v>
      </c>
      <c r="AR243" s="23" t="s">
        <v>249</v>
      </c>
      <c r="AT243" s="23" t="s">
        <v>172</v>
      </c>
      <c r="AU243" s="23" t="s">
        <v>150</v>
      </c>
      <c r="AY243" s="23" t="s">
        <v>171</v>
      </c>
      <c r="BE243" s="143">
        <f>IF(U243="základní",N243,0)</f>
        <v>0</v>
      </c>
      <c r="BF243" s="143">
        <f>IF(U243="snížená",N243,0)</f>
        <v>0</v>
      </c>
      <c r="BG243" s="143">
        <f>IF(U243="zákl. přenesená",N243,0)</f>
        <v>0</v>
      </c>
      <c r="BH243" s="143">
        <f>IF(U243="sníž. přenesená",N243,0)</f>
        <v>0</v>
      </c>
      <c r="BI243" s="143">
        <f>IF(U243="nulová",N243,0)</f>
        <v>0</v>
      </c>
      <c r="BJ243" s="23" t="s">
        <v>150</v>
      </c>
      <c r="BK243" s="143">
        <f>ROUND(L243*K243,2)</f>
        <v>0</v>
      </c>
      <c r="BL243" s="23" t="s">
        <v>249</v>
      </c>
      <c r="BM243" s="23" t="s">
        <v>455</v>
      </c>
    </row>
    <row r="244" s="1" customFormat="1" ht="16.5" customHeight="1">
      <c r="B244" s="47"/>
      <c r="C244" s="264" t="s">
        <v>456</v>
      </c>
      <c r="D244" s="264" t="s">
        <v>302</v>
      </c>
      <c r="E244" s="265" t="s">
        <v>457</v>
      </c>
      <c r="F244" s="266" t="s">
        <v>458</v>
      </c>
      <c r="G244" s="266"/>
      <c r="H244" s="266"/>
      <c r="I244" s="266"/>
      <c r="J244" s="267" t="s">
        <v>175</v>
      </c>
      <c r="K244" s="268">
        <v>1</v>
      </c>
      <c r="L244" s="269">
        <v>0</v>
      </c>
      <c r="M244" s="270"/>
      <c r="N244" s="271">
        <f>ROUND(L244*K244,2)</f>
        <v>0</v>
      </c>
      <c r="O244" s="227"/>
      <c r="P244" s="227"/>
      <c r="Q244" s="227"/>
      <c r="R244" s="49"/>
      <c r="T244" s="228" t="s">
        <v>22</v>
      </c>
      <c r="U244" s="57" t="s">
        <v>43</v>
      </c>
      <c r="V244" s="48"/>
      <c r="W244" s="229">
        <f>V244*K244</f>
        <v>0</v>
      </c>
      <c r="X244" s="229">
        <v>0.001</v>
      </c>
      <c r="Y244" s="229">
        <f>X244*K244</f>
        <v>0.001</v>
      </c>
      <c r="Z244" s="229">
        <v>0</v>
      </c>
      <c r="AA244" s="230">
        <f>Z244*K244</f>
        <v>0</v>
      </c>
      <c r="AR244" s="23" t="s">
        <v>306</v>
      </c>
      <c r="AT244" s="23" t="s">
        <v>302</v>
      </c>
      <c r="AU244" s="23" t="s">
        <v>150</v>
      </c>
      <c r="AY244" s="23" t="s">
        <v>171</v>
      </c>
      <c r="BE244" s="143">
        <f>IF(U244="základní",N244,0)</f>
        <v>0</v>
      </c>
      <c r="BF244" s="143">
        <f>IF(U244="snížená",N244,0)</f>
        <v>0</v>
      </c>
      <c r="BG244" s="143">
        <f>IF(U244="zákl. přenesená",N244,0)</f>
        <v>0</v>
      </c>
      <c r="BH244" s="143">
        <f>IF(U244="sníž. přenesená",N244,0)</f>
        <v>0</v>
      </c>
      <c r="BI244" s="143">
        <f>IF(U244="nulová",N244,0)</f>
        <v>0</v>
      </c>
      <c r="BJ244" s="23" t="s">
        <v>150</v>
      </c>
      <c r="BK244" s="143">
        <f>ROUND(L244*K244,2)</f>
        <v>0</v>
      </c>
      <c r="BL244" s="23" t="s">
        <v>249</v>
      </c>
      <c r="BM244" s="23" t="s">
        <v>459</v>
      </c>
    </row>
    <row r="245" s="1" customFormat="1" ht="25.5" customHeight="1">
      <c r="B245" s="47"/>
      <c r="C245" s="220" t="s">
        <v>460</v>
      </c>
      <c r="D245" s="220" t="s">
        <v>172</v>
      </c>
      <c r="E245" s="221" t="s">
        <v>461</v>
      </c>
      <c r="F245" s="222" t="s">
        <v>462</v>
      </c>
      <c r="G245" s="222"/>
      <c r="H245" s="222"/>
      <c r="I245" s="222"/>
      <c r="J245" s="223" t="s">
        <v>426</v>
      </c>
      <c r="K245" s="224">
        <v>4</v>
      </c>
      <c r="L245" s="225">
        <v>0</v>
      </c>
      <c r="M245" s="226"/>
      <c r="N245" s="227">
        <f>ROUND(L245*K245,2)</f>
        <v>0</v>
      </c>
      <c r="O245" s="227"/>
      <c r="P245" s="227"/>
      <c r="Q245" s="227"/>
      <c r="R245" s="49"/>
      <c r="T245" s="228" t="s">
        <v>22</v>
      </c>
      <c r="U245" s="57" t="s">
        <v>43</v>
      </c>
      <c r="V245" s="48"/>
      <c r="W245" s="229">
        <f>V245*K245</f>
        <v>0</v>
      </c>
      <c r="X245" s="229">
        <v>9.0000000000000006E-05</v>
      </c>
      <c r="Y245" s="229">
        <f>X245*K245</f>
        <v>0.00036000000000000002</v>
      </c>
      <c r="Z245" s="229">
        <v>0</v>
      </c>
      <c r="AA245" s="230">
        <f>Z245*K245</f>
        <v>0</v>
      </c>
      <c r="AR245" s="23" t="s">
        <v>249</v>
      </c>
      <c r="AT245" s="23" t="s">
        <v>172</v>
      </c>
      <c r="AU245" s="23" t="s">
        <v>150</v>
      </c>
      <c r="AY245" s="23" t="s">
        <v>171</v>
      </c>
      <c r="BE245" s="143">
        <f>IF(U245="základní",N245,0)</f>
        <v>0</v>
      </c>
      <c r="BF245" s="143">
        <f>IF(U245="snížená",N245,0)</f>
        <v>0</v>
      </c>
      <c r="BG245" s="143">
        <f>IF(U245="zákl. přenesená",N245,0)</f>
        <v>0</v>
      </c>
      <c r="BH245" s="143">
        <f>IF(U245="sníž. přenesená",N245,0)</f>
        <v>0</v>
      </c>
      <c r="BI245" s="143">
        <f>IF(U245="nulová",N245,0)</f>
        <v>0</v>
      </c>
      <c r="BJ245" s="23" t="s">
        <v>150</v>
      </c>
      <c r="BK245" s="143">
        <f>ROUND(L245*K245,2)</f>
        <v>0</v>
      </c>
      <c r="BL245" s="23" t="s">
        <v>249</v>
      </c>
      <c r="BM245" s="23" t="s">
        <v>463</v>
      </c>
    </row>
    <row r="246" s="1" customFormat="1" ht="25.5" customHeight="1">
      <c r="B246" s="47"/>
      <c r="C246" s="264" t="s">
        <v>464</v>
      </c>
      <c r="D246" s="264" t="s">
        <v>302</v>
      </c>
      <c r="E246" s="265" t="s">
        <v>465</v>
      </c>
      <c r="F246" s="266" t="s">
        <v>466</v>
      </c>
      <c r="G246" s="266"/>
      <c r="H246" s="266"/>
      <c r="I246" s="266"/>
      <c r="J246" s="267" t="s">
        <v>175</v>
      </c>
      <c r="K246" s="268">
        <v>4</v>
      </c>
      <c r="L246" s="269">
        <v>0</v>
      </c>
      <c r="M246" s="270"/>
      <c r="N246" s="271">
        <f>ROUND(L246*K246,2)</f>
        <v>0</v>
      </c>
      <c r="O246" s="227"/>
      <c r="P246" s="227"/>
      <c r="Q246" s="227"/>
      <c r="R246" s="49"/>
      <c r="T246" s="228" t="s">
        <v>22</v>
      </c>
      <c r="U246" s="57" t="s">
        <v>43</v>
      </c>
      <c r="V246" s="48"/>
      <c r="W246" s="229">
        <f>V246*K246</f>
        <v>0</v>
      </c>
      <c r="X246" s="229">
        <v>0.00021000000000000001</v>
      </c>
      <c r="Y246" s="229">
        <f>X246*K246</f>
        <v>0.00084000000000000003</v>
      </c>
      <c r="Z246" s="229">
        <v>0</v>
      </c>
      <c r="AA246" s="230">
        <f>Z246*K246</f>
        <v>0</v>
      </c>
      <c r="AR246" s="23" t="s">
        <v>306</v>
      </c>
      <c r="AT246" s="23" t="s">
        <v>302</v>
      </c>
      <c r="AU246" s="23" t="s">
        <v>150</v>
      </c>
      <c r="AY246" s="23" t="s">
        <v>171</v>
      </c>
      <c r="BE246" s="143">
        <f>IF(U246="základní",N246,0)</f>
        <v>0</v>
      </c>
      <c r="BF246" s="143">
        <f>IF(U246="snížená",N246,0)</f>
        <v>0</v>
      </c>
      <c r="BG246" s="143">
        <f>IF(U246="zákl. přenesená",N246,0)</f>
        <v>0</v>
      </c>
      <c r="BH246" s="143">
        <f>IF(U246="sníž. přenesená",N246,0)</f>
        <v>0</v>
      </c>
      <c r="BI246" s="143">
        <f>IF(U246="nulová",N246,0)</f>
        <v>0</v>
      </c>
      <c r="BJ246" s="23" t="s">
        <v>150</v>
      </c>
      <c r="BK246" s="143">
        <f>ROUND(L246*K246,2)</f>
        <v>0</v>
      </c>
      <c r="BL246" s="23" t="s">
        <v>249</v>
      </c>
      <c r="BM246" s="23" t="s">
        <v>467</v>
      </c>
    </row>
    <row r="247" s="1" customFormat="1" ht="25.5" customHeight="1">
      <c r="B247" s="47"/>
      <c r="C247" s="220" t="s">
        <v>468</v>
      </c>
      <c r="D247" s="220" t="s">
        <v>172</v>
      </c>
      <c r="E247" s="221" t="s">
        <v>469</v>
      </c>
      <c r="F247" s="222" t="s">
        <v>470</v>
      </c>
      <c r="G247" s="222"/>
      <c r="H247" s="222"/>
      <c r="I247" s="222"/>
      <c r="J247" s="223" t="s">
        <v>426</v>
      </c>
      <c r="K247" s="224">
        <v>3</v>
      </c>
      <c r="L247" s="225">
        <v>0</v>
      </c>
      <c r="M247" s="226"/>
      <c r="N247" s="227">
        <f>ROUND(L247*K247,2)</f>
        <v>0</v>
      </c>
      <c r="O247" s="227"/>
      <c r="P247" s="227"/>
      <c r="Q247" s="227"/>
      <c r="R247" s="49"/>
      <c r="T247" s="228" t="s">
        <v>22</v>
      </c>
      <c r="U247" s="57" t="s">
        <v>43</v>
      </c>
      <c r="V247" s="48"/>
      <c r="W247" s="229">
        <f>V247*K247</f>
        <v>0</v>
      </c>
      <c r="X247" s="229">
        <v>0</v>
      </c>
      <c r="Y247" s="229">
        <f>X247*K247</f>
        <v>0</v>
      </c>
      <c r="Z247" s="229">
        <v>0.00156</v>
      </c>
      <c r="AA247" s="230">
        <f>Z247*K247</f>
        <v>0.0046800000000000001</v>
      </c>
      <c r="AR247" s="23" t="s">
        <v>249</v>
      </c>
      <c r="AT247" s="23" t="s">
        <v>172</v>
      </c>
      <c r="AU247" s="23" t="s">
        <v>150</v>
      </c>
      <c r="AY247" s="23" t="s">
        <v>171</v>
      </c>
      <c r="BE247" s="143">
        <f>IF(U247="základní",N247,0)</f>
        <v>0</v>
      </c>
      <c r="BF247" s="143">
        <f>IF(U247="snížená",N247,0)</f>
        <v>0</v>
      </c>
      <c r="BG247" s="143">
        <f>IF(U247="zákl. přenesená",N247,0)</f>
        <v>0</v>
      </c>
      <c r="BH247" s="143">
        <f>IF(U247="sníž. přenesená",N247,0)</f>
        <v>0</v>
      </c>
      <c r="BI247" s="143">
        <f>IF(U247="nulová",N247,0)</f>
        <v>0</v>
      </c>
      <c r="BJ247" s="23" t="s">
        <v>150</v>
      </c>
      <c r="BK247" s="143">
        <f>ROUND(L247*K247,2)</f>
        <v>0</v>
      </c>
      <c r="BL247" s="23" t="s">
        <v>249</v>
      </c>
      <c r="BM247" s="23" t="s">
        <v>471</v>
      </c>
    </row>
    <row r="248" s="1" customFormat="1" ht="25.5" customHeight="1">
      <c r="B248" s="47"/>
      <c r="C248" s="220" t="s">
        <v>472</v>
      </c>
      <c r="D248" s="220" t="s">
        <v>172</v>
      </c>
      <c r="E248" s="221" t="s">
        <v>473</v>
      </c>
      <c r="F248" s="222" t="s">
        <v>474</v>
      </c>
      <c r="G248" s="222"/>
      <c r="H248" s="222"/>
      <c r="I248" s="222"/>
      <c r="J248" s="223" t="s">
        <v>426</v>
      </c>
      <c r="K248" s="224">
        <v>1</v>
      </c>
      <c r="L248" s="225">
        <v>0</v>
      </c>
      <c r="M248" s="226"/>
      <c r="N248" s="227">
        <f>ROUND(L248*K248,2)</f>
        <v>0</v>
      </c>
      <c r="O248" s="227"/>
      <c r="P248" s="227"/>
      <c r="Q248" s="227"/>
      <c r="R248" s="49"/>
      <c r="T248" s="228" t="s">
        <v>22</v>
      </c>
      <c r="U248" s="57" t="s">
        <v>43</v>
      </c>
      <c r="V248" s="48"/>
      <c r="W248" s="229">
        <f>V248*K248</f>
        <v>0</v>
      </c>
      <c r="X248" s="229">
        <v>0.0018400000000000001</v>
      </c>
      <c r="Y248" s="229">
        <f>X248*K248</f>
        <v>0.0018400000000000001</v>
      </c>
      <c r="Z248" s="229">
        <v>0</v>
      </c>
      <c r="AA248" s="230">
        <f>Z248*K248</f>
        <v>0</v>
      </c>
      <c r="AR248" s="23" t="s">
        <v>249</v>
      </c>
      <c r="AT248" s="23" t="s">
        <v>172</v>
      </c>
      <c r="AU248" s="23" t="s">
        <v>150</v>
      </c>
      <c r="AY248" s="23" t="s">
        <v>171</v>
      </c>
      <c r="BE248" s="143">
        <f>IF(U248="základní",N248,0)</f>
        <v>0</v>
      </c>
      <c r="BF248" s="143">
        <f>IF(U248="snížená",N248,0)</f>
        <v>0</v>
      </c>
      <c r="BG248" s="143">
        <f>IF(U248="zákl. přenesená",N248,0)</f>
        <v>0</v>
      </c>
      <c r="BH248" s="143">
        <f>IF(U248="sníž. přenesená",N248,0)</f>
        <v>0</v>
      </c>
      <c r="BI248" s="143">
        <f>IF(U248="nulová",N248,0)</f>
        <v>0</v>
      </c>
      <c r="BJ248" s="23" t="s">
        <v>150</v>
      </c>
      <c r="BK248" s="143">
        <f>ROUND(L248*K248,2)</f>
        <v>0</v>
      </c>
      <c r="BL248" s="23" t="s">
        <v>249</v>
      </c>
      <c r="BM248" s="23" t="s">
        <v>475</v>
      </c>
    </row>
    <row r="249" s="1" customFormat="1" ht="25.5" customHeight="1">
      <c r="B249" s="47"/>
      <c r="C249" s="220" t="s">
        <v>476</v>
      </c>
      <c r="D249" s="220" t="s">
        <v>172</v>
      </c>
      <c r="E249" s="221" t="s">
        <v>477</v>
      </c>
      <c r="F249" s="222" t="s">
        <v>478</v>
      </c>
      <c r="G249" s="222"/>
      <c r="H249" s="222"/>
      <c r="I249" s="222"/>
      <c r="J249" s="223" t="s">
        <v>175</v>
      </c>
      <c r="K249" s="224">
        <v>1</v>
      </c>
      <c r="L249" s="225">
        <v>0</v>
      </c>
      <c r="M249" s="226"/>
      <c r="N249" s="227">
        <f>ROUND(L249*K249,2)</f>
        <v>0</v>
      </c>
      <c r="O249" s="227"/>
      <c r="P249" s="227"/>
      <c r="Q249" s="227"/>
      <c r="R249" s="49"/>
      <c r="T249" s="228" t="s">
        <v>22</v>
      </c>
      <c r="U249" s="57" t="s">
        <v>43</v>
      </c>
      <c r="V249" s="48"/>
      <c r="W249" s="229">
        <f>V249*K249</f>
        <v>0</v>
      </c>
      <c r="X249" s="229">
        <v>0.00016000000000000001</v>
      </c>
      <c r="Y249" s="229">
        <f>X249*K249</f>
        <v>0.00016000000000000001</v>
      </c>
      <c r="Z249" s="229">
        <v>0</v>
      </c>
      <c r="AA249" s="230">
        <f>Z249*K249</f>
        <v>0</v>
      </c>
      <c r="AR249" s="23" t="s">
        <v>249</v>
      </c>
      <c r="AT249" s="23" t="s">
        <v>172</v>
      </c>
      <c r="AU249" s="23" t="s">
        <v>150</v>
      </c>
      <c r="AY249" s="23" t="s">
        <v>171</v>
      </c>
      <c r="BE249" s="143">
        <f>IF(U249="základní",N249,0)</f>
        <v>0</v>
      </c>
      <c r="BF249" s="143">
        <f>IF(U249="snížená",N249,0)</f>
        <v>0</v>
      </c>
      <c r="BG249" s="143">
        <f>IF(U249="zákl. přenesená",N249,0)</f>
        <v>0</v>
      </c>
      <c r="BH249" s="143">
        <f>IF(U249="sníž. přenesená",N249,0)</f>
        <v>0</v>
      </c>
      <c r="BI249" s="143">
        <f>IF(U249="nulová",N249,0)</f>
        <v>0</v>
      </c>
      <c r="BJ249" s="23" t="s">
        <v>150</v>
      </c>
      <c r="BK249" s="143">
        <f>ROUND(L249*K249,2)</f>
        <v>0</v>
      </c>
      <c r="BL249" s="23" t="s">
        <v>249</v>
      </c>
      <c r="BM249" s="23" t="s">
        <v>479</v>
      </c>
    </row>
    <row r="250" s="1" customFormat="1" ht="16.5" customHeight="1">
      <c r="B250" s="47"/>
      <c r="C250" s="220" t="s">
        <v>480</v>
      </c>
      <c r="D250" s="220" t="s">
        <v>172</v>
      </c>
      <c r="E250" s="221" t="s">
        <v>481</v>
      </c>
      <c r="F250" s="222" t="s">
        <v>482</v>
      </c>
      <c r="G250" s="222"/>
      <c r="H250" s="222"/>
      <c r="I250" s="222"/>
      <c r="J250" s="223" t="s">
        <v>426</v>
      </c>
      <c r="K250" s="224">
        <v>1</v>
      </c>
      <c r="L250" s="225">
        <v>0</v>
      </c>
      <c r="M250" s="226"/>
      <c r="N250" s="227">
        <f>ROUND(L250*K250,2)</f>
        <v>0</v>
      </c>
      <c r="O250" s="227"/>
      <c r="P250" s="227"/>
      <c r="Q250" s="227"/>
      <c r="R250" s="49"/>
      <c r="T250" s="228" t="s">
        <v>22</v>
      </c>
      <c r="U250" s="57" t="s">
        <v>43</v>
      </c>
      <c r="V250" s="48"/>
      <c r="W250" s="229">
        <f>V250*K250</f>
        <v>0</v>
      </c>
      <c r="X250" s="229">
        <v>0.0018400000000000001</v>
      </c>
      <c r="Y250" s="229">
        <f>X250*K250</f>
        <v>0.0018400000000000001</v>
      </c>
      <c r="Z250" s="229">
        <v>0</v>
      </c>
      <c r="AA250" s="230">
        <f>Z250*K250</f>
        <v>0</v>
      </c>
      <c r="AR250" s="23" t="s">
        <v>249</v>
      </c>
      <c r="AT250" s="23" t="s">
        <v>172</v>
      </c>
      <c r="AU250" s="23" t="s">
        <v>150</v>
      </c>
      <c r="AY250" s="23" t="s">
        <v>171</v>
      </c>
      <c r="BE250" s="143">
        <f>IF(U250="základní",N250,0)</f>
        <v>0</v>
      </c>
      <c r="BF250" s="143">
        <f>IF(U250="snížená",N250,0)</f>
        <v>0</v>
      </c>
      <c r="BG250" s="143">
        <f>IF(U250="zákl. přenesená",N250,0)</f>
        <v>0</v>
      </c>
      <c r="BH250" s="143">
        <f>IF(U250="sníž. přenesená",N250,0)</f>
        <v>0</v>
      </c>
      <c r="BI250" s="143">
        <f>IF(U250="nulová",N250,0)</f>
        <v>0</v>
      </c>
      <c r="BJ250" s="23" t="s">
        <v>150</v>
      </c>
      <c r="BK250" s="143">
        <f>ROUND(L250*K250,2)</f>
        <v>0</v>
      </c>
      <c r="BL250" s="23" t="s">
        <v>249</v>
      </c>
      <c r="BM250" s="23" t="s">
        <v>483</v>
      </c>
    </row>
    <row r="251" s="1" customFormat="1" ht="25.5" customHeight="1">
      <c r="B251" s="47"/>
      <c r="C251" s="220" t="s">
        <v>484</v>
      </c>
      <c r="D251" s="220" t="s">
        <v>172</v>
      </c>
      <c r="E251" s="221" t="s">
        <v>485</v>
      </c>
      <c r="F251" s="222" t="s">
        <v>486</v>
      </c>
      <c r="G251" s="222"/>
      <c r="H251" s="222"/>
      <c r="I251" s="222"/>
      <c r="J251" s="223" t="s">
        <v>175</v>
      </c>
      <c r="K251" s="224">
        <v>3</v>
      </c>
      <c r="L251" s="225">
        <v>0</v>
      </c>
      <c r="M251" s="226"/>
      <c r="N251" s="227">
        <f>ROUND(L251*K251,2)</f>
        <v>0</v>
      </c>
      <c r="O251" s="227"/>
      <c r="P251" s="227"/>
      <c r="Q251" s="227"/>
      <c r="R251" s="49"/>
      <c r="T251" s="228" t="s">
        <v>22</v>
      </c>
      <c r="U251" s="57" t="s">
        <v>43</v>
      </c>
      <c r="V251" s="48"/>
      <c r="W251" s="229">
        <f>V251*K251</f>
        <v>0</v>
      </c>
      <c r="X251" s="229">
        <v>0</v>
      </c>
      <c r="Y251" s="229">
        <f>X251*K251</f>
        <v>0</v>
      </c>
      <c r="Z251" s="229">
        <v>0.00084999999999999995</v>
      </c>
      <c r="AA251" s="230">
        <f>Z251*K251</f>
        <v>0.0025499999999999997</v>
      </c>
      <c r="AR251" s="23" t="s">
        <v>249</v>
      </c>
      <c r="AT251" s="23" t="s">
        <v>172</v>
      </c>
      <c r="AU251" s="23" t="s">
        <v>150</v>
      </c>
      <c r="AY251" s="23" t="s">
        <v>171</v>
      </c>
      <c r="BE251" s="143">
        <f>IF(U251="základní",N251,0)</f>
        <v>0</v>
      </c>
      <c r="BF251" s="143">
        <f>IF(U251="snížená",N251,0)</f>
        <v>0</v>
      </c>
      <c r="BG251" s="143">
        <f>IF(U251="zákl. přenesená",N251,0)</f>
        <v>0</v>
      </c>
      <c r="BH251" s="143">
        <f>IF(U251="sníž. přenesená",N251,0)</f>
        <v>0</v>
      </c>
      <c r="BI251" s="143">
        <f>IF(U251="nulová",N251,0)</f>
        <v>0</v>
      </c>
      <c r="BJ251" s="23" t="s">
        <v>150</v>
      </c>
      <c r="BK251" s="143">
        <f>ROUND(L251*K251,2)</f>
        <v>0</v>
      </c>
      <c r="BL251" s="23" t="s">
        <v>249</v>
      </c>
      <c r="BM251" s="23" t="s">
        <v>487</v>
      </c>
    </row>
    <row r="252" s="1" customFormat="1" ht="25.5" customHeight="1">
      <c r="B252" s="47"/>
      <c r="C252" s="220" t="s">
        <v>488</v>
      </c>
      <c r="D252" s="220" t="s">
        <v>172</v>
      </c>
      <c r="E252" s="221" t="s">
        <v>489</v>
      </c>
      <c r="F252" s="222" t="s">
        <v>490</v>
      </c>
      <c r="G252" s="222"/>
      <c r="H252" s="222"/>
      <c r="I252" s="222"/>
      <c r="J252" s="223" t="s">
        <v>175</v>
      </c>
      <c r="K252" s="224">
        <v>1</v>
      </c>
      <c r="L252" s="225">
        <v>0</v>
      </c>
      <c r="M252" s="226"/>
      <c r="N252" s="227">
        <f>ROUND(L252*K252,2)</f>
        <v>0</v>
      </c>
      <c r="O252" s="227"/>
      <c r="P252" s="227"/>
      <c r="Q252" s="227"/>
      <c r="R252" s="49"/>
      <c r="T252" s="228" t="s">
        <v>22</v>
      </c>
      <c r="U252" s="57" t="s">
        <v>43</v>
      </c>
      <c r="V252" s="48"/>
      <c r="W252" s="229">
        <f>V252*K252</f>
        <v>0</v>
      </c>
      <c r="X252" s="229">
        <v>0.00023000000000000001</v>
      </c>
      <c r="Y252" s="229">
        <f>X252*K252</f>
        <v>0.00023000000000000001</v>
      </c>
      <c r="Z252" s="229">
        <v>0</v>
      </c>
      <c r="AA252" s="230">
        <f>Z252*K252</f>
        <v>0</v>
      </c>
      <c r="AR252" s="23" t="s">
        <v>249</v>
      </c>
      <c r="AT252" s="23" t="s">
        <v>172</v>
      </c>
      <c r="AU252" s="23" t="s">
        <v>150</v>
      </c>
      <c r="AY252" s="23" t="s">
        <v>171</v>
      </c>
      <c r="BE252" s="143">
        <f>IF(U252="základní",N252,0)</f>
        <v>0</v>
      </c>
      <c r="BF252" s="143">
        <f>IF(U252="snížená",N252,0)</f>
        <v>0</v>
      </c>
      <c r="BG252" s="143">
        <f>IF(U252="zákl. přenesená",N252,0)</f>
        <v>0</v>
      </c>
      <c r="BH252" s="143">
        <f>IF(U252="sníž. přenesená",N252,0)</f>
        <v>0</v>
      </c>
      <c r="BI252" s="143">
        <f>IF(U252="nulová",N252,0)</f>
        <v>0</v>
      </c>
      <c r="BJ252" s="23" t="s">
        <v>150</v>
      </c>
      <c r="BK252" s="143">
        <f>ROUND(L252*K252,2)</f>
        <v>0</v>
      </c>
      <c r="BL252" s="23" t="s">
        <v>249</v>
      </c>
      <c r="BM252" s="23" t="s">
        <v>491</v>
      </c>
    </row>
    <row r="253" s="1" customFormat="1" ht="25.5" customHeight="1">
      <c r="B253" s="47"/>
      <c r="C253" s="220" t="s">
        <v>492</v>
      </c>
      <c r="D253" s="220" t="s">
        <v>172</v>
      </c>
      <c r="E253" s="221" t="s">
        <v>493</v>
      </c>
      <c r="F253" s="222" t="s">
        <v>494</v>
      </c>
      <c r="G253" s="222"/>
      <c r="H253" s="222"/>
      <c r="I253" s="222"/>
      <c r="J253" s="223" t="s">
        <v>175</v>
      </c>
      <c r="K253" s="224">
        <v>1</v>
      </c>
      <c r="L253" s="225">
        <v>0</v>
      </c>
      <c r="M253" s="226"/>
      <c r="N253" s="227">
        <f>ROUND(L253*K253,2)</f>
        <v>0</v>
      </c>
      <c r="O253" s="227"/>
      <c r="P253" s="227"/>
      <c r="Q253" s="227"/>
      <c r="R253" s="49"/>
      <c r="T253" s="228" t="s">
        <v>22</v>
      </c>
      <c r="U253" s="57" t="s">
        <v>43</v>
      </c>
      <c r="V253" s="48"/>
      <c r="W253" s="229">
        <f>V253*K253</f>
        <v>0</v>
      </c>
      <c r="X253" s="229">
        <v>0.00027999999999999998</v>
      </c>
      <c r="Y253" s="229">
        <f>X253*K253</f>
        <v>0.00027999999999999998</v>
      </c>
      <c r="Z253" s="229">
        <v>0</v>
      </c>
      <c r="AA253" s="230">
        <f>Z253*K253</f>
        <v>0</v>
      </c>
      <c r="AR253" s="23" t="s">
        <v>249</v>
      </c>
      <c r="AT253" s="23" t="s">
        <v>172</v>
      </c>
      <c r="AU253" s="23" t="s">
        <v>150</v>
      </c>
      <c r="AY253" s="23" t="s">
        <v>171</v>
      </c>
      <c r="BE253" s="143">
        <f>IF(U253="základní",N253,0)</f>
        <v>0</v>
      </c>
      <c r="BF253" s="143">
        <f>IF(U253="snížená",N253,0)</f>
        <v>0</v>
      </c>
      <c r="BG253" s="143">
        <f>IF(U253="zákl. přenesená",N253,0)</f>
        <v>0</v>
      </c>
      <c r="BH253" s="143">
        <f>IF(U253="sníž. přenesená",N253,0)</f>
        <v>0</v>
      </c>
      <c r="BI253" s="143">
        <f>IF(U253="nulová",N253,0)</f>
        <v>0</v>
      </c>
      <c r="BJ253" s="23" t="s">
        <v>150</v>
      </c>
      <c r="BK253" s="143">
        <f>ROUND(L253*K253,2)</f>
        <v>0</v>
      </c>
      <c r="BL253" s="23" t="s">
        <v>249</v>
      </c>
      <c r="BM253" s="23" t="s">
        <v>495</v>
      </c>
    </row>
    <row r="254" s="1" customFormat="1" ht="38.25" customHeight="1">
      <c r="B254" s="47"/>
      <c r="C254" s="220" t="s">
        <v>496</v>
      </c>
      <c r="D254" s="220" t="s">
        <v>172</v>
      </c>
      <c r="E254" s="221" t="s">
        <v>497</v>
      </c>
      <c r="F254" s="222" t="s">
        <v>498</v>
      </c>
      <c r="G254" s="222"/>
      <c r="H254" s="222"/>
      <c r="I254" s="222"/>
      <c r="J254" s="223" t="s">
        <v>175</v>
      </c>
      <c r="K254" s="224">
        <v>1</v>
      </c>
      <c r="L254" s="225">
        <v>0</v>
      </c>
      <c r="M254" s="226"/>
      <c r="N254" s="227">
        <f>ROUND(L254*K254,2)</f>
        <v>0</v>
      </c>
      <c r="O254" s="227"/>
      <c r="P254" s="227"/>
      <c r="Q254" s="227"/>
      <c r="R254" s="49"/>
      <c r="T254" s="228" t="s">
        <v>22</v>
      </c>
      <c r="U254" s="57" t="s">
        <v>43</v>
      </c>
      <c r="V254" s="48"/>
      <c r="W254" s="229">
        <f>V254*K254</f>
        <v>0</v>
      </c>
      <c r="X254" s="229">
        <v>0.00075000000000000002</v>
      </c>
      <c r="Y254" s="229">
        <f>X254*K254</f>
        <v>0.00075000000000000002</v>
      </c>
      <c r="Z254" s="229">
        <v>0</v>
      </c>
      <c r="AA254" s="230">
        <f>Z254*K254</f>
        <v>0</v>
      </c>
      <c r="AR254" s="23" t="s">
        <v>249</v>
      </c>
      <c r="AT254" s="23" t="s">
        <v>172</v>
      </c>
      <c r="AU254" s="23" t="s">
        <v>150</v>
      </c>
      <c r="AY254" s="23" t="s">
        <v>171</v>
      </c>
      <c r="BE254" s="143">
        <f>IF(U254="základní",N254,0)</f>
        <v>0</v>
      </c>
      <c r="BF254" s="143">
        <f>IF(U254="snížená",N254,0)</f>
        <v>0</v>
      </c>
      <c r="BG254" s="143">
        <f>IF(U254="zákl. přenesená",N254,0)</f>
        <v>0</v>
      </c>
      <c r="BH254" s="143">
        <f>IF(U254="sníž. přenesená",N254,0)</f>
        <v>0</v>
      </c>
      <c r="BI254" s="143">
        <f>IF(U254="nulová",N254,0)</f>
        <v>0</v>
      </c>
      <c r="BJ254" s="23" t="s">
        <v>150</v>
      </c>
      <c r="BK254" s="143">
        <f>ROUND(L254*K254,2)</f>
        <v>0</v>
      </c>
      <c r="BL254" s="23" t="s">
        <v>249</v>
      </c>
      <c r="BM254" s="23" t="s">
        <v>499</v>
      </c>
    </row>
    <row r="255" s="1" customFormat="1" ht="16.5" customHeight="1">
      <c r="B255" s="47"/>
      <c r="C255" s="220" t="s">
        <v>500</v>
      </c>
      <c r="D255" s="220" t="s">
        <v>172</v>
      </c>
      <c r="E255" s="221" t="s">
        <v>501</v>
      </c>
      <c r="F255" s="222" t="s">
        <v>502</v>
      </c>
      <c r="G255" s="222"/>
      <c r="H255" s="222"/>
      <c r="I255" s="222"/>
      <c r="J255" s="223" t="s">
        <v>175</v>
      </c>
      <c r="K255" s="224">
        <v>1</v>
      </c>
      <c r="L255" s="225">
        <v>0</v>
      </c>
      <c r="M255" s="226"/>
      <c r="N255" s="227">
        <f>ROUND(L255*K255,2)</f>
        <v>0</v>
      </c>
      <c r="O255" s="227"/>
      <c r="P255" s="227"/>
      <c r="Q255" s="227"/>
      <c r="R255" s="49"/>
      <c r="T255" s="228" t="s">
        <v>22</v>
      </c>
      <c r="U255" s="57" t="s">
        <v>43</v>
      </c>
      <c r="V255" s="48"/>
      <c r="W255" s="229">
        <f>V255*K255</f>
        <v>0</v>
      </c>
      <c r="X255" s="229">
        <v>0.00031</v>
      </c>
      <c r="Y255" s="229">
        <f>X255*K255</f>
        <v>0.00031</v>
      </c>
      <c r="Z255" s="229">
        <v>0</v>
      </c>
      <c r="AA255" s="230">
        <f>Z255*K255</f>
        <v>0</v>
      </c>
      <c r="AR255" s="23" t="s">
        <v>249</v>
      </c>
      <c r="AT255" s="23" t="s">
        <v>172</v>
      </c>
      <c r="AU255" s="23" t="s">
        <v>150</v>
      </c>
      <c r="AY255" s="23" t="s">
        <v>171</v>
      </c>
      <c r="BE255" s="143">
        <f>IF(U255="základní",N255,0)</f>
        <v>0</v>
      </c>
      <c r="BF255" s="143">
        <f>IF(U255="snížená",N255,0)</f>
        <v>0</v>
      </c>
      <c r="BG255" s="143">
        <f>IF(U255="zákl. přenesená",N255,0)</f>
        <v>0</v>
      </c>
      <c r="BH255" s="143">
        <f>IF(U255="sníž. přenesená",N255,0)</f>
        <v>0</v>
      </c>
      <c r="BI255" s="143">
        <f>IF(U255="nulová",N255,0)</f>
        <v>0</v>
      </c>
      <c r="BJ255" s="23" t="s">
        <v>150</v>
      </c>
      <c r="BK255" s="143">
        <f>ROUND(L255*K255,2)</f>
        <v>0</v>
      </c>
      <c r="BL255" s="23" t="s">
        <v>249</v>
      </c>
      <c r="BM255" s="23" t="s">
        <v>503</v>
      </c>
    </row>
    <row r="256" s="1" customFormat="1" ht="25.5" customHeight="1">
      <c r="B256" s="47"/>
      <c r="C256" s="220" t="s">
        <v>504</v>
      </c>
      <c r="D256" s="220" t="s">
        <v>172</v>
      </c>
      <c r="E256" s="221" t="s">
        <v>505</v>
      </c>
      <c r="F256" s="222" t="s">
        <v>506</v>
      </c>
      <c r="G256" s="222"/>
      <c r="H256" s="222"/>
      <c r="I256" s="222"/>
      <c r="J256" s="223" t="s">
        <v>321</v>
      </c>
      <c r="K256" s="272">
        <v>0</v>
      </c>
      <c r="L256" s="225">
        <v>0</v>
      </c>
      <c r="M256" s="226"/>
      <c r="N256" s="227">
        <f>ROUND(L256*K256,2)</f>
        <v>0</v>
      </c>
      <c r="O256" s="227"/>
      <c r="P256" s="227"/>
      <c r="Q256" s="227"/>
      <c r="R256" s="49"/>
      <c r="T256" s="228" t="s">
        <v>22</v>
      </c>
      <c r="U256" s="57" t="s">
        <v>43</v>
      </c>
      <c r="V256" s="48"/>
      <c r="W256" s="229">
        <f>V256*K256</f>
        <v>0</v>
      </c>
      <c r="X256" s="229">
        <v>0</v>
      </c>
      <c r="Y256" s="229">
        <f>X256*K256</f>
        <v>0</v>
      </c>
      <c r="Z256" s="229">
        <v>0</v>
      </c>
      <c r="AA256" s="230">
        <f>Z256*K256</f>
        <v>0</v>
      </c>
      <c r="AR256" s="23" t="s">
        <v>249</v>
      </c>
      <c r="AT256" s="23" t="s">
        <v>172</v>
      </c>
      <c r="AU256" s="23" t="s">
        <v>150</v>
      </c>
      <c r="AY256" s="23" t="s">
        <v>171</v>
      </c>
      <c r="BE256" s="143">
        <f>IF(U256="základní",N256,0)</f>
        <v>0</v>
      </c>
      <c r="BF256" s="143">
        <f>IF(U256="snížená",N256,0)</f>
        <v>0</v>
      </c>
      <c r="BG256" s="143">
        <f>IF(U256="zákl. přenesená",N256,0)</f>
        <v>0</v>
      </c>
      <c r="BH256" s="143">
        <f>IF(U256="sníž. přenesená",N256,0)</f>
        <v>0</v>
      </c>
      <c r="BI256" s="143">
        <f>IF(U256="nulová",N256,0)</f>
        <v>0</v>
      </c>
      <c r="BJ256" s="23" t="s">
        <v>150</v>
      </c>
      <c r="BK256" s="143">
        <f>ROUND(L256*K256,2)</f>
        <v>0</v>
      </c>
      <c r="BL256" s="23" t="s">
        <v>249</v>
      </c>
      <c r="BM256" s="23" t="s">
        <v>507</v>
      </c>
    </row>
    <row r="257" s="9" customFormat="1" ht="29.88" customHeight="1">
      <c r="B257" s="206"/>
      <c r="C257" s="207"/>
      <c r="D257" s="217" t="s">
        <v>135</v>
      </c>
      <c r="E257" s="217"/>
      <c r="F257" s="217"/>
      <c r="G257" s="217"/>
      <c r="H257" s="217"/>
      <c r="I257" s="217"/>
      <c r="J257" s="217"/>
      <c r="K257" s="217"/>
      <c r="L257" s="217"/>
      <c r="M257" s="217"/>
      <c r="N257" s="231">
        <f>BK257</f>
        <v>0</v>
      </c>
      <c r="O257" s="232"/>
      <c r="P257" s="232"/>
      <c r="Q257" s="232"/>
      <c r="R257" s="210"/>
      <c r="T257" s="211"/>
      <c r="U257" s="207"/>
      <c r="V257" s="207"/>
      <c r="W257" s="212">
        <f>SUM(W258:W281)</f>
        <v>0</v>
      </c>
      <c r="X257" s="207"/>
      <c r="Y257" s="212">
        <f>SUM(Y258:Y281)</f>
        <v>0.010029999999999999</v>
      </c>
      <c r="Z257" s="207"/>
      <c r="AA257" s="213">
        <f>SUM(AA258:AA281)</f>
        <v>0</v>
      </c>
      <c r="AR257" s="214" t="s">
        <v>150</v>
      </c>
      <c r="AT257" s="215" t="s">
        <v>75</v>
      </c>
      <c r="AU257" s="215" t="s">
        <v>84</v>
      </c>
      <c r="AY257" s="214" t="s">
        <v>171</v>
      </c>
      <c r="BK257" s="216">
        <f>SUM(BK258:BK281)</f>
        <v>0</v>
      </c>
    </row>
    <row r="258" s="1" customFormat="1" ht="25.5" customHeight="1">
      <c r="B258" s="47"/>
      <c r="C258" s="220" t="s">
        <v>508</v>
      </c>
      <c r="D258" s="220" t="s">
        <v>172</v>
      </c>
      <c r="E258" s="221" t="s">
        <v>509</v>
      </c>
      <c r="F258" s="222" t="s">
        <v>510</v>
      </c>
      <c r="G258" s="222"/>
      <c r="H258" s="222"/>
      <c r="I258" s="222"/>
      <c r="J258" s="223" t="s">
        <v>175</v>
      </c>
      <c r="K258" s="224">
        <v>5</v>
      </c>
      <c r="L258" s="225">
        <v>0</v>
      </c>
      <c r="M258" s="226"/>
      <c r="N258" s="227">
        <f>ROUND(L258*K258,2)</f>
        <v>0</v>
      </c>
      <c r="O258" s="227"/>
      <c r="P258" s="227"/>
      <c r="Q258" s="227"/>
      <c r="R258" s="49"/>
      <c r="T258" s="228" t="s">
        <v>22</v>
      </c>
      <c r="U258" s="57" t="s">
        <v>43</v>
      </c>
      <c r="V258" s="48"/>
      <c r="W258" s="229">
        <f>V258*K258</f>
        <v>0</v>
      </c>
      <c r="X258" s="229">
        <v>0</v>
      </c>
      <c r="Y258" s="229">
        <f>X258*K258</f>
        <v>0</v>
      </c>
      <c r="Z258" s="229">
        <v>0</v>
      </c>
      <c r="AA258" s="230">
        <f>Z258*K258</f>
        <v>0</v>
      </c>
      <c r="AR258" s="23" t="s">
        <v>249</v>
      </c>
      <c r="AT258" s="23" t="s">
        <v>172</v>
      </c>
      <c r="AU258" s="23" t="s">
        <v>150</v>
      </c>
      <c r="AY258" s="23" t="s">
        <v>171</v>
      </c>
      <c r="BE258" s="143">
        <f>IF(U258="základní",N258,0)</f>
        <v>0</v>
      </c>
      <c r="BF258" s="143">
        <f>IF(U258="snížená",N258,0)</f>
        <v>0</v>
      </c>
      <c r="BG258" s="143">
        <f>IF(U258="zákl. přenesená",N258,0)</f>
        <v>0</v>
      </c>
      <c r="BH258" s="143">
        <f>IF(U258="sníž. přenesená",N258,0)</f>
        <v>0</v>
      </c>
      <c r="BI258" s="143">
        <f>IF(U258="nulová",N258,0)</f>
        <v>0</v>
      </c>
      <c r="BJ258" s="23" t="s">
        <v>150</v>
      </c>
      <c r="BK258" s="143">
        <f>ROUND(L258*K258,2)</f>
        <v>0</v>
      </c>
      <c r="BL258" s="23" t="s">
        <v>249</v>
      </c>
      <c r="BM258" s="23" t="s">
        <v>511</v>
      </c>
    </row>
    <row r="259" s="1" customFormat="1" ht="25.5" customHeight="1">
      <c r="B259" s="47"/>
      <c r="C259" s="264" t="s">
        <v>512</v>
      </c>
      <c r="D259" s="264" t="s">
        <v>302</v>
      </c>
      <c r="E259" s="265" t="s">
        <v>513</v>
      </c>
      <c r="F259" s="266" t="s">
        <v>514</v>
      </c>
      <c r="G259" s="266"/>
      <c r="H259" s="266"/>
      <c r="I259" s="266"/>
      <c r="J259" s="267" t="s">
        <v>175</v>
      </c>
      <c r="K259" s="268">
        <v>5</v>
      </c>
      <c r="L259" s="269">
        <v>0</v>
      </c>
      <c r="M259" s="270"/>
      <c r="N259" s="271">
        <f>ROUND(L259*K259,2)</f>
        <v>0</v>
      </c>
      <c r="O259" s="227"/>
      <c r="P259" s="227"/>
      <c r="Q259" s="227"/>
      <c r="R259" s="49"/>
      <c r="T259" s="228" t="s">
        <v>22</v>
      </c>
      <c r="U259" s="57" t="s">
        <v>43</v>
      </c>
      <c r="V259" s="48"/>
      <c r="W259" s="229">
        <f>V259*K259</f>
        <v>0</v>
      </c>
      <c r="X259" s="229">
        <v>5.0000000000000002E-05</v>
      </c>
      <c r="Y259" s="229">
        <f>X259*K259</f>
        <v>0.00025000000000000001</v>
      </c>
      <c r="Z259" s="229">
        <v>0</v>
      </c>
      <c r="AA259" s="230">
        <f>Z259*K259</f>
        <v>0</v>
      </c>
      <c r="AR259" s="23" t="s">
        <v>306</v>
      </c>
      <c r="AT259" s="23" t="s">
        <v>302</v>
      </c>
      <c r="AU259" s="23" t="s">
        <v>150</v>
      </c>
      <c r="AY259" s="23" t="s">
        <v>171</v>
      </c>
      <c r="BE259" s="143">
        <f>IF(U259="základní",N259,0)</f>
        <v>0</v>
      </c>
      <c r="BF259" s="143">
        <f>IF(U259="snížená",N259,0)</f>
        <v>0</v>
      </c>
      <c r="BG259" s="143">
        <f>IF(U259="zákl. přenesená",N259,0)</f>
        <v>0</v>
      </c>
      <c r="BH259" s="143">
        <f>IF(U259="sníž. přenesená",N259,0)</f>
        <v>0</v>
      </c>
      <c r="BI259" s="143">
        <f>IF(U259="nulová",N259,0)</f>
        <v>0</v>
      </c>
      <c r="BJ259" s="23" t="s">
        <v>150</v>
      </c>
      <c r="BK259" s="143">
        <f>ROUND(L259*K259,2)</f>
        <v>0</v>
      </c>
      <c r="BL259" s="23" t="s">
        <v>249</v>
      </c>
      <c r="BM259" s="23" t="s">
        <v>515</v>
      </c>
    </row>
    <row r="260" s="1" customFormat="1" ht="25.5" customHeight="1">
      <c r="B260" s="47"/>
      <c r="C260" s="220" t="s">
        <v>516</v>
      </c>
      <c r="D260" s="220" t="s">
        <v>172</v>
      </c>
      <c r="E260" s="221" t="s">
        <v>517</v>
      </c>
      <c r="F260" s="222" t="s">
        <v>518</v>
      </c>
      <c r="G260" s="222"/>
      <c r="H260" s="222"/>
      <c r="I260" s="222"/>
      <c r="J260" s="223" t="s">
        <v>223</v>
      </c>
      <c r="K260" s="224">
        <v>14</v>
      </c>
      <c r="L260" s="225">
        <v>0</v>
      </c>
      <c r="M260" s="226"/>
      <c r="N260" s="227">
        <f>ROUND(L260*K260,2)</f>
        <v>0</v>
      </c>
      <c r="O260" s="227"/>
      <c r="P260" s="227"/>
      <c r="Q260" s="227"/>
      <c r="R260" s="49"/>
      <c r="T260" s="228" t="s">
        <v>22</v>
      </c>
      <c r="U260" s="57" t="s">
        <v>43</v>
      </c>
      <c r="V260" s="48"/>
      <c r="W260" s="229">
        <f>V260*K260</f>
        <v>0</v>
      </c>
      <c r="X260" s="229">
        <v>0</v>
      </c>
      <c r="Y260" s="229">
        <f>X260*K260</f>
        <v>0</v>
      </c>
      <c r="Z260" s="229">
        <v>0</v>
      </c>
      <c r="AA260" s="230">
        <f>Z260*K260</f>
        <v>0</v>
      </c>
      <c r="AR260" s="23" t="s">
        <v>249</v>
      </c>
      <c r="AT260" s="23" t="s">
        <v>172</v>
      </c>
      <c r="AU260" s="23" t="s">
        <v>150</v>
      </c>
      <c r="AY260" s="23" t="s">
        <v>171</v>
      </c>
      <c r="BE260" s="143">
        <f>IF(U260="základní",N260,0)</f>
        <v>0</v>
      </c>
      <c r="BF260" s="143">
        <f>IF(U260="snížená",N260,0)</f>
        <v>0</v>
      </c>
      <c r="BG260" s="143">
        <f>IF(U260="zákl. přenesená",N260,0)</f>
        <v>0</v>
      </c>
      <c r="BH260" s="143">
        <f>IF(U260="sníž. přenesená",N260,0)</f>
        <v>0</v>
      </c>
      <c r="BI260" s="143">
        <f>IF(U260="nulová",N260,0)</f>
        <v>0</v>
      </c>
      <c r="BJ260" s="23" t="s">
        <v>150</v>
      </c>
      <c r="BK260" s="143">
        <f>ROUND(L260*K260,2)</f>
        <v>0</v>
      </c>
      <c r="BL260" s="23" t="s">
        <v>249</v>
      </c>
      <c r="BM260" s="23" t="s">
        <v>519</v>
      </c>
    </row>
    <row r="261" s="1" customFormat="1" ht="16.5" customHeight="1">
      <c r="B261" s="47"/>
      <c r="C261" s="264" t="s">
        <v>520</v>
      </c>
      <c r="D261" s="264" t="s">
        <v>302</v>
      </c>
      <c r="E261" s="265" t="s">
        <v>521</v>
      </c>
      <c r="F261" s="266" t="s">
        <v>522</v>
      </c>
      <c r="G261" s="266"/>
      <c r="H261" s="266"/>
      <c r="I261" s="266"/>
      <c r="J261" s="267" t="s">
        <v>223</v>
      </c>
      <c r="K261" s="268">
        <v>14</v>
      </c>
      <c r="L261" s="269">
        <v>0</v>
      </c>
      <c r="M261" s="270"/>
      <c r="N261" s="271">
        <f>ROUND(L261*K261,2)</f>
        <v>0</v>
      </c>
      <c r="O261" s="227"/>
      <c r="P261" s="227"/>
      <c r="Q261" s="227"/>
      <c r="R261" s="49"/>
      <c r="T261" s="228" t="s">
        <v>22</v>
      </c>
      <c r="U261" s="57" t="s">
        <v>43</v>
      </c>
      <c r="V261" s="48"/>
      <c r="W261" s="229">
        <f>V261*K261</f>
        <v>0</v>
      </c>
      <c r="X261" s="229">
        <v>8.0000000000000007E-05</v>
      </c>
      <c r="Y261" s="229">
        <f>X261*K261</f>
        <v>0.0011200000000000001</v>
      </c>
      <c r="Z261" s="229">
        <v>0</v>
      </c>
      <c r="AA261" s="230">
        <f>Z261*K261</f>
        <v>0</v>
      </c>
      <c r="AR261" s="23" t="s">
        <v>306</v>
      </c>
      <c r="AT261" s="23" t="s">
        <v>302</v>
      </c>
      <c r="AU261" s="23" t="s">
        <v>150</v>
      </c>
      <c r="AY261" s="23" t="s">
        <v>171</v>
      </c>
      <c r="BE261" s="143">
        <f>IF(U261="základní",N261,0)</f>
        <v>0</v>
      </c>
      <c r="BF261" s="143">
        <f>IF(U261="snížená",N261,0)</f>
        <v>0</v>
      </c>
      <c r="BG261" s="143">
        <f>IF(U261="zákl. přenesená",N261,0)</f>
        <v>0</v>
      </c>
      <c r="BH261" s="143">
        <f>IF(U261="sníž. přenesená",N261,0)</f>
        <v>0</v>
      </c>
      <c r="BI261" s="143">
        <f>IF(U261="nulová",N261,0)</f>
        <v>0</v>
      </c>
      <c r="BJ261" s="23" t="s">
        <v>150</v>
      </c>
      <c r="BK261" s="143">
        <f>ROUND(L261*K261,2)</f>
        <v>0</v>
      </c>
      <c r="BL261" s="23" t="s">
        <v>249</v>
      </c>
      <c r="BM261" s="23" t="s">
        <v>523</v>
      </c>
    </row>
    <row r="262" s="1" customFormat="1" ht="38.25" customHeight="1">
      <c r="B262" s="47"/>
      <c r="C262" s="220" t="s">
        <v>524</v>
      </c>
      <c r="D262" s="220" t="s">
        <v>172</v>
      </c>
      <c r="E262" s="221" t="s">
        <v>525</v>
      </c>
      <c r="F262" s="222" t="s">
        <v>526</v>
      </c>
      <c r="G262" s="222"/>
      <c r="H262" s="222"/>
      <c r="I262" s="222"/>
      <c r="J262" s="223" t="s">
        <v>223</v>
      </c>
      <c r="K262" s="224">
        <v>20</v>
      </c>
      <c r="L262" s="225">
        <v>0</v>
      </c>
      <c r="M262" s="226"/>
      <c r="N262" s="227">
        <f>ROUND(L262*K262,2)</f>
        <v>0</v>
      </c>
      <c r="O262" s="227"/>
      <c r="P262" s="227"/>
      <c r="Q262" s="227"/>
      <c r="R262" s="49"/>
      <c r="T262" s="228" t="s">
        <v>22</v>
      </c>
      <c r="U262" s="57" t="s">
        <v>43</v>
      </c>
      <c r="V262" s="48"/>
      <c r="W262" s="229">
        <f>V262*K262</f>
        <v>0</v>
      </c>
      <c r="X262" s="229">
        <v>0</v>
      </c>
      <c r="Y262" s="229">
        <f>X262*K262</f>
        <v>0</v>
      </c>
      <c r="Z262" s="229">
        <v>0</v>
      </c>
      <c r="AA262" s="230">
        <f>Z262*K262</f>
        <v>0</v>
      </c>
      <c r="AR262" s="23" t="s">
        <v>249</v>
      </c>
      <c r="AT262" s="23" t="s">
        <v>172</v>
      </c>
      <c r="AU262" s="23" t="s">
        <v>150</v>
      </c>
      <c r="AY262" s="23" t="s">
        <v>171</v>
      </c>
      <c r="BE262" s="143">
        <f>IF(U262="základní",N262,0)</f>
        <v>0</v>
      </c>
      <c r="BF262" s="143">
        <f>IF(U262="snížená",N262,0)</f>
        <v>0</v>
      </c>
      <c r="BG262" s="143">
        <f>IF(U262="zákl. přenesená",N262,0)</f>
        <v>0</v>
      </c>
      <c r="BH262" s="143">
        <f>IF(U262="sníž. přenesená",N262,0)</f>
        <v>0</v>
      </c>
      <c r="BI262" s="143">
        <f>IF(U262="nulová",N262,0)</f>
        <v>0</v>
      </c>
      <c r="BJ262" s="23" t="s">
        <v>150</v>
      </c>
      <c r="BK262" s="143">
        <f>ROUND(L262*K262,2)</f>
        <v>0</v>
      </c>
      <c r="BL262" s="23" t="s">
        <v>249</v>
      </c>
      <c r="BM262" s="23" t="s">
        <v>527</v>
      </c>
    </row>
    <row r="263" s="1" customFormat="1" ht="25.5" customHeight="1">
      <c r="B263" s="47"/>
      <c r="C263" s="264" t="s">
        <v>528</v>
      </c>
      <c r="D263" s="264" t="s">
        <v>302</v>
      </c>
      <c r="E263" s="265" t="s">
        <v>529</v>
      </c>
      <c r="F263" s="266" t="s">
        <v>530</v>
      </c>
      <c r="G263" s="266"/>
      <c r="H263" s="266"/>
      <c r="I263" s="266"/>
      <c r="J263" s="267" t="s">
        <v>223</v>
      </c>
      <c r="K263" s="268">
        <v>20</v>
      </c>
      <c r="L263" s="269">
        <v>0</v>
      </c>
      <c r="M263" s="270"/>
      <c r="N263" s="271">
        <f>ROUND(L263*K263,2)</f>
        <v>0</v>
      </c>
      <c r="O263" s="227"/>
      <c r="P263" s="227"/>
      <c r="Q263" s="227"/>
      <c r="R263" s="49"/>
      <c r="T263" s="228" t="s">
        <v>22</v>
      </c>
      <c r="U263" s="57" t="s">
        <v>43</v>
      </c>
      <c r="V263" s="48"/>
      <c r="W263" s="229">
        <f>V263*K263</f>
        <v>0</v>
      </c>
      <c r="X263" s="229">
        <v>0.00017000000000000001</v>
      </c>
      <c r="Y263" s="229">
        <f>X263*K263</f>
        <v>0.0034000000000000002</v>
      </c>
      <c r="Z263" s="229">
        <v>0</v>
      </c>
      <c r="AA263" s="230">
        <f>Z263*K263</f>
        <v>0</v>
      </c>
      <c r="AR263" s="23" t="s">
        <v>306</v>
      </c>
      <c r="AT263" s="23" t="s">
        <v>302</v>
      </c>
      <c r="AU263" s="23" t="s">
        <v>150</v>
      </c>
      <c r="AY263" s="23" t="s">
        <v>171</v>
      </c>
      <c r="BE263" s="143">
        <f>IF(U263="základní",N263,0)</f>
        <v>0</v>
      </c>
      <c r="BF263" s="143">
        <f>IF(U263="snížená",N263,0)</f>
        <v>0</v>
      </c>
      <c r="BG263" s="143">
        <f>IF(U263="zákl. přenesená",N263,0)</f>
        <v>0</v>
      </c>
      <c r="BH263" s="143">
        <f>IF(U263="sníž. přenesená",N263,0)</f>
        <v>0</v>
      </c>
      <c r="BI263" s="143">
        <f>IF(U263="nulová",N263,0)</f>
        <v>0</v>
      </c>
      <c r="BJ263" s="23" t="s">
        <v>150</v>
      </c>
      <c r="BK263" s="143">
        <f>ROUND(L263*K263,2)</f>
        <v>0</v>
      </c>
      <c r="BL263" s="23" t="s">
        <v>249</v>
      </c>
      <c r="BM263" s="23" t="s">
        <v>531</v>
      </c>
    </row>
    <row r="264" s="1" customFormat="1" ht="25.5" customHeight="1">
      <c r="B264" s="47"/>
      <c r="C264" s="220" t="s">
        <v>532</v>
      </c>
      <c r="D264" s="220" t="s">
        <v>172</v>
      </c>
      <c r="E264" s="221" t="s">
        <v>533</v>
      </c>
      <c r="F264" s="222" t="s">
        <v>534</v>
      </c>
      <c r="G264" s="222"/>
      <c r="H264" s="222"/>
      <c r="I264" s="222"/>
      <c r="J264" s="223" t="s">
        <v>175</v>
      </c>
      <c r="K264" s="224">
        <v>4</v>
      </c>
      <c r="L264" s="225">
        <v>0</v>
      </c>
      <c r="M264" s="226"/>
      <c r="N264" s="227">
        <f>ROUND(L264*K264,2)</f>
        <v>0</v>
      </c>
      <c r="O264" s="227"/>
      <c r="P264" s="227"/>
      <c r="Q264" s="227"/>
      <c r="R264" s="49"/>
      <c r="T264" s="228" t="s">
        <v>22</v>
      </c>
      <c r="U264" s="57" t="s">
        <v>43</v>
      </c>
      <c r="V264" s="48"/>
      <c r="W264" s="229">
        <f>V264*K264</f>
        <v>0</v>
      </c>
      <c r="X264" s="229">
        <v>0</v>
      </c>
      <c r="Y264" s="229">
        <f>X264*K264</f>
        <v>0</v>
      </c>
      <c r="Z264" s="229">
        <v>0</v>
      </c>
      <c r="AA264" s="230">
        <f>Z264*K264</f>
        <v>0</v>
      </c>
      <c r="AR264" s="23" t="s">
        <v>249</v>
      </c>
      <c r="AT264" s="23" t="s">
        <v>172</v>
      </c>
      <c r="AU264" s="23" t="s">
        <v>150</v>
      </c>
      <c r="AY264" s="23" t="s">
        <v>171</v>
      </c>
      <c r="BE264" s="143">
        <f>IF(U264="základní",N264,0)</f>
        <v>0</v>
      </c>
      <c r="BF264" s="143">
        <f>IF(U264="snížená",N264,0)</f>
        <v>0</v>
      </c>
      <c r="BG264" s="143">
        <f>IF(U264="zákl. přenesená",N264,0)</f>
        <v>0</v>
      </c>
      <c r="BH264" s="143">
        <f>IF(U264="sníž. přenesená",N264,0)</f>
        <v>0</v>
      </c>
      <c r="BI264" s="143">
        <f>IF(U264="nulová",N264,0)</f>
        <v>0</v>
      </c>
      <c r="BJ264" s="23" t="s">
        <v>150</v>
      </c>
      <c r="BK264" s="143">
        <f>ROUND(L264*K264,2)</f>
        <v>0</v>
      </c>
      <c r="BL264" s="23" t="s">
        <v>249</v>
      </c>
      <c r="BM264" s="23" t="s">
        <v>535</v>
      </c>
    </row>
    <row r="265" s="1" customFormat="1" ht="25.5" customHeight="1">
      <c r="B265" s="47"/>
      <c r="C265" s="264" t="s">
        <v>536</v>
      </c>
      <c r="D265" s="264" t="s">
        <v>302</v>
      </c>
      <c r="E265" s="265" t="s">
        <v>537</v>
      </c>
      <c r="F265" s="266" t="s">
        <v>538</v>
      </c>
      <c r="G265" s="266"/>
      <c r="H265" s="266"/>
      <c r="I265" s="266"/>
      <c r="J265" s="267" t="s">
        <v>175</v>
      </c>
      <c r="K265" s="268">
        <v>4</v>
      </c>
      <c r="L265" s="269">
        <v>0</v>
      </c>
      <c r="M265" s="270"/>
      <c r="N265" s="271">
        <f>ROUND(L265*K265,2)</f>
        <v>0</v>
      </c>
      <c r="O265" s="227"/>
      <c r="P265" s="227"/>
      <c r="Q265" s="227"/>
      <c r="R265" s="49"/>
      <c r="T265" s="228" t="s">
        <v>22</v>
      </c>
      <c r="U265" s="57" t="s">
        <v>43</v>
      </c>
      <c r="V265" s="48"/>
      <c r="W265" s="229">
        <f>V265*K265</f>
        <v>0</v>
      </c>
      <c r="X265" s="229">
        <v>0.00016000000000000001</v>
      </c>
      <c r="Y265" s="229">
        <f>X265*K265</f>
        <v>0.00064000000000000005</v>
      </c>
      <c r="Z265" s="229">
        <v>0</v>
      </c>
      <c r="AA265" s="230">
        <f>Z265*K265</f>
        <v>0</v>
      </c>
      <c r="AR265" s="23" t="s">
        <v>306</v>
      </c>
      <c r="AT265" s="23" t="s">
        <v>302</v>
      </c>
      <c r="AU265" s="23" t="s">
        <v>150</v>
      </c>
      <c r="AY265" s="23" t="s">
        <v>171</v>
      </c>
      <c r="BE265" s="143">
        <f>IF(U265="základní",N265,0)</f>
        <v>0</v>
      </c>
      <c r="BF265" s="143">
        <f>IF(U265="snížená",N265,0)</f>
        <v>0</v>
      </c>
      <c r="BG265" s="143">
        <f>IF(U265="zákl. přenesená",N265,0)</f>
        <v>0</v>
      </c>
      <c r="BH265" s="143">
        <f>IF(U265="sníž. přenesená",N265,0)</f>
        <v>0</v>
      </c>
      <c r="BI265" s="143">
        <f>IF(U265="nulová",N265,0)</f>
        <v>0</v>
      </c>
      <c r="BJ265" s="23" t="s">
        <v>150</v>
      </c>
      <c r="BK265" s="143">
        <f>ROUND(L265*K265,2)</f>
        <v>0</v>
      </c>
      <c r="BL265" s="23" t="s">
        <v>249</v>
      </c>
      <c r="BM265" s="23" t="s">
        <v>539</v>
      </c>
    </row>
    <row r="266" s="1" customFormat="1" ht="38.25" customHeight="1">
      <c r="B266" s="47"/>
      <c r="C266" s="220" t="s">
        <v>540</v>
      </c>
      <c r="D266" s="220" t="s">
        <v>172</v>
      </c>
      <c r="E266" s="221" t="s">
        <v>541</v>
      </c>
      <c r="F266" s="222" t="s">
        <v>542</v>
      </c>
      <c r="G266" s="222"/>
      <c r="H266" s="222"/>
      <c r="I266" s="222"/>
      <c r="J266" s="223" t="s">
        <v>175</v>
      </c>
      <c r="K266" s="224">
        <v>13</v>
      </c>
      <c r="L266" s="225">
        <v>0</v>
      </c>
      <c r="M266" s="226"/>
      <c r="N266" s="227">
        <f>ROUND(L266*K266,2)</f>
        <v>0</v>
      </c>
      <c r="O266" s="227"/>
      <c r="P266" s="227"/>
      <c r="Q266" s="227"/>
      <c r="R266" s="49"/>
      <c r="T266" s="228" t="s">
        <v>22</v>
      </c>
      <c r="U266" s="57" t="s">
        <v>43</v>
      </c>
      <c r="V266" s="48"/>
      <c r="W266" s="229">
        <f>V266*K266</f>
        <v>0</v>
      </c>
      <c r="X266" s="229">
        <v>0</v>
      </c>
      <c r="Y266" s="229">
        <f>X266*K266</f>
        <v>0</v>
      </c>
      <c r="Z266" s="229">
        <v>0</v>
      </c>
      <c r="AA266" s="230">
        <f>Z266*K266</f>
        <v>0</v>
      </c>
      <c r="AR266" s="23" t="s">
        <v>249</v>
      </c>
      <c r="AT266" s="23" t="s">
        <v>172</v>
      </c>
      <c r="AU266" s="23" t="s">
        <v>150</v>
      </c>
      <c r="AY266" s="23" t="s">
        <v>171</v>
      </c>
      <c r="BE266" s="143">
        <f>IF(U266="základní",N266,0)</f>
        <v>0</v>
      </c>
      <c r="BF266" s="143">
        <f>IF(U266="snížená",N266,0)</f>
        <v>0</v>
      </c>
      <c r="BG266" s="143">
        <f>IF(U266="zákl. přenesená",N266,0)</f>
        <v>0</v>
      </c>
      <c r="BH266" s="143">
        <f>IF(U266="sníž. přenesená",N266,0)</f>
        <v>0</v>
      </c>
      <c r="BI266" s="143">
        <f>IF(U266="nulová",N266,0)</f>
        <v>0</v>
      </c>
      <c r="BJ266" s="23" t="s">
        <v>150</v>
      </c>
      <c r="BK266" s="143">
        <f>ROUND(L266*K266,2)</f>
        <v>0</v>
      </c>
      <c r="BL266" s="23" t="s">
        <v>249</v>
      </c>
      <c r="BM266" s="23" t="s">
        <v>543</v>
      </c>
    </row>
    <row r="267" s="10" customFormat="1" ht="16.5" customHeight="1">
      <c r="B267" s="233"/>
      <c r="C267" s="234"/>
      <c r="D267" s="234"/>
      <c r="E267" s="235" t="s">
        <v>22</v>
      </c>
      <c r="F267" s="236" t="s">
        <v>544</v>
      </c>
      <c r="G267" s="237"/>
      <c r="H267" s="237"/>
      <c r="I267" s="237"/>
      <c r="J267" s="234"/>
      <c r="K267" s="238">
        <v>13</v>
      </c>
      <c r="L267" s="234"/>
      <c r="M267" s="234"/>
      <c r="N267" s="234"/>
      <c r="O267" s="234"/>
      <c r="P267" s="234"/>
      <c r="Q267" s="234"/>
      <c r="R267" s="239"/>
      <c r="T267" s="240"/>
      <c r="U267" s="234"/>
      <c r="V267" s="234"/>
      <c r="W267" s="234"/>
      <c r="X267" s="234"/>
      <c r="Y267" s="234"/>
      <c r="Z267" s="234"/>
      <c r="AA267" s="241"/>
      <c r="AT267" s="242" t="s">
        <v>187</v>
      </c>
      <c r="AU267" s="242" t="s">
        <v>150</v>
      </c>
      <c r="AV267" s="10" t="s">
        <v>150</v>
      </c>
      <c r="AW267" s="10" t="s">
        <v>34</v>
      </c>
      <c r="AX267" s="10" t="s">
        <v>84</v>
      </c>
      <c r="AY267" s="242" t="s">
        <v>171</v>
      </c>
    </row>
    <row r="268" s="1" customFormat="1" ht="16.5" customHeight="1">
      <c r="B268" s="47"/>
      <c r="C268" s="264" t="s">
        <v>545</v>
      </c>
      <c r="D268" s="264" t="s">
        <v>302</v>
      </c>
      <c r="E268" s="265" t="s">
        <v>546</v>
      </c>
      <c r="F268" s="266" t="s">
        <v>547</v>
      </c>
      <c r="G268" s="266"/>
      <c r="H268" s="266"/>
      <c r="I268" s="266"/>
      <c r="J268" s="267" t="s">
        <v>175</v>
      </c>
      <c r="K268" s="268">
        <v>2</v>
      </c>
      <c r="L268" s="269">
        <v>0</v>
      </c>
      <c r="M268" s="270"/>
      <c r="N268" s="271">
        <f>ROUND(L268*K268,2)</f>
        <v>0</v>
      </c>
      <c r="O268" s="227"/>
      <c r="P268" s="227"/>
      <c r="Q268" s="227"/>
      <c r="R268" s="49"/>
      <c r="T268" s="228" t="s">
        <v>22</v>
      </c>
      <c r="U268" s="57" t="s">
        <v>43</v>
      </c>
      <c r="V268" s="48"/>
      <c r="W268" s="229">
        <f>V268*K268</f>
        <v>0</v>
      </c>
      <c r="X268" s="229">
        <v>5.0000000000000002E-05</v>
      </c>
      <c r="Y268" s="229">
        <f>X268*K268</f>
        <v>0.00010000000000000001</v>
      </c>
      <c r="Z268" s="229">
        <v>0</v>
      </c>
      <c r="AA268" s="230">
        <f>Z268*K268</f>
        <v>0</v>
      </c>
      <c r="AR268" s="23" t="s">
        <v>306</v>
      </c>
      <c r="AT268" s="23" t="s">
        <v>302</v>
      </c>
      <c r="AU268" s="23" t="s">
        <v>150</v>
      </c>
      <c r="AY268" s="23" t="s">
        <v>171</v>
      </c>
      <c r="BE268" s="143">
        <f>IF(U268="základní",N268,0)</f>
        <v>0</v>
      </c>
      <c r="BF268" s="143">
        <f>IF(U268="snížená",N268,0)</f>
        <v>0</v>
      </c>
      <c r="BG268" s="143">
        <f>IF(U268="zákl. přenesená",N268,0)</f>
        <v>0</v>
      </c>
      <c r="BH268" s="143">
        <f>IF(U268="sníž. přenesená",N268,0)</f>
        <v>0</v>
      </c>
      <c r="BI268" s="143">
        <f>IF(U268="nulová",N268,0)</f>
        <v>0</v>
      </c>
      <c r="BJ268" s="23" t="s">
        <v>150</v>
      </c>
      <c r="BK268" s="143">
        <f>ROUND(L268*K268,2)</f>
        <v>0</v>
      </c>
      <c r="BL268" s="23" t="s">
        <v>249</v>
      </c>
      <c r="BM268" s="23" t="s">
        <v>548</v>
      </c>
    </row>
    <row r="269" s="1" customFormat="1" ht="25.5" customHeight="1">
      <c r="B269" s="47"/>
      <c r="C269" s="264" t="s">
        <v>549</v>
      </c>
      <c r="D269" s="264" t="s">
        <v>302</v>
      </c>
      <c r="E269" s="265" t="s">
        <v>550</v>
      </c>
      <c r="F269" s="266" t="s">
        <v>551</v>
      </c>
      <c r="G269" s="266"/>
      <c r="H269" s="266"/>
      <c r="I269" s="266"/>
      <c r="J269" s="267" t="s">
        <v>175</v>
      </c>
      <c r="K269" s="268">
        <v>2</v>
      </c>
      <c r="L269" s="269">
        <v>0</v>
      </c>
      <c r="M269" s="270"/>
      <c r="N269" s="271">
        <f>ROUND(L269*K269,2)</f>
        <v>0</v>
      </c>
      <c r="O269" s="227"/>
      <c r="P269" s="227"/>
      <c r="Q269" s="227"/>
      <c r="R269" s="49"/>
      <c r="T269" s="228" t="s">
        <v>22</v>
      </c>
      <c r="U269" s="57" t="s">
        <v>43</v>
      </c>
      <c r="V269" s="48"/>
      <c r="W269" s="229">
        <f>V269*K269</f>
        <v>0</v>
      </c>
      <c r="X269" s="229">
        <v>0.00010000000000000001</v>
      </c>
      <c r="Y269" s="229">
        <f>X269*K269</f>
        <v>0.00020000000000000001</v>
      </c>
      <c r="Z269" s="229">
        <v>0</v>
      </c>
      <c r="AA269" s="230">
        <f>Z269*K269</f>
        <v>0</v>
      </c>
      <c r="AR269" s="23" t="s">
        <v>306</v>
      </c>
      <c r="AT269" s="23" t="s">
        <v>302</v>
      </c>
      <c r="AU269" s="23" t="s">
        <v>150</v>
      </c>
      <c r="AY269" s="23" t="s">
        <v>171</v>
      </c>
      <c r="BE269" s="143">
        <f>IF(U269="základní",N269,0)</f>
        <v>0</v>
      </c>
      <c r="BF269" s="143">
        <f>IF(U269="snížená",N269,0)</f>
        <v>0</v>
      </c>
      <c r="BG269" s="143">
        <f>IF(U269="zákl. přenesená",N269,0)</f>
        <v>0</v>
      </c>
      <c r="BH269" s="143">
        <f>IF(U269="sníž. přenesená",N269,0)</f>
        <v>0</v>
      </c>
      <c r="BI269" s="143">
        <f>IF(U269="nulová",N269,0)</f>
        <v>0</v>
      </c>
      <c r="BJ269" s="23" t="s">
        <v>150</v>
      </c>
      <c r="BK269" s="143">
        <f>ROUND(L269*K269,2)</f>
        <v>0</v>
      </c>
      <c r="BL269" s="23" t="s">
        <v>249</v>
      </c>
      <c r="BM269" s="23" t="s">
        <v>552</v>
      </c>
    </row>
    <row r="270" s="1" customFormat="1" ht="16.5" customHeight="1">
      <c r="B270" s="47"/>
      <c r="C270" s="264" t="s">
        <v>553</v>
      </c>
      <c r="D270" s="264" t="s">
        <v>302</v>
      </c>
      <c r="E270" s="265" t="s">
        <v>554</v>
      </c>
      <c r="F270" s="266" t="s">
        <v>555</v>
      </c>
      <c r="G270" s="266"/>
      <c r="H270" s="266"/>
      <c r="I270" s="266"/>
      <c r="J270" s="267" t="s">
        <v>175</v>
      </c>
      <c r="K270" s="268">
        <v>9</v>
      </c>
      <c r="L270" s="269">
        <v>0</v>
      </c>
      <c r="M270" s="270"/>
      <c r="N270" s="271">
        <f>ROUND(L270*K270,2)</f>
        <v>0</v>
      </c>
      <c r="O270" s="227"/>
      <c r="P270" s="227"/>
      <c r="Q270" s="227"/>
      <c r="R270" s="49"/>
      <c r="T270" s="228" t="s">
        <v>22</v>
      </c>
      <c r="U270" s="57" t="s">
        <v>43</v>
      </c>
      <c r="V270" s="48"/>
      <c r="W270" s="229">
        <f>V270*K270</f>
        <v>0</v>
      </c>
      <c r="X270" s="229">
        <v>6.0000000000000002E-05</v>
      </c>
      <c r="Y270" s="229">
        <f>X270*K270</f>
        <v>0.00054000000000000001</v>
      </c>
      <c r="Z270" s="229">
        <v>0</v>
      </c>
      <c r="AA270" s="230">
        <f>Z270*K270</f>
        <v>0</v>
      </c>
      <c r="AR270" s="23" t="s">
        <v>306</v>
      </c>
      <c r="AT270" s="23" t="s">
        <v>302</v>
      </c>
      <c r="AU270" s="23" t="s">
        <v>150</v>
      </c>
      <c r="AY270" s="23" t="s">
        <v>171</v>
      </c>
      <c r="BE270" s="143">
        <f>IF(U270="základní",N270,0)</f>
        <v>0</v>
      </c>
      <c r="BF270" s="143">
        <f>IF(U270="snížená",N270,0)</f>
        <v>0</v>
      </c>
      <c r="BG270" s="143">
        <f>IF(U270="zákl. přenesená",N270,0)</f>
        <v>0</v>
      </c>
      <c r="BH270" s="143">
        <f>IF(U270="sníž. přenesená",N270,0)</f>
        <v>0</v>
      </c>
      <c r="BI270" s="143">
        <f>IF(U270="nulová",N270,0)</f>
        <v>0</v>
      </c>
      <c r="BJ270" s="23" t="s">
        <v>150</v>
      </c>
      <c r="BK270" s="143">
        <f>ROUND(L270*K270,2)</f>
        <v>0</v>
      </c>
      <c r="BL270" s="23" t="s">
        <v>249</v>
      </c>
      <c r="BM270" s="23" t="s">
        <v>556</v>
      </c>
    </row>
    <row r="271" s="1" customFormat="1" ht="38.25" customHeight="1">
      <c r="B271" s="47"/>
      <c r="C271" s="220" t="s">
        <v>557</v>
      </c>
      <c r="D271" s="220" t="s">
        <v>172</v>
      </c>
      <c r="E271" s="221" t="s">
        <v>558</v>
      </c>
      <c r="F271" s="222" t="s">
        <v>559</v>
      </c>
      <c r="G271" s="222"/>
      <c r="H271" s="222"/>
      <c r="I271" s="222"/>
      <c r="J271" s="223" t="s">
        <v>175</v>
      </c>
      <c r="K271" s="224">
        <v>3</v>
      </c>
      <c r="L271" s="225">
        <v>0</v>
      </c>
      <c r="M271" s="226"/>
      <c r="N271" s="227">
        <f>ROUND(L271*K271,2)</f>
        <v>0</v>
      </c>
      <c r="O271" s="227"/>
      <c r="P271" s="227"/>
      <c r="Q271" s="227"/>
      <c r="R271" s="49"/>
      <c r="T271" s="228" t="s">
        <v>22</v>
      </c>
      <c r="U271" s="57" t="s">
        <v>43</v>
      </c>
      <c r="V271" s="48"/>
      <c r="W271" s="229">
        <f>V271*K271</f>
        <v>0</v>
      </c>
      <c r="X271" s="229">
        <v>0</v>
      </c>
      <c r="Y271" s="229">
        <f>X271*K271</f>
        <v>0</v>
      </c>
      <c r="Z271" s="229">
        <v>0</v>
      </c>
      <c r="AA271" s="230">
        <f>Z271*K271</f>
        <v>0</v>
      </c>
      <c r="AR271" s="23" t="s">
        <v>249</v>
      </c>
      <c r="AT271" s="23" t="s">
        <v>172</v>
      </c>
      <c r="AU271" s="23" t="s">
        <v>150</v>
      </c>
      <c r="AY271" s="23" t="s">
        <v>171</v>
      </c>
      <c r="BE271" s="143">
        <f>IF(U271="základní",N271,0)</f>
        <v>0</v>
      </c>
      <c r="BF271" s="143">
        <f>IF(U271="snížená",N271,0)</f>
        <v>0</v>
      </c>
      <c r="BG271" s="143">
        <f>IF(U271="zákl. přenesená",N271,0)</f>
        <v>0</v>
      </c>
      <c r="BH271" s="143">
        <f>IF(U271="sníž. přenesená",N271,0)</f>
        <v>0</v>
      </c>
      <c r="BI271" s="143">
        <f>IF(U271="nulová",N271,0)</f>
        <v>0</v>
      </c>
      <c r="BJ271" s="23" t="s">
        <v>150</v>
      </c>
      <c r="BK271" s="143">
        <f>ROUND(L271*K271,2)</f>
        <v>0</v>
      </c>
      <c r="BL271" s="23" t="s">
        <v>249</v>
      </c>
      <c r="BM271" s="23" t="s">
        <v>560</v>
      </c>
    </row>
    <row r="272" s="1" customFormat="1" ht="16.5" customHeight="1">
      <c r="B272" s="47"/>
      <c r="C272" s="264" t="s">
        <v>561</v>
      </c>
      <c r="D272" s="264" t="s">
        <v>302</v>
      </c>
      <c r="E272" s="265" t="s">
        <v>554</v>
      </c>
      <c r="F272" s="266" t="s">
        <v>555</v>
      </c>
      <c r="G272" s="266"/>
      <c r="H272" s="266"/>
      <c r="I272" s="266"/>
      <c r="J272" s="267" t="s">
        <v>175</v>
      </c>
      <c r="K272" s="268">
        <v>3</v>
      </c>
      <c r="L272" s="269">
        <v>0</v>
      </c>
      <c r="M272" s="270"/>
      <c r="N272" s="271">
        <f>ROUND(L272*K272,2)</f>
        <v>0</v>
      </c>
      <c r="O272" s="227"/>
      <c r="P272" s="227"/>
      <c r="Q272" s="227"/>
      <c r="R272" s="49"/>
      <c r="T272" s="228" t="s">
        <v>22</v>
      </c>
      <c r="U272" s="57" t="s">
        <v>43</v>
      </c>
      <c r="V272" s="48"/>
      <c r="W272" s="229">
        <f>V272*K272</f>
        <v>0</v>
      </c>
      <c r="X272" s="229">
        <v>6.0000000000000002E-05</v>
      </c>
      <c r="Y272" s="229">
        <f>X272*K272</f>
        <v>0.00018000000000000001</v>
      </c>
      <c r="Z272" s="229">
        <v>0</v>
      </c>
      <c r="AA272" s="230">
        <f>Z272*K272</f>
        <v>0</v>
      </c>
      <c r="AR272" s="23" t="s">
        <v>306</v>
      </c>
      <c r="AT272" s="23" t="s">
        <v>302</v>
      </c>
      <c r="AU272" s="23" t="s">
        <v>150</v>
      </c>
      <c r="AY272" s="23" t="s">
        <v>171</v>
      </c>
      <c r="BE272" s="143">
        <f>IF(U272="základní",N272,0)</f>
        <v>0</v>
      </c>
      <c r="BF272" s="143">
        <f>IF(U272="snížená",N272,0)</f>
        <v>0</v>
      </c>
      <c r="BG272" s="143">
        <f>IF(U272="zákl. přenesená",N272,0)</f>
        <v>0</v>
      </c>
      <c r="BH272" s="143">
        <f>IF(U272="sníž. přenesená",N272,0)</f>
        <v>0</v>
      </c>
      <c r="BI272" s="143">
        <f>IF(U272="nulová",N272,0)</f>
        <v>0</v>
      </c>
      <c r="BJ272" s="23" t="s">
        <v>150</v>
      </c>
      <c r="BK272" s="143">
        <f>ROUND(L272*K272,2)</f>
        <v>0</v>
      </c>
      <c r="BL272" s="23" t="s">
        <v>249</v>
      </c>
      <c r="BM272" s="23" t="s">
        <v>562</v>
      </c>
    </row>
    <row r="273" s="1" customFormat="1" ht="25.5" customHeight="1">
      <c r="B273" s="47"/>
      <c r="C273" s="220" t="s">
        <v>563</v>
      </c>
      <c r="D273" s="220" t="s">
        <v>172</v>
      </c>
      <c r="E273" s="221" t="s">
        <v>564</v>
      </c>
      <c r="F273" s="222" t="s">
        <v>565</v>
      </c>
      <c r="G273" s="222"/>
      <c r="H273" s="222"/>
      <c r="I273" s="222"/>
      <c r="J273" s="223" t="s">
        <v>175</v>
      </c>
      <c r="K273" s="224">
        <v>1</v>
      </c>
      <c r="L273" s="225">
        <v>0</v>
      </c>
      <c r="M273" s="226"/>
      <c r="N273" s="227">
        <f>ROUND(L273*K273,2)</f>
        <v>0</v>
      </c>
      <c r="O273" s="227"/>
      <c r="P273" s="227"/>
      <c r="Q273" s="227"/>
      <c r="R273" s="49"/>
      <c r="T273" s="228" t="s">
        <v>22</v>
      </c>
      <c r="U273" s="57" t="s">
        <v>43</v>
      </c>
      <c r="V273" s="48"/>
      <c r="W273" s="229">
        <f>V273*K273</f>
        <v>0</v>
      </c>
      <c r="X273" s="229">
        <v>0</v>
      </c>
      <c r="Y273" s="229">
        <f>X273*K273</f>
        <v>0</v>
      </c>
      <c r="Z273" s="229">
        <v>0</v>
      </c>
      <c r="AA273" s="230">
        <f>Z273*K273</f>
        <v>0</v>
      </c>
      <c r="AR273" s="23" t="s">
        <v>249</v>
      </c>
      <c r="AT273" s="23" t="s">
        <v>172</v>
      </c>
      <c r="AU273" s="23" t="s">
        <v>150</v>
      </c>
      <c r="AY273" s="23" t="s">
        <v>171</v>
      </c>
      <c r="BE273" s="143">
        <f>IF(U273="základní",N273,0)</f>
        <v>0</v>
      </c>
      <c r="BF273" s="143">
        <f>IF(U273="snížená",N273,0)</f>
        <v>0</v>
      </c>
      <c r="BG273" s="143">
        <f>IF(U273="zákl. přenesená",N273,0)</f>
        <v>0</v>
      </c>
      <c r="BH273" s="143">
        <f>IF(U273="sníž. přenesená",N273,0)</f>
        <v>0</v>
      </c>
      <c r="BI273" s="143">
        <f>IF(U273="nulová",N273,0)</f>
        <v>0</v>
      </c>
      <c r="BJ273" s="23" t="s">
        <v>150</v>
      </c>
      <c r="BK273" s="143">
        <f>ROUND(L273*K273,2)</f>
        <v>0</v>
      </c>
      <c r="BL273" s="23" t="s">
        <v>249</v>
      </c>
      <c r="BM273" s="23" t="s">
        <v>566</v>
      </c>
    </row>
    <row r="274" s="1" customFormat="1" ht="16.5" customHeight="1">
      <c r="B274" s="47"/>
      <c r="C274" s="264" t="s">
        <v>567</v>
      </c>
      <c r="D274" s="264" t="s">
        <v>302</v>
      </c>
      <c r="E274" s="265" t="s">
        <v>568</v>
      </c>
      <c r="F274" s="266" t="s">
        <v>569</v>
      </c>
      <c r="G274" s="266"/>
      <c r="H274" s="266"/>
      <c r="I274" s="266"/>
      <c r="J274" s="267" t="s">
        <v>175</v>
      </c>
      <c r="K274" s="268">
        <v>1</v>
      </c>
      <c r="L274" s="269">
        <v>0</v>
      </c>
      <c r="M274" s="270"/>
      <c r="N274" s="271">
        <f>ROUND(L274*K274,2)</f>
        <v>0</v>
      </c>
      <c r="O274" s="227"/>
      <c r="P274" s="227"/>
      <c r="Q274" s="227"/>
      <c r="R274" s="49"/>
      <c r="T274" s="228" t="s">
        <v>22</v>
      </c>
      <c r="U274" s="57" t="s">
        <v>43</v>
      </c>
      <c r="V274" s="48"/>
      <c r="W274" s="229">
        <f>V274*K274</f>
        <v>0</v>
      </c>
      <c r="X274" s="229">
        <v>0.00040000000000000002</v>
      </c>
      <c r="Y274" s="229">
        <f>X274*K274</f>
        <v>0.00040000000000000002</v>
      </c>
      <c r="Z274" s="229">
        <v>0</v>
      </c>
      <c r="AA274" s="230">
        <f>Z274*K274</f>
        <v>0</v>
      </c>
      <c r="AR274" s="23" t="s">
        <v>306</v>
      </c>
      <c r="AT274" s="23" t="s">
        <v>302</v>
      </c>
      <c r="AU274" s="23" t="s">
        <v>150</v>
      </c>
      <c r="AY274" s="23" t="s">
        <v>171</v>
      </c>
      <c r="BE274" s="143">
        <f>IF(U274="základní",N274,0)</f>
        <v>0</v>
      </c>
      <c r="BF274" s="143">
        <f>IF(U274="snížená",N274,0)</f>
        <v>0</v>
      </c>
      <c r="BG274" s="143">
        <f>IF(U274="zákl. přenesená",N274,0)</f>
        <v>0</v>
      </c>
      <c r="BH274" s="143">
        <f>IF(U274="sníž. přenesená",N274,0)</f>
        <v>0</v>
      </c>
      <c r="BI274" s="143">
        <f>IF(U274="nulová",N274,0)</f>
        <v>0</v>
      </c>
      <c r="BJ274" s="23" t="s">
        <v>150</v>
      </c>
      <c r="BK274" s="143">
        <f>ROUND(L274*K274,2)</f>
        <v>0</v>
      </c>
      <c r="BL274" s="23" t="s">
        <v>249</v>
      </c>
      <c r="BM274" s="23" t="s">
        <v>570</v>
      </c>
    </row>
    <row r="275" s="1" customFormat="1" ht="25.5" customHeight="1">
      <c r="B275" s="47"/>
      <c r="C275" s="220" t="s">
        <v>571</v>
      </c>
      <c r="D275" s="220" t="s">
        <v>172</v>
      </c>
      <c r="E275" s="221" t="s">
        <v>572</v>
      </c>
      <c r="F275" s="222" t="s">
        <v>573</v>
      </c>
      <c r="G275" s="222"/>
      <c r="H275" s="222"/>
      <c r="I275" s="222"/>
      <c r="J275" s="223" t="s">
        <v>175</v>
      </c>
      <c r="K275" s="224">
        <v>4</v>
      </c>
      <c r="L275" s="225">
        <v>0</v>
      </c>
      <c r="M275" s="226"/>
      <c r="N275" s="227">
        <f>ROUND(L275*K275,2)</f>
        <v>0</v>
      </c>
      <c r="O275" s="227"/>
      <c r="P275" s="227"/>
      <c r="Q275" s="227"/>
      <c r="R275" s="49"/>
      <c r="T275" s="228" t="s">
        <v>22</v>
      </c>
      <c r="U275" s="57" t="s">
        <v>43</v>
      </c>
      <c r="V275" s="48"/>
      <c r="W275" s="229">
        <f>V275*K275</f>
        <v>0</v>
      </c>
      <c r="X275" s="229">
        <v>0</v>
      </c>
      <c r="Y275" s="229">
        <f>X275*K275</f>
        <v>0</v>
      </c>
      <c r="Z275" s="229">
        <v>0</v>
      </c>
      <c r="AA275" s="230">
        <f>Z275*K275</f>
        <v>0</v>
      </c>
      <c r="AR275" s="23" t="s">
        <v>249</v>
      </c>
      <c r="AT275" s="23" t="s">
        <v>172</v>
      </c>
      <c r="AU275" s="23" t="s">
        <v>150</v>
      </c>
      <c r="AY275" s="23" t="s">
        <v>171</v>
      </c>
      <c r="BE275" s="143">
        <f>IF(U275="základní",N275,0)</f>
        <v>0</v>
      </c>
      <c r="BF275" s="143">
        <f>IF(U275="snížená",N275,0)</f>
        <v>0</v>
      </c>
      <c r="BG275" s="143">
        <f>IF(U275="zákl. přenesená",N275,0)</f>
        <v>0</v>
      </c>
      <c r="BH275" s="143">
        <f>IF(U275="sníž. přenesená",N275,0)</f>
        <v>0</v>
      </c>
      <c r="BI275" s="143">
        <f>IF(U275="nulová",N275,0)</f>
        <v>0</v>
      </c>
      <c r="BJ275" s="23" t="s">
        <v>150</v>
      </c>
      <c r="BK275" s="143">
        <f>ROUND(L275*K275,2)</f>
        <v>0</v>
      </c>
      <c r="BL275" s="23" t="s">
        <v>249</v>
      </c>
      <c r="BM275" s="23" t="s">
        <v>574</v>
      </c>
    </row>
    <row r="276" s="1" customFormat="1" ht="25.5" customHeight="1">
      <c r="B276" s="47"/>
      <c r="C276" s="264" t="s">
        <v>575</v>
      </c>
      <c r="D276" s="264" t="s">
        <v>302</v>
      </c>
      <c r="E276" s="265" t="s">
        <v>576</v>
      </c>
      <c r="F276" s="266" t="s">
        <v>577</v>
      </c>
      <c r="G276" s="266"/>
      <c r="H276" s="266"/>
      <c r="I276" s="266"/>
      <c r="J276" s="267" t="s">
        <v>175</v>
      </c>
      <c r="K276" s="268">
        <v>4</v>
      </c>
      <c r="L276" s="269">
        <v>0</v>
      </c>
      <c r="M276" s="270"/>
      <c r="N276" s="271">
        <f>ROUND(L276*K276,2)</f>
        <v>0</v>
      </c>
      <c r="O276" s="227"/>
      <c r="P276" s="227"/>
      <c r="Q276" s="227"/>
      <c r="R276" s="49"/>
      <c r="T276" s="228" t="s">
        <v>22</v>
      </c>
      <c r="U276" s="57" t="s">
        <v>43</v>
      </c>
      <c r="V276" s="48"/>
      <c r="W276" s="229">
        <f>V276*K276</f>
        <v>0</v>
      </c>
      <c r="X276" s="229">
        <v>0.00080000000000000004</v>
      </c>
      <c r="Y276" s="229">
        <f>X276*K276</f>
        <v>0.0032000000000000002</v>
      </c>
      <c r="Z276" s="229">
        <v>0</v>
      </c>
      <c r="AA276" s="230">
        <f>Z276*K276</f>
        <v>0</v>
      </c>
      <c r="AR276" s="23" t="s">
        <v>306</v>
      </c>
      <c r="AT276" s="23" t="s">
        <v>302</v>
      </c>
      <c r="AU276" s="23" t="s">
        <v>150</v>
      </c>
      <c r="AY276" s="23" t="s">
        <v>171</v>
      </c>
      <c r="BE276" s="143">
        <f>IF(U276="základní",N276,0)</f>
        <v>0</v>
      </c>
      <c r="BF276" s="143">
        <f>IF(U276="snížená",N276,0)</f>
        <v>0</v>
      </c>
      <c r="BG276" s="143">
        <f>IF(U276="zákl. přenesená",N276,0)</f>
        <v>0</v>
      </c>
      <c r="BH276" s="143">
        <f>IF(U276="sníž. přenesená",N276,0)</f>
        <v>0</v>
      </c>
      <c r="BI276" s="143">
        <f>IF(U276="nulová",N276,0)</f>
        <v>0</v>
      </c>
      <c r="BJ276" s="23" t="s">
        <v>150</v>
      </c>
      <c r="BK276" s="143">
        <f>ROUND(L276*K276,2)</f>
        <v>0</v>
      </c>
      <c r="BL276" s="23" t="s">
        <v>249</v>
      </c>
      <c r="BM276" s="23" t="s">
        <v>578</v>
      </c>
    </row>
    <row r="277" s="1" customFormat="1" ht="38.25" customHeight="1">
      <c r="B277" s="47"/>
      <c r="C277" s="220" t="s">
        <v>579</v>
      </c>
      <c r="D277" s="220" t="s">
        <v>172</v>
      </c>
      <c r="E277" s="221" t="s">
        <v>580</v>
      </c>
      <c r="F277" s="222" t="s">
        <v>581</v>
      </c>
      <c r="G277" s="222"/>
      <c r="H277" s="222"/>
      <c r="I277" s="222"/>
      <c r="J277" s="223" t="s">
        <v>582</v>
      </c>
      <c r="K277" s="224">
        <v>1</v>
      </c>
      <c r="L277" s="225">
        <v>0</v>
      </c>
      <c r="M277" s="226"/>
      <c r="N277" s="227">
        <f>ROUND(L277*K277,2)</f>
        <v>0</v>
      </c>
      <c r="O277" s="227"/>
      <c r="P277" s="227"/>
      <c r="Q277" s="227"/>
      <c r="R277" s="49"/>
      <c r="T277" s="228" t="s">
        <v>22</v>
      </c>
      <c r="U277" s="57" t="s">
        <v>43</v>
      </c>
      <c r="V277" s="48"/>
      <c r="W277" s="229">
        <f>V277*K277</f>
        <v>0</v>
      </c>
      <c r="X277" s="229">
        <v>0</v>
      </c>
      <c r="Y277" s="229">
        <f>X277*K277</f>
        <v>0</v>
      </c>
      <c r="Z277" s="229">
        <v>0</v>
      </c>
      <c r="AA277" s="230">
        <f>Z277*K277</f>
        <v>0</v>
      </c>
      <c r="AR277" s="23" t="s">
        <v>249</v>
      </c>
      <c r="AT277" s="23" t="s">
        <v>172</v>
      </c>
      <c r="AU277" s="23" t="s">
        <v>150</v>
      </c>
      <c r="AY277" s="23" t="s">
        <v>171</v>
      </c>
      <c r="BE277" s="143">
        <f>IF(U277="základní",N277,0)</f>
        <v>0</v>
      </c>
      <c r="BF277" s="143">
        <f>IF(U277="snížená",N277,0)</f>
        <v>0</v>
      </c>
      <c r="BG277" s="143">
        <f>IF(U277="zákl. přenesená",N277,0)</f>
        <v>0</v>
      </c>
      <c r="BH277" s="143">
        <f>IF(U277="sníž. přenesená",N277,0)</f>
        <v>0</v>
      </c>
      <c r="BI277" s="143">
        <f>IF(U277="nulová",N277,0)</f>
        <v>0</v>
      </c>
      <c r="BJ277" s="23" t="s">
        <v>150</v>
      </c>
      <c r="BK277" s="143">
        <f>ROUND(L277*K277,2)</f>
        <v>0</v>
      </c>
      <c r="BL277" s="23" t="s">
        <v>249</v>
      </c>
      <c r="BM277" s="23" t="s">
        <v>583</v>
      </c>
    </row>
    <row r="278" s="1" customFormat="1" ht="16.5" customHeight="1">
      <c r="B278" s="47"/>
      <c r="C278" s="220" t="s">
        <v>584</v>
      </c>
      <c r="D278" s="220" t="s">
        <v>172</v>
      </c>
      <c r="E278" s="221" t="s">
        <v>585</v>
      </c>
      <c r="F278" s="222" t="s">
        <v>586</v>
      </c>
      <c r="G278" s="222"/>
      <c r="H278" s="222"/>
      <c r="I278" s="222"/>
      <c r="J278" s="223" t="s">
        <v>175</v>
      </c>
      <c r="K278" s="224">
        <v>1</v>
      </c>
      <c r="L278" s="225">
        <v>0</v>
      </c>
      <c r="M278" s="226"/>
      <c r="N278" s="227">
        <f>ROUND(L278*K278,2)</f>
        <v>0</v>
      </c>
      <c r="O278" s="227"/>
      <c r="P278" s="227"/>
      <c r="Q278" s="227"/>
      <c r="R278" s="49"/>
      <c r="T278" s="228" t="s">
        <v>22</v>
      </c>
      <c r="U278" s="57" t="s">
        <v>43</v>
      </c>
      <c r="V278" s="48"/>
      <c r="W278" s="229">
        <f>V278*K278</f>
        <v>0</v>
      </c>
      <c r="X278" s="229">
        <v>0</v>
      </c>
      <c r="Y278" s="229">
        <f>X278*K278</f>
        <v>0</v>
      </c>
      <c r="Z278" s="229">
        <v>0</v>
      </c>
      <c r="AA278" s="230">
        <f>Z278*K278</f>
        <v>0</v>
      </c>
      <c r="AR278" s="23" t="s">
        <v>249</v>
      </c>
      <c r="AT278" s="23" t="s">
        <v>172</v>
      </c>
      <c r="AU278" s="23" t="s">
        <v>150</v>
      </c>
      <c r="AY278" s="23" t="s">
        <v>171</v>
      </c>
      <c r="BE278" s="143">
        <f>IF(U278="základní",N278,0)</f>
        <v>0</v>
      </c>
      <c r="BF278" s="143">
        <f>IF(U278="snížená",N278,0)</f>
        <v>0</v>
      </c>
      <c r="BG278" s="143">
        <f>IF(U278="zákl. přenesená",N278,0)</f>
        <v>0</v>
      </c>
      <c r="BH278" s="143">
        <f>IF(U278="sníž. přenesená",N278,0)</f>
        <v>0</v>
      </c>
      <c r="BI278" s="143">
        <f>IF(U278="nulová",N278,0)</f>
        <v>0</v>
      </c>
      <c r="BJ278" s="23" t="s">
        <v>150</v>
      </c>
      <c r="BK278" s="143">
        <f>ROUND(L278*K278,2)</f>
        <v>0</v>
      </c>
      <c r="BL278" s="23" t="s">
        <v>249</v>
      </c>
      <c r="BM278" s="23" t="s">
        <v>587</v>
      </c>
    </row>
    <row r="279" s="1" customFormat="1" ht="25.5" customHeight="1">
      <c r="B279" s="47"/>
      <c r="C279" s="220" t="s">
        <v>588</v>
      </c>
      <c r="D279" s="220" t="s">
        <v>172</v>
      </c>
      <c r="E279" s="221" t="s">
        <v>589</v>
      </c>
      <c r="F279" s="222" t="s">
        <v>590</v>
      </c>
      <c r="G279" s="222"/>
      <c r="H279" s="222"/>
      <c r="I279" s="222"/>
      <c r="J279" s="223" t="s">
        <v>582</v>
      </c>
      <c r="K279" s="224">
        <v>1</v>
      </c>
      <c r="L279" s="225">
        <v>0</v>
      </c>
      <c r="M279" s="226"/>
      <c r="N279" s="227">
        <f>ROUND(L279*K279,2)</f>
        <v>0</v>
      </c>
      <c r="O279" s="227"/>
      <c r="P279" s="227"/>
      <c r="Q279" s="227"/>
      <c r="R279" s="49"/>
      <c r="T279" s="228" t="s">
        <v>22</v>
      </c>
      <c r="U279" s="57" t="s">
        <v>43</v>
      </c>
      <c r="V279" s="48"/>
      <c r="W279" s="229">
        <f>V279*K279</f>
        <v>0</v>
      </c>
      <c r="X279" s="229">
        <v>0</v>
      </c>
      <c r="Y279" s="229">
        <f>X279*K279</f>
        <v>0</v>
      </c>
      <c r="Z279" s="229">
        <v>0</v>
      </c>
      <c r="AA279" s="230">
        <f>Z279*K279</f>
        <v>0</v>
      </c>
      <c r="AR279" s="23" t="s">
        <v>249</v>
      </c>
      <c r="AT279" s="23" t="s">
        <v>172</v>
      </c>
      <c r="AU279" s="23" t="s">
        <v>150</v>
      </c>
      <c r="AY279" s="23" t="s">
        <v>171</v>
      </c>
      <c r="BE279" s="143">
        <f>IF(U279="základní",N279,0)</f>
        <v>0</v>
      </c>
      <c r="BF279" s="143">
        <f>IF(U279="snížená",N279,0)</f>
        <v>0</v>
      </c>
      <c r="BG279" s="143">
        <f>IF(U279="zákl. přenesená",N279,0)</f>
        <v>0</v>
      </c>
      <c r="BH279" s="143">
        <f>IF(U279="sníž. přenesená",N279,0)</f>
        <v>0</v>
      </c>
      <c r="BI279" s="143">
        <f>IF(U279="nulová",N279,0)</f>
        <v>0</v>
      </c>
      <c r="BJ279" s="23" t="s">
        <v>150</v>
      </c>
      <c r="BK279" s="143">
        <f>ROUND(L279*K279,2)</f>
        <v>0</v>
      </c>
      <c r="BL279" s="23" t="s">
        <v>249</v>
      </c>
      <c r="BM279" s="23" t="s">
        <v>591</v>
      </c>
    </row>
    <row r="280" s="1" customFormat="1" ht="25.5" customHeight="1">
      <c r="B280" s="47"/>
      <c r="C280" s="220" t="s">
        <v>592</v>
      </c>
      <c r="D280" s="220" t="s">
        <v>172</v>
      </c>
      <c r="E280" s="221" t="s">
        <v>593</v>
      </c>
      <c r="F280" s="222" t="s">
        <v>594</v>
      </c>
      <c r="G280" s="222"/>
      <c r="H280" s="222"/>
      <c r="I280" s="222"/>
      <c r="J280" s="223" t="s">
        <v>582</v>
      </c>
      <c r="K280" s="224">
        <v>1</v>
      </c>
      <c r="L280" s="225">
        <v>0</v>
      </c>
      <c r="M280" s="226"/>
      <c r="N280" s="227">
        <f>ROUND(L280*K280,2)</f>
        <v>0</v>
      </c>
      <c r="O280" s="227"/>
      <c r="P280" s="227"/>
      <c r="Q280" s="227"/>
      <c r="R280" s="49"/>
      <c r="T280" s="228" t="s">
        <v>22</v>
      </c>
      <c r="U280" s="57" t="s">
        <v>43</v>
      </c>
      <c r="V280" s="48"/>
      <c r="W280" s="229">
        <f>V280*K280</f>
        <v>0</v>
      </c>
      <c r="X280" s="229">
        <v>0</v>
      </c>
      <c r="Y280" s="229">
        <f>X280*K280</f>
        <v>0</v>
      </c>
      <c r="Z280" s="229">
        <v>0</v>
      </c>
      <c r="AA280" s="230">
        <f>Z280*K280</f>
        <v>0</v>
      </c>
      <c r="AR280" s="23" t="s">
        <v>249</v>
      </c>
      <c r="AT280" s="23" t="s">
        <v>172</v>
      </c>
      <c r="AU280" s="23" t="s">
        <v>150</v>
      </c>
      <c r="AY280" s="23" t="s">
        <v>171</v>
      </c>
      <c r="BE280" s="143">
        <f>IF(U280="základní",N280,0)</f>
        <v>0</v>
      </c>
      <c r="BF280" s="143">
        <f>IF(U280="snížená",N280,0)</f>
        <v>0</v>
      </c>
      <c r="BG280" s="143">
        <f>IF(U280="zákl. přenesená",N280,0)</f>
        <v>0</v>
      </c>
      <c r="BH280" s="143">
        <f>IF(U280="sníž. přenesená",N280,0)</f>
        <v>0</v>
      </c>
      <c r="BI280" s="143">
        <f>IF(U280="nulová",N280,0)</f>
        <v>0</v>
      </c>
      <c r="BJ280" s="23" t="s">
        <v>150</v>
      </c>
      <c r="BK280" s="143">
        <f>ROUND(L280*K280,2)</f>
        <v>0</v>
      </c>
      <c r="BL280" s="23" t="s">
        <v>249</v>
      </c>
      <c r="BM280" s="23" t="s">
        <v>595</v>
      </c>
    </row>
    <row r="281" s="1" customFormat="1" ht="25.5" customHeight="1">
      <c r="B281" s="47"/>
      <c r="C281" s="220" t="s">
        <v>596</v>
      </c>
      <c r="D281" s="220" t="s">
        <v>172</v>
      </c>
      <c r="E281" s="221" t="s">
        <v>597</v>
      </c>
      <c r="F281" s="222" t="s">
        <v>598</v>
      </c>
      <c r="G281" s="222"/>
      <c r="H281" s="222"/>
      <c r="I281" s="222"/>
      <c r="J281" s="223" t="s">
        <v>321</v>
      </c>
      <c r="K281" s="272">
        <v>0</v>
      </c>
      <c r="L281" s="225">
        <v>0</v>
      </c>
      <c r="M281" s="226"/>
      <c r="N281" s="227">
        <f>ROUND(L281*K281,2)</f>
        <v>0</v>
      </c>
      <c r="O281" s="227"/>
      <c r="P281" s="227"/>
      <c r="Q281" s="227"/>
      <c r="R281" s="49"/>
      <c r="T281" s="228" t="s">
        <v>22</v>
      </c>
      <c r="U281" s="57" t="s">
        <v>43</v>
      </c>
      <c r="V281" s="48"/>
      <c r="W281" s="229">
        <f>V281*K281</f>
        <v>0</v>
      </c>
      <c r="X281" s="229">
        <v>0</v>
      </c>
      <c r="Y281" s="229">
        <f>X281*K281</f>
        <v>0</v>
      </c>
      <c r="Z281" s="229">
        <v>0</v>
      </c>
      <c r="AA281" s="230">
        <f>Z281*K281</f>
        <v>0</v>
      </c>
      <c r="AR281" s="23" t="s">
        <v>249</v>
      </c>
      <c r="AT281" s="23" t="s">
        <v>172</v>
      </c>
      <c r="AU281" s="23" t="s">
        <v>150</v>
      </c>
      <c r="AY281" s="23" t="s">
        <v>171</v>
      </c>
      <c r="BE281" s="143">
        <f>IF(U281="základní",N281,0)</f>
        <v>0</v>
      </c>
      <c r="BF281" s="143">
        <f>IF(U281="snížená",N281,0)</f>
        <v>0</v>
      </c>
      <c r="BG281" s="143">
        <f>IF(U281="zákl. přenesená",N281,0)</f>
        <v>0</v>
      </c>
      <c r="BH281" s="143">
        <f>IF(U281="sníž. přenesená",N281,0)</f>
        <v>0</v>
      </c>
      <c r="BI281" s="143">
        <f>IF(U281="nulová",N281,0)</f>
        <v>0</v>
      </c>
      <c r="BJ281" s="23" t="s">
        <v>150</v>
      </c>
      <c r="BK281" s="143">
        <f>ROUND(L281*K281,2)</f>
        <v>0</v>
      </c>
      <c r="BL281" s="23" t="s">
        <v>249</v>
      </c>
      <c r="BM281" s="23" t="s">
        <v>599</v>
      </c>
    </row>
    <row r="282" s="9" customFormat="1" ht="29.88" customHeight="1">
      <c r="B282" s="206"/>
      <c r="C282" s="207"/>
      <c r="D282" s="217" t="s">
        <v>136</v>
      </c>
      <c r="E282" s="217"/>
      <c r="F282" s="217"/>
      <c r="G282" s="217"/>
      <c r="H282" s="217"/>
      <c r="I282" s="217"/>
      <c r="J282" s="217"/>
      <c r="K282" s="217"/>
      <c r="L282" s="217"/>
      <c r="M282" s="217"/>
      <c r="N282" s="231">
        <f>BK282</f>
        <v>0</v>
      </c>
      <c r="O282" s="232"/>
      <c r="P282" s="232"/>
      <c r="Q282" s="232"/>
      <c r="R282" s="210"/>
      <c r="T282" s="211"/>
      <c r="U282" s="207"/>
      <c r="V282" s="207"/>
      <c r="W282" s="212">
        <f>SUM(W283:W284)</f>
        <v>0</v>
      </c>
      <c r="X282" s="207"/>
      <c r="Y282" s="212">
        <f>SUM(Y283:Y284)</f>
        <v>0</v>
      </c>
      <c r="Z282" s="207"/>
      <c r="AA282" s="213">
        <f>SUM(AA283:AA284)</f>
        <v>0</v>
      </c>
      <c r="AR282" s="214" t="s">
        <v>150</v>
      </c>
      <c r="AT282" s="215" t="s">
        <v>75</v>
      </c>
      <c r="AU282" s="215" t="s">
        <v>84</v>
      </c>
      <c r="AY282" s="214" t="s">
        <v>171</v>
      </c>
      <c r="BK282" s="216">
        <f>SUM(BK283:BK284)</f>
        <v>0</v>
      </c>
    </row>
    <row r="283" s="1" customFormat="1" ht="25.5" customHeight="1">
      <c r="B283" s="47"/>
      <c r="C283" s="220" t="s">
        <v>600</v>
      </c>
      <c r="D283" s="220" t="s">
        <v>172</v>
      </c>
      <c r="E283" s="221" t="s">
        <v>601</v>
      </c>
      <c r="F283" s="222" t="s">
        <v>602</v>
      </c>
      <c r="G283" s="222"/>
      <c r="H283" s="222"/>
      <c r="I283" s="222"/>
      <c r="J283" s="223" t="s">
        <v>175</v>
      </c>
      <c r="K283" s="224">
        <v>1</v>
      </c>
      <c r="L283" s="225">
        <v>0</v>
      </c>
      <c r="M283" s="226"/>
      <c r="N283" s="227">
        <f>ROUND(L283*K283,2)</f>
        <v>0</v>
      </c>
      <c r="O283" s="227"/>
      <c r="P283" s="227"/>
      <c r="Q283" s="227"/>
      <c r="R283" s="49"/>
      <c r="T283" s="228" t="s">
        <v>22</v>
      </c>
      <c r="U283" s="57" t="s">
        <v>43</v>
      </c>
      <c r="V283" s="48"/>
      <c r="W283" s="229">
        <f>V283*K283</f>
        <v>0</v>
      </c>
      <c r="X283" s="229">
        <v>0</v>
      </c>
      <c r="Y283" s="229">
        <f>X283*K283</f>
        <v>0</v>
      </c>
      <c r="Z283" s="229">
        <v>0</v>
      </c>
      <c r="AA283" s="230">
        <f>Z283*K283</f>
        <v>0</v>
      </c>
      <c r="AR283" s="23" t="s">
        <v>249</v>
      </c>
      <c r="AT283" s="23" t="s">
        <v>172</v>
      </c>
      <c r="AU283" s="23" t="s">
        <v>150</v>
      </c>
      <c r="AY283" s="23" t="s">
        <v>171</v>
      </c>
      <c r="BE283" s="143">
        <f>IF(U283="základní",N283,0)</f>
        <v>0</v>
      </c>
      <c r="BF283" s="143">
        <f>IF(U283="snížená",N283,0)</f>
        <v>0</v>
      </c>
      <c r="BG283" s="143">
        <f>IF(U283="zákl. přenesená",N283,0)</f>
        <v>0</v>
      </c>
      <c r="BH283" s="143">
        <f>IF(U283="sníž. přenesená",N283,0)</f>
        <v>0</v>
      </c>
      <c r="BI283" s="143">
        <f>IF(U283="nulová",N283,0)</f>
        <v>0</v>
      </c>
      <c r="BJ283" s="23" t="s">
        <v>150</v>
      </c>
      <c r="BK283" s="143">
        <f>ROUND(L283*K283,2)</f>
        <v>0</v>
      </c>
      <c r="BL283" s="23" t="s">
        <v>249</v>
      </c>
      <c r="BM283" s="23" t="s">
        <v>603</v>
      </c>
    </row>
    <row r="284" s="1" customFormat="1" ht="16.5" customHeight="1">
      <c r="B284" s="47"/>
      <c r="C284" s="264" t="s">
        <v>604</v>
      </c>
      <c r="D284" s="264" t="s">
        <v>302</v>
      </c>
      <c r="E284" s="265" t="s">
        <v>605</v>
      </c>
      <c r="F284" s="266" t="s">
        <v>606</v>
      </c>
      <c r="G284" s="266"/>
      <c r="H284" s="266"/>
      <c r="I284" s="266"/>
      <c r="J284" s="267" t="s">
        <v>175</v>
      </c>
      <c r="K284" s="268">
        <v>1</v>
      </c>
      <c r="L284" s="269">
        <v>0</v>
      </c>
      <c r="M284" s="270"/>
      <c r="N284" s="271">
        <f>ROUND(L284*K284,2)</f>
        <v>0</v>
      </c>
      <c r="O284" s="227"/>
      <c r="P284" s="227"/>
      <c r="Q284" s="227"/>
      <c r="R284" s="49"/>
      <c r="T284" s="228" t="s">
        <v>22</v>
      </c>
      <c r="U284" s="57" t="s">
        <v>43</v>
      </c>
      <c r="V284" s="48"/>
      <c r="W284" s="229">
        <f>V284*K284</f>
        <v>0</v>
      </c>
      <c r="X284" s="229">
        <v>0</v>
      </c>
      <c r="Y284" s="229">
        <f>X284*K284</f>
        <v>0</v>
      </c>
      <c r="Z284" s="229">
        <v>0</v>
      </c>
      <c r="AA284" s="230">
        <f>Z284*K284</f>
        <v>0</v>
      </c>
      <c r="AR284" s="23" t="s">
        <v>306</v>
      </c>
      <c r="AT284" s="23" t="s">
        <v>302</v>
      </c>
      <c r="AU284" s="23" t="s">
        <v>150</v>
      </c>
      <c r="AY284" s="23" t="s">
        <v>171</v>
      </c>
      <c r="BE284" s="143">
        <f>IF(U284="základní",N284,0)</f>
        <v>0</v>
      </c>
      <c r="BF284" s="143">
        <f>IF(U284="snížená",N284,0)</f>
        <v>0</v>
      </c>
      <c r="BG284" s="143">
        <f>IF(U284="zákl. přenesená",N284,0)</f>
        <v>0</v>
      </c>
      <c r="BH284" s="143">
        <f>IF(U284="sníž. přenesená",N284,0)</f>
        <v>0</v>
      </c>
      <c r="BI284" s="143">
        <f>IF(U284="nulová",N284,0)</f>
        <v>0</v>
      </c>
      <c r="BJ284" s="23" t="s">
        <v>150</v>
      </c>
      <c r="BK284" s="143">
        <f>ROUND(L284*K284,2)</f>
        <v>0</v>
      </c>
      <c r="BL284" s="23" t="s">
        <v>249</v>
      </c>
      <c r="BM284" s="23" t="s">
        <v>607</v>
      </c>
    </row>
    <row r="285" s="9" customFormat="1" ht="29.88" customHeight="1">
      <c r="B285" s="206"/>
      <c r="C285" s="207"/>
      <c r="D285" s="217" t="s">
        <v>137</v>
      </c>
      <c r="E285" s="217"/>
      <c r="F285" s="217"/>
      <c r="G285" s="217"/>
      <c r="H285" s="217"/>
      <c r="I285" s="217"/>
      <c r="J285" s="217"/>
      <c r="K285" s="217"/>
      <c r="L285" s="217"/>
      <c r="M285" s="217"/>
      <c r="N285" s="231">
        <f>BK285</f>
        <v>0</v>
      </c>
      <c r="O285" s="232"/>
      <c r="P285" s="232"/>
      <c r="Q285" s="232"/>
      <c r="R285" s="210"/>
      <c r="T285" s="211"/>
      <c r="U285" s="207"/>
      <c r="V285" s="207"/>
      <c r="W285" s="212">
        <f>SUM(W286:W290)</f>
        <v>0</v>
      </c>
      <c r="X285" s="207"/>
      <c r="Y285" s="212">
        <f>SUM(Y286:Y290)</f>
        <v>0.22985279999999997</v>
      </c>
      <c r="Z285" s="207"/>
      <c r="AA285" s="213">
        <f>SUM(AA286:AA290)</f>
        <v>0.49679999999999996</v>
      </c>
      <c r="AR285" s="214" t="s">
        <v>150</v>
      </c>
      <c r="AT285" s="215" t="s">
        <v>75</v>
      </c>
      <c r="AU285" s="215" t="s">
        <v>84</v>
      </c>
      <c r="AY285" s="214" t="s">
        <v>171</v>
      </c>
      <c r="BK285" s="216">
        <f>SUM(BK286:BK290)</f>
        <v>0</v>
      </c>
    </row>
    <row r="286" s="1" customFormat="1" ht="25.5" customHeight="1">
      <c r="B286" s="47"/>
      <c r="C286" s="220" t="s">
        <v>608</v>
      </c>
      <c r="D286" s="220" t="s">
        <v>172</v>
      </c>
      <c r="E286" s="221" t="s">
        <v>609</v>
      </c>
      <c r="F286" s="222" t="s">
        <v>610</v>
      </c>
      <c r="G286" s="222"/>
      <c r="H286" s="222"/>
      <c r="I286" s="222"/>
      <c r="J286" s="223" t="s">
        <v>184</v>
      </c>
      <c r="K286" s="224">
        <v>16.559999999999999</v>
      </c>
      <c r="L286" s="225">
        <v>0</v>
      </c>
      <c r="M286" s="226"/>
      <c r="N286" s="227">
        <f>ROUND(L286*K286,2)</f>
        <v>0</v>
      </c>
      <c r="O286" s="227"/>
      <c r="P286" s="227"/>
      <c r="Q286" s="227"/>
      <c r="R286" s="49"/>
      <c r="T286" s="228" t="s">
        <v>22</v>
      </c>
      <c r="U286" s="57" t="s">
        <v>43</v>
      </c>
      <c r="V286" s="48"/>
      <c r="W286" s="229">
        <f>V286*K286</f>
        <v>0</v>
      </c>
      <c r="X286" s="229">
        <v>0.01388</v>
      </c>
      <c r="Y286" s="229">
        <f>X286*K286</f>
        <v>0.22985279999999997</v>
      </c>
      <c r="Z286" s="229">
        <v>0</v>
      </c>
      <c r="AA286" s="230">
        <f>Z286*K286</f>
        <v>0</v>
      </c>
      <c r="AR286" s="23" t="s">
        <v>249</v>
      </c>
      <c r="AT286" s="23" t="s">
        <v>172</v>
      </c>
      <c r="AU286" s="23" t="s">
        <v>150</v>
      </c>
      <c r="AY286" s="23" t="s">
        <v>171</v>
      </c>
      <c r="BE286" s="143">
        <f>IF(U286="základní",N286,0)</f>
        <v>0</v>
      </c>
      <c r="BF286" s="143">
        <f>IF(U286="snížená",N286,0)</f>
        <v>0</v>
      </c>
      <c r="BG286" s="143">
        <f>IF(U286="zákl. přenesená",N286,0)</f>
        <v>0</v>
      </c>
      <c r="BH286" s="143">
        <f>IF(U286="sníž. přenesená",N286,0)</f>
        <v>0</v>
      </c>
      <c r="BI286" s="143">
        <f>IF(U286="nulová",N286,0)</f>
        <v>0</v>
      </c>
      <c r="BJ286" s="23" t="s">
        <v>150</v>
      </c>
      <c r="BK286" s="143">
        <f>ROUND(L286*K286,2)</f>
        <v>0</v>
      </c>
      <c r="BL286" s="23" t="s">
        <v>249</v>
      </c>
      <c r="BM286" s="23" t="s">
        <v>611</v>
      </c>
    </row>
    <row r="287" s="10" customFormat="1" ht="16.5" customHeight="1">
      <c r="B287" s="233"/>
      <c r="C287" s="234"/>
      <c r="D287" s="234"/>
      <c r="E287" s="235" t="s">
        <v>22</v>
      </c>
      <c r="F287" s="236" t="s">
        <v>612</v>
      </c>
      <c r="G287" s="237"/>
      <c r="H287" s="237"/>
      <c r="I287" s="237"/>
      <c r="J287" s="234"/>
      <c r="K287" s="238">
        <v>16.559999999999999</v>
      </c>
      <c r="L287" s="234"/>
      <c r="M287" s="234"/>
      <c r="N287" s="234"/>
      <c r="O287" s="234"/>
      <c r="P287" s="234"/>
      <c r="Q287" s="234"/>
      <c r="R287" s="239"/>
      <c r="T287" s="240"/>
      <c r="U287" s="234"/>
      <c r="V287" s="234"/>
      <c r="W287" s="234"/>
      <c r="X287" s="234"/>
      <c r="Y287" s="234"/>
      <c r="Z287" s="234"/>
      <c r="AA287" s="241"/>
      <c r="AT287" s="242" t="s">
        <v>187</v>
      </c>
      <c r="AU287" s="242" t="s">
        <v>150</v>
      </c>
      <c r="AV287" s="10" t="s">
        <v>150</v>
      </c>
      <c r="AW287" s="10" t="s">
        <v>34</v>
      </c>
      <c r="AX287" s="10" t="s">
        <v>76</v>
      </c>
      <c r="AY287" s="242" t="s">
        <v>171</v>
      </c>
    </row>
    <row r="288" s="11" customFormat="1" ht="16.5" customHeight="1">
      <c r="B288" s="243"/>
      <c r="C288" s="244"/>
      <c r="D288" s="244"/>
      <c r="E288" s="245" t="s">
        <v>22</v>
      </c>
      <c r="F288" s="246" t="s">
        <v>188</v>
      </c>
      <c r="G288" s="244"/>
      <c r="H288" s="244"/>
      <c r="I288" s="244"/>
      <c r="J288" s="244"/>
      <c r="K288" s="247">
        <v>16.559999999999999</v>
      </c>
      <c r="L288" s="244"/>
      <c r="M288" s="244"/>
      <c r="N288" s="244"/>
      <c r="O288" s="244"/>
      <c r="P288" s="244"/>
      <c r="Q288" s="244"/>
      <c r="R288" s="248"/>
      <c r="T288" s="249"/>
      <c r="U288" s="244"/>
      <c r="V288" s="244"/>
      <c r="W288" s="244"/>
      <c r="X288" s="244"/>
      <c r="Y288" s="244"/>
      <c r="Z288" s="244"/>
      <c r="AA288" s="250"/>
      <c r="AT288" s="251" t="s">
        <v>187</v>
      </c>
      <c r="AU288" s="251" t="s">
        <v>150</v>
      </c>
      <c r="AV288" s="11" t="s">
        <v>176</v>
      </c>
      <c r="AW288" s="11" t="s">
        <v>34</v>
      </c>
      <c r="AX288" s="11" t="s">
        <v>84</v>
      </c>
      <c r="AY288" s="251" t="s">
        <v>171</v>
      </c>
    </row>
    <row r="289" s="1" customFormat="1" ht="38.25" customHeight="1">
      <c r="B289" s="47"/>
      <c r="C289" s="220" t="s">
        <v>613</v>
      </c>
      <c r="D289" s="220" t="s">
        <v>172</v>
      </c>
      <c r="E289" s="221" t="s">
        <v>614</v>
      </c>
      <c r="F289" s="222" t="s">
        <v>615</v>
      </c>
      <c r="G289" s="222"/>
      <c r="H289" s="222"/>
      <c r="I289" s="222"/>
      <c r="J289" s="223" t="s">
        <v>184</v>
      </c>
      <c r="K289" s="224">
        <v>16.559999999999999</v>
      </c>
      <c r="L289" s="225">
        <v>0</v>
      </c>
      <c r="M289" s="226"/>
      <c r="N289" s="227">
        <f>ROUND(L289*K289,2)</f>
        <v>0</v>
      </c>
      <c r="O289" s="227"/>
      <c r="P289" s="227"/>
      <c r="Q289" s="227"/>
      <c r="R289" s="49"/>
      <c r="T289" s="228" t="s">
        <v>22</v>
      </c>
      <c r="U289" s="57" t="s">
        <v>43</v>
      </c>
      <c r="V289" s="48"/>
      <c r="W289" s="229">
        <f>V289*K289</f>
        <v>0</v>
      </c>
      <c r="X289" s="229">
        <v>0</v>
      </c>
      <c r="Y289" s="229">
        <f>X289*K289</f>
        <v>0</v>
      </c>
      <c r="Z289" s="229">
        <v>0.029999999999999999</v>
      </c>
      <c r="AA289" s="230">
        <f>Z289*K289</f>
        <v>0.49679999999999996</v>
      </c>
      <c r="AR289" s="23" t="s">
        <v>249</v>
      </c>
      <c r="AT289" s="23" t="s">
        <v>172</v>
      </c>
      <c r="AU289" s="23" t="s">
        <v>150</v>
      </c>
      <c r="AY289" s="23" t="s">
        <v>171</v>
      </c>
      <c r="BE289" s="143">
        <f>IF(U289="základní",N289,0)</f>
        <v>0</v>
      </c>
      <c r="BF289" s="143">
        <f>IF(U289="snížená",N289,0)</f>
        <v>0</v>
      </c>
      <c r="BG289" s="143">
        <f>IF(U289="zákl. přenesená",N289,0)</f>
        <v>0</v>
      </c>
      <c r="BH289" s="143">
        <f>IF(U289="sníž. přenesená",N289,0)</f>
        <v>0</v>
      </c>
      <c r="BI289" s="143">
        <f>IF(U289="nulová",N289,0)</f>
        <v>0</v>
      </c>
      <c r="BJ289" s="23" t="s">
        <v>150</v>
      </c>
      <c r="BK289" s="143">
        <f>ROUND(L289*K289,2)</f>
        <v>0</v>
      </c>
      <c r="BL289" s="23" t="s">
        <v>249</v>
      </c>
      <c r="BM289" s="23" t="s">
        <v>616</v>
      </c>
    </row>
    <row r="290" s="1" customFormat="1" ht="25.5" customHeight="1">
      <c r="B290" s="47"/>
      <c r="C290" s="220" t="s">
        <v>617</v>
      </c>
      <c r="D290" s="220" t="s">
        <v>172</v>
      </c>
      <c r="E290" s="221" t="s">
        <v>618</v>
      </c>
      <c r="F290" s="222" t="s">
        <v>619</v>
      </c>
      <c r="G290" s="222"/>
      <c r="H290" s="222"/>
      <c r="I290" s="222"/>
      <c r="J290" s="223" t="s">
        <v>321</v>
      </c>
      <c r="K290" s="272">
        <v>0</v>
      </c>
      <c r="L290" s="225">
        <v>0</v>
      </c>
      <c r="M290" s="226"/>
      <c r="N290" s="227">
        <f>ROUND(L290*K290,2)</f>
        <v>0</v>
      </c>
      <c r="O290" s="227"/>
      <c r="P290" s="227"/>
      <c r="Q290" s="227"/>
      <c r="R290" s="49"/>
      <c r="T290" s="228" t="s">
        <v>22</v>
      </c>
      <c r="U290" s="57" t="s">
        <v>43</v>
      </c>
      <c r="V290" s="48"/>
      <c r="W290" s="229">
        <f>V290*K290</f>
        <v>0</v>
      </c>
      <c r="X290" s="229">
        <v>0</v>
      </c>
      <c r="Y290" s="229">
        <f>X290*K290</f>
        <v>0</v>
      </c>
      <c r="Z290" s="229">
        <v>0</v>
      </c>
      <c r="AA290" s="230">
        <f>Z290*K290</f>
        <v>0</v>
      </c>
      <c r="AR290" s="23" t="s">
        <v>249</v>
      </c>
      <c r="AT290" s="23" t="s">
        <v>172</v>
      </c>
      <c r="AU290" s="23" t="s">
        <v>150</v>
      </c>
      <c r="AY290" s="23" t="s">
        <v>171</v>
      </c>
      <c r="BE290" s="143">
        <f>IF(U290="základní",N290,0)</f>
        <v>0</v>
      </c>
      <c r="BF290" s="143">
        <f>IF(U290="snížená",N290,0)</f>
        <v>0</v>
      </c>
      <c r="BG290" s="143">
        <f>IF(U290="zákl. přenesená",N290,0)</f>
        <v>0</v>
      </c>
      <c r="BH290" s="143">
        <f>IF(U290="sníž. přenesená",N290,0)</f>
        <v>0</v>
      </c>
      <c r="BI290" s="143">
        <f>IF(U290="nulová",N290,0)</f>
        <v>0</v>
      </c>
      <c r="BJ290" s="23" t="s">
        <v>150</v>
      </c>
      <c r="BK290" s="143">
        <f>ROUND(L290*K290,2)</f>
        <v>0</v>
      </c>
      <c r="BL290" s="23" t="s">
        <v>249</v>
      </c>
      <c r="BM290" s="23" t="s">
        <v>620</v>
      </c>
    </row>
    <row r="291" s="9" customFormat="1" ht="29.88" customHeight="1">
      <c r="B291" s="206"/>
      <c r="C291" s="207"/>
      <c r="D291" s="217" t="s">
        <v>138</v>
      </c>
      <c r="E291" s="217"/>
      <c r="F291" s="217"/>
      <c r="G291" s="217"/>
      <c r="H291" s="217"/>
      <c r="I291" s="217"/>
      <c r="J291" s="217"/>
      <c r="K291" s="217"/>
      <c r="L291" s="217"/>
      <c r="M291" s="217"/>
      <c r="N291" s="231">
        <f>BK291</f>
        <v>0</v>
      </c>
      <c r="O291" s="232"/>
      <c r="P291" s="232"/>
      <c r="Q291" s="232"/>
      <c r="R291" s="210"/>
      <c r="T291" s="211"/>
      <c r="U291" s="207"/>
      <c r="V291" s="207"/>
      <c r="W291" s="212">
        <f>SUM(W292:W305)</f>
        <v>0</v>
      </c>
      <c r="X291" s="207"/>
      <c r="Y291" s="212">
        <f>SUM(Y292:Y305)</f>
        <v>0.038799999999999994</v>
      </c>
      <c r="Z291" s="207"/>
      <c r="AA291" s="213">
        <f>SUM(AA292:AA305)</f>
        <v>0.31130000000000002</v>
      </c>
      <c r="AR291" s="214" t="s">
        <v>150</v>
      </c>
      <c r="AT291" s="215" t="s">
        <v>75</v>
      </c>
      <c r="AU291" s="215" t="s">
        <v>84</v>
      </c>
      <c r="AY291" s="214" t="s">
        <v>171</v>
      </c>
      <c r="BK291" s="216">
        <f>SUM(BK292:BK305)</f>
        <v>0</v>
      </c>
    </row>
    <row r="292" s="1" customFormat="1" ht="38.25" customHeight="1">
      <c r="B292" s="47"/>
      <c r="C292" s="220" t="s">
        <v>621</v>
      </c>
      <c r="D292" s="220" t="s">
        <v>172</v>
      </c>
      <c r="E292" s="221" t="s">
        <v>622</v>
      </c>
      <c r="F292" s="222" t="s">
        <v>623</v>
      </c>
      <c r="G292" s="222"/>
      <c r="H292" s="222"/>
      <c r="I292" s="222"/>
      <c r="J292" s="223" t="s">
        <v>175</v>
      </c>
      <c r="K292" s="224">
        <v>2</v>
      </c>
      <c r="L292" s="225">
        <v>0</v>
      </c>
      <c r="M292" s="226"/>
      <c r="N292" s="227">
        <f>ROUND(L292*K292,2)</f>
        <v>0</v>
      </c>
      <c r="O292" s="227"/>
      <c r="P292" s="227"/>
      <c r="Q292" s="227"/>
      <c r="R292" s="49"/>
      <c r="T292" s="228" t="s">
        <v>22</v>
      </c>
      <c r="U292" s="57" t="s">
        <v>43</v>
      </c>
      <c r="V292" s="48"/>
      <c r="W292" s="229">
        <f>V292*K292</f>
        <v>0</v>
      </c>
      <c r="X292" s="229">
        <v>0</v>
      </c>
      <c r="Y292" s="229">
        <f>X292*K292</f>
        <v>0</v>
      </c>
      <c r="Z292" s="229">
        <v>0</v>
      </c>
      <c r="AA292" s="230">
        <f>Z292*K292</f>
        <v>0</v>
      </c>
      <c r="AR292" s="23" t="s">
        <v>249</v>
      </c>
      <c r="AT292" s="23" t="s">
        <v>172</v>
      </c>
      <c r="AU292" s="23" t="s">
        <v>150</v>
      </c>
      <c r="AY292" s="23" t="s">
        <v>171</v>
      </c>
      <c r="BE292" s="143">
        <f>IF(U292="základní",N292,0)</f>
        <v>0</v>
      </c>
      <c r="BF292" s="143">
        <f>IF(U292="snížená",N292,0)</f>
        <v>0</v>
      </c>
      <c r="BG292" s="143">
        <f>IF(U292="zákl. přenesená",N292,0)</f>
        <v>0</v>
      </c>
      <c r="BH292" s="143">
        <f>IF(U292="sníž. přenesená",N292,0)</f>
        <v>0</v>
      </c>
      <c r="BI292" s="143">
        <f>IF(U292="nulová",N292,0)</f>
        <v>0</v>
      </c>
      <c r="BJ292" s="23" t="s">
        <v>150</v>
      </c>
      <c r="BK292" s="143">
        <f>ROUND(L292*K292,2)</f>
        <v>0</v>
      </c>
      <c r="BL292" s="23" t="s">
        <v>249</v>
      </c>
      <c r="BM292" s="23" t="s">
        <v>624</v>
      </c>
    </row>
    <row r="293" s="1" customFormat="1" ht="25.5" customHeight="1">
      <c r="B293" s="47"/>
      <c r="C293" s="264" t="s">
        <v>625</v>
      </c>
      <c r="D293" s="264" t="s">
        <v>302</v>
      </c>
      <c r="E293" s="265" t="s">
        <v>626</v>
      </c>
      <c r="F293" s="266" t="s">
        <v>627</v>
      </c>
      <c r="G293" s="266"/>
      <c r="H293" s="266"/>
      <c r="I293" s="266"/>
      <c r="J293" s="267" t="s">
        <v>175</v>
      </c>
      <c r="K293" s="268">
        <v>1</v>
      </c>
      <c r="L293" s="269">
        <v>0</v>
      </c>
      <c r="M293" s="270"/>
      <c r="N293" s="271">
        <f>ROUND(L293*K293,2)</f>
        <v>0</v>
      </c>
      <c r="O293" s="227"/>
      <c r="P293" s="227"/>
      <c r="Q293" s="227"/>
      <c r="R293" s="49"/>
      <c r="T293" s="228" t="s">
        <v>22</v>
      </c>
      <c r="U293" s="57" t="s">
        <v>43</v>
      </c>
      <c r="V293" s="48"/>
      <c r="W293" s="229">
        <f>V293*K293</f>
        <v>0</v>
      </c>
      <c r="X293" s="229">
        <v>0.0138</v>
      </c>
      <c r="Y293" s="229">
        <f>X293*K293</f>
        <v>0.0138</v>
      </c>
      <c r="Z293" s="229">
        <v>0</v>
      </c>
      <c r="AA293" s="230">
        <f>Z293*K293</f>
        <v>0</v>
      </c>
      <c r="AR293" s="23" t="s">
        <v>306</v>
      </c>
      <c r="AT293" s="23" t="s">
        <v>302</v>
      </c>
      <c r="AU293" s="23" t="s">
        <v>150</v>
      </c>
      <c r="AY293" s="23" t="s">
        <v>171</v>
      </c>
      <c r="BE293" s="143">
        <f>IF(U293="základní",N293,0)</f>
        <v>0</v>
      </c>
      <c r="BF293" s="143">
        <f>IF(U293="snížená",N293,0)</f>
        <v>0</v>
      </c>
      <c r="BG293" s="143">
        <f>IF(U293="zákl. přenesená",N293,0)</f>
        <v>0</v>
      </c>
      <c r="BH293" s="143">
        <f>IF(U293="sníž. přenesená",N293,0)</f>
        <v>0</v>
      </c>
      <c r="BI293" s="143">
        <f>IF(U293="nulová",N293,0)</f>
        <v>0</v>
      </c>
      <c r="BJ293" s="23" t="s">
        <v>150</v>
      </c>
      <c r="BK293" s="143">
        <f>ROUND(L293*K293,2)</f>
        <v>0</v>
      </c>
      <c r="BL293" s="23" t="s">
        <v>249</v>
      </c>
      <c r="BM293" s="23" t="s">
        <v>628</v>
      </c>
    </row>
    <row r="294" s="1" customFormat="1" ht="38.25" customHeight="1">
      <c r="B294" s="47"/>
      <c r="C294" s="264" t="s">
        <v>629</v>
      </c>
      <c r="D294" s="264" t="s">
        <v>302</v>
      </c>
      <c r="E294" s="265" t="s">
        <v>630</v>
      </c>
      <c r="F294" s="266" t="s">
        <v>631</v>
      </c>
      <c r="G294" s="266"/>
      <c r="H294" s="266"/>
      <c r="I294" s="266"/>
      <c r="J294" s="267" t="s">
        <v>175</v>
      </c>
      <c r="K294" s="268">
        <v>1</v>
      </c>
      <c r="L294" s="269">
        <v>0</v>
      </c>
      <c r="M294" s="270"/>
      <c r="N294" s="271">
        <f>ROUND(L294*K294,2)</f>
        <v>0</v>
      </c>
      <c r="O294" s="227"/>
      <c r="P294" s="227"/>
      <c r="Q294" s="227"/>
      <c r="R294" s="49"/>
      <c r="T294" s="228" t="s">
        <v>22</v>
      </c>
      <c r="U294" s="57" t="s">
        <v>43</v>
      </c>
      <c r="V294" s="48"/>
      <c r="W294" s="229">
        <f>V294*K294</f>
        <v>0</v>
      </c>
      <c r="X294" s="229">
        <v>0.020500000000000001</v>
      </c>
      <c r="Y294" s="229">
        <f>X294*K294</f>
        <v>0.020500000000000001</v>
      </c>
      <c r="Z294" s="229">
        <v>0</v>
      </c>
      <c r="AA294" s="230">
        <f>Z294*K294</f>
        <v>0</v>
      </c>
      <c r="AR294" s="23" t="s">
        <v>306</v>
      </c>
      <c r="AT294" s="23" t="s">
        <v>302</v>
      </c>
      <c r="AU294" s="23" t="s">
        <v>150</v>
      </c>
      <c r="AY294" s="23" t="s">
        <v>171</v>
      </c>
      <c r="BE294" s="143">
        <f>IF(U294="základní",N294,0)</f>
        <v>0</v>
      </c>
      <c r="BF294" s="143">
        <f>IF(U294="snížená",N294,0)</f>
        <v>0</v>
      </c>
      <c r="BG294" s="143">
        <f>IF(U294="zákl. přenesená",N294,0)</f>
        <v>0</v>
      </c>
      <c r="BH294" s="143">
        <f>IF(U294="sníž. přenesená",N294,0)</f>
        <v>0</v>
      </c>
      <c r="BI294" s="143">
        <f>IF(U294="nulová",N294,0)</f>
        <v>0</v>
      </c>
      <c r="BJ294" s="23" t="s">
        <v>150</v>
      </c>
      <c r="BK294" s="143">
        <f>ROUND(L294*K294,2)</f>
        <v>0</v>
      </c>
      <c r="BL294" s="23" t="s">
        <v>249</v>
      </c>
      <c r="BM294" s="23" t="s">
        <v>632</v>
      </c>
    </row>
    <row r="295" s="1" customFormat="1" ht="38.25" customHeight="1">
      <c r="B295" s="47"/>
      <c r="C295" s="220" t="s">
        <v>633</v>
      </c>
      <c r="D295" s="220" t="s">
        <v>172</v>
      </c>
      <c r="E295" s="221" t="s">
        <v>634</v>
      </c>
      <c r="F295" s="222" t="s">
        <v>635</v>
      </c>
      <c r="G295" s="222"/>
      <c r="H295" s="222"/>
      <c r="I295" s="222"/>
      <c r="J295" s="223" t="s">
        <v>175</v>
      </c>
      <c r="K295" s="224">
        <v>1</v>
      </c>
      <c r="L295" s="225">
        <v>0</v>
      </c>
      <c r="M295" s="226"/>
      <c r="N295" s="227">
        <f>ROUND(L295*K295,2)</f>
        <v>0</v>
      </c>
      <c r="O295" s="227"/>
      <c r="P295" s="227"/>
      <c r="Q295" s="227"/>
      <c r="R295" s="49"/>
      <c r="T295" s="228" t="s">
        <v>22</v>
      </c>
      <c r="U295" s="57" t="s">
        <v>43</v>
      </c>
      <c r="V295" s="48"/>
      <c r="W295" s="229">
        <f>V295*K295</f>
        <v>0</v>
      </c>
      <c r="X295" s="229">
        <v>0</v>
      </c>
      <c r="Y295" s="229">
        <f>X295*K295</f>
        <v>0</v>
      </c>
      <c r="Z295" s="229">
        <v>0</v>
      </c>
      <c r="AA295" s="230">
        <f>Z295*K295</f>
        <v>0</v>
      </c>
      <c r="AR295" s="23" t="s">
        <v>249</v>
      </c>
      <c r="AT295" s="23" t="s">
        <v>172</v>
      </c>
      <c r="AU295" s="23" t="s">
        <v>150</v>
      </c>
      <c r="AY295" s="23" t="s">
        <v>171</v>
      </c>
      <c r="BE295" s="143">
        <f>IF(U295="základní",N295,0)</f>
        <v>0</v>
      </c>
      <c r="BF295" s="143">
        <f>IF(U295="snížená",N295,0)</f>
        <v>0</v>
      </c>
      <c r="BG295" s="143">
        <f>IF(U295="zákl. přenesená",N295,0)</f>
        <v>0</v>
      </c>
      <c r="BH295" s="143">
        <f>IF(U295="sníž. přenesená",N295,0)</f>
        <v>0</v>
      </c>
      <c r="BI295" s="143">
        <f>IF(U295="nulová",N295,0)</f>
        <v>0</v>
      </c>
      <c r="BJ295" s="23" t="s">
        <v>150</v>
      </c>
      <c r="BK295" s="143">
        <f>ROUND(L295*K295,2)</f>
        <v>0</v>
      </c>
      <c r="BL295" s="23" t="s">
        <v>249</v>
      </c>
      <c r="BM295" s="23" t="s">
        <v>636</v>
      </c>
    </row>
    <row r="296" s="1" customFormat="1" ht="38.25" customHeight="1">
      <c r="B296" s="47"/>
      <c r="C296" s="264" t="s">
        <v>637</v>
      </c>
      <c r="D296" s="264" t="s">
        <v>302</v>
      </c>
      <c r="E296" s="265" t="s">
        <v>638</v>
      </c>
      <c r="F296" s="266" t="s">
        <v>639</v>
      </c>
      <c r="G296" s="266"/>
      <c r="H296" s="266"/>
      <c r="I296" s="266"/>
      <c r="J296" s="267" t="s">
        <v>640</v>
      </c>
      <c r="K296" s="268">
        <v>1</v>
      </c>
      <c r="L296" s="269">
        <v>0</v>
      </c>
      <c r="M296" s="270"/>
      <c r="N296" s="271">
        <f>ROUND(L296*K296,2)</f>
        <v>0</v>
      </c>
      <c r="O296" s="227"/>
      <c r="P296" s="227"/>
      <c r="Q296" s="227"/>
      <c r="R296" s="49"/>
      <c r="T296" s="228" t="s">
        <v>22</v>
      </c>
      <c r="U296" s="57" t="s">
        <v>43</v>
      </c>
      <c r="V296" s="48"/>
      <c r="W296" s="229">
        <f>V296*K296</f>
        <v>0</v>
      </c>
      <c r="X296" s="229">
        <v>0</v>
      </c>
      <c r="Y296" s="229">
        <f>X296*K296</f>
        <v>0</v>
      </c>
      <c r="Z296" s="229">
        <v>0</v>
      </c>
      <c r="AA296" s="230">
        <f>Z296*K296</f>
        <v>0</v>
      </c>
      <c r="AR296" s="23" t="s">
        <v>306</v>
      </c>
      <c r="AT296" s="23" t="s">
        <v>302</v>
      </c>
      <c r="AU296" s="23" t="s">
        <v>150</v>
      </c>
      <c r="AY296" s="23" t="s">
        <v>171</v>
      </c>
      <c r="BE296" s="143">
        <f>IF(U296="základní",N296,0)</f>
        <v>0</v>
      </c>
      <c r="BF296" s="143">
        <f>IF(U296="snížená",N296,0)</f>
        <v>0</v>
      </c>
      <c r="BG296" s="143">
        <f>IF(U296="zákl. přenesená",N296,0)</f>
        <v>0</v>
      </c>
      <c r="BH296" s="143">
        <f>IF(U296="sníž. přenesená",N296,0)</f>
        <v>0</v>
      </c>
      <c r="BI296" s="143">
        <f>IF(U296="nulová",N296,0)</f>
        <v>0</v>
      </c>
      <c r="BJ296" s="23" t="s">
        <v>150</v>
      </c>
      <c r="BK296" s="143">
        <f>ROUND(L296*K296,2)</f>
        <v>0</v>
      </c>
      <c r="BL296" s="23" t="s">
        <v>249</v>
      </c>
      <c r="BM296" s="23" t="s">
        <v>641</v>
      </c>
    </row>
    <row r="297" s="1" customFormat="1" ht="25.5" customHeight="1">
      <c r="B297" s="47"/>
      <c r="C297" s="220" t="s">
        <v>642</v>
      </c>
      <c r="D297" s="220" t="s">
        <v>172</v>
      </c>
      <c r="E297" s="221" t="s">
        <v>643</v>
      </c>
      <c r="F297" s="222" t="s">
        <v>644</v>
      </c>
      <c r="G297" s="222"/>
      <c r="H297" s="222"/>
      <c r="I297" s="222"/>
      <c r="J297" s="223" t="s">
        <v>175</v>
      </c>
      <c r="K297" s="224">
        <v>4</v>
      </c>
      <c r="L297" s="225">
        <v>0</v>
      </c>
      <c r="M297" s="226"/>
      <c r="N297" s="227">
        <f>ROUND(L297*K297,2)</f>
        <v>0</v>
      </c>
      <c r="O297" s="227"/>
      <c r="P297" s="227"/>
      <c r="Q297" s="227"/>
      <c r="R297" s="49"/>
      <c r="T297" s="228" t="s">
        <v>22</v>
      </c>
      <c r="U297" s="57" t="s">
        <v>43</v>
      </c>
      <c r="V297" s="48"/>
      <c r="W297" s="229">
        <f>V297*K297</f>
        <v>0</v>
      </c>
      <c r="X297" s="229">
        <v>0</v>
      </c>
      <c r="Y297" s="229">
        <f>X297*K297</f>
        <v>0</v>
      </c>
      <c r="Z297" s="229">
        <v>0.0018</v>
      </c>
      <c r="AA297" s="230">
        <f>Z297*K297</f>
        <v>0.0071999999999999998</v>
      </c>
      <c r="AR297" s="23" t="s">
        <v>249</v>
      </c>
      <c r="AT297" s="23" t="s">
        <v>172</v>
      </c>
      <c r="AU297" s="23" t="s">
        <v>150</v>
      </c>
      <c r="AY297" s="23" t="s">
        <v>171</v>
      </c>
      <c r="BE297" s="143">
        <f>IF(U297="základní",N297,0)</f>
        <v>0</v>
      </c>
      <c r="BF297" s="143">
        <f>IF(U297="snížená",N297,0)</f>
        <v>0</v>
      </c>
      <c r="BG297" s="143">
        <f>IF(U297="zákl. přenesená",N297,0)</f>
        <v>0</v>
      </c>
      <c r="BH297" s="143">
        <f>IF(U297="sníž. přenesená",N297,0)</f>
        <v>0</v>
      </c>
      <c r="BI297" s="143">
        <f>IF(U297="nulová",N297,0)</f>
        <v>0</v>
      </c>
      <c r="BJ297" s="23" t="s">
        <v>150</v>
      </c>
      <c r="BK297" s="143">
        <f>ROUND(L297*K297,2)</f>
        <v>0</v>
      </c>
      <c r="BL297" s="23" t="s">
        <v>249</v>
      </c>
      <c r="BM297" s="23" t="s">
        <v>645</v>
      </c>
    </row>
    <row r="298" s="1" customFormat="1" ht="25.5" customHeight="1">
      <c r="B298" s="47"/>
      <c r="C298" s="220" t="s">
        <v>646</v>
      </c>
      <c r="D298" s="220" t="s">
        <v>172</v>
      </c>
      <c r="E298" s="221" t="s">
        <v>647</v>
      </c>
      <c r="F298" s="222" t="s">
        <v>648</v>
      </c>
      <c r="G298" s="222"/>
      <c r="H298" s="222"/>
      <c r="I298" s="222"/>
      <c r="J298" s="223" t="s">
        <v>175</v>
      </c>
      <c r="K298" s="224">
        <v>4</v>
      </c>
      <c r="L298" s="225">
        <v>0</v>
      </c>
      <c r="M298" s="226"/>
      <c r="N298" s="227">
        <f>ROUND(L298*K298,2)</f>
        <v>0</v>
      </c>
      <c r="O298" s="227"/>
      <c r="P298" s="227"/>
      <c r="Q298" s="227"/>
      <c r="R298" s="49"/>
      <c r="T298" s="228" t="s">
        <v>22</v>
      </c>
      <c r="U298" s="57" t="s">
        <v>43</v>
      </c>
      <c r="V298" s="48"/>
      <c r="W298" s="229">
        <f>V298*K298</f>
        <v>0</v>
      </c>
      <c r="X298" s="229">
        <v>0</v>
      </c>
      <c r="Y298" s="229">
        <f>X298*K298</f>
        <v>0</v>
      </c>
      <c r="Z298" s="229">
        <v>0</v>
      </c>
      <c r="AA298" s="230">
        <f>Z298*K298</f>
        <v>0</v>
      </c>
      <c r="AR298" s="23" t="s">
        <v>249</v>
      </c>
      <c r="AT298" s="23" t="s">
        <v>172</v>
      </c>
      <c r="AU298" s="23" t="s">
        <v>150</v>
      </c>
      <c r="AY298" s="23" t="s">
        <v>171</v>
      </c>
      <c r="BE298" s="143">
        <f>IF(U298="základní",N298,0)</f>
        <v>0</v>
      </c>
      <c r="BF298" s="143">
        <f>IF(U298="snížená",N298,0)</f>
        <v>0</v>
      </c>
      <c r="BG298" s="143">
        <f>IF(U298="zákl. přenesená",N298,0)</f>
        <v>0</v>
      </c>
      <c r="BH298" s="143">
        <f>IF(U298="sníž. přenesená",N298,0)</f>
        <v>0</v>
      </c>
      <c r="BI298" s="143">
        <f>IF(U298="nulová",N298,0)</f>
        <v>0</v>
      </c>
      <c r="BJ298" s="23" t="s">
        <v>150</v>
      </c>
      <c r="BK298" s="143">
        <f>ROUND(L298*K298,2)</f>
        <v>0</v>
      </c>
      <c r="BL298" s="23" t="s">
        <v>249</v>
      </c>
      <c r="BM298" s="23" t="s">
        <v>649</v>
      </c>
    </row>
    <row r="299" s="1" customFormat="1" ht="25.5" customHeight="1">
      <c r="B299" s="47"/>
      <c r="C299" s="264" t="s">
        <v>650</v>
      </c>
      <c r="D299" s="264" t="s">
        <v>302</v>
      </c>
      <c r="E299" s="265" t="s">
        <v>651</v>
      </c>
      <c r="F299" s="266" t="s">
        <v>652</v>
      </c>
      <c r="G299" s="266"/>
      <c r="H299" s="266"/>
      <c r="I299" s="266"/>
      <c r="J299" s="267" t="s">
        <v>175</v>
      </c>
      <c r="K299" s="268">
        <v>1</v>
      </c>
      <c r="L299" s="269">
        <v>0</v>
      </c>
      <c r="M299" s="270"/>
      <c r="N299" s="271">
        <f>ROUND(L299*K299,2)</f>
        <v>0</v>
      </c>
      <c r="O299" s="227"/>
      <c r="P299" s="227"/>
      <c r="Q299" s="227"/>
      <c r="R299" s="49"/>
      <c r="T299" s="228" t="s">
        <v>22</v>
      </c>
      <c r="U299" s="57" t="s">
        <v>43</v>
      </c>
      <c r="V299" s="48"/>
      <c r="W299" s="229">
        <f>V299*K299</f>
        <v>0</v>
      </c>
      <c r="X299" s="229">
        <v>0.00089999999999999998</v>
      </c>
      <c r="Y299" s="229">
        <f>X299*K299</f>
        <v>0.00089999999999999998</v>
      </c>
      <c r="Z299" s="229">
        <v>0</v>
      </c>
      <c r="AA299" s="230">
        <f>Z299*K299</f>
        <v>0</v>
      </c>
      <c r="AR299" s="23" t="s">
        <v>306</v>
      </c>
      <c r="AT299" s="23" t="s">
        <v>302</v>
      </c>
      <c r="AU299" s="23" t="s">
        <v>150</v>
      </c>
      <c r="AY299" s="23" t="s">
        <v>171</v>
      </c>
      <c r="BE299" s="143">
        <f>IF(U299="základní",N299,0)</f>
        <v>0</v>
      </c>
      <c r="BF299" s="143">
        <f>IF(U299="snížená",N299,0)</f>
        <v>0</v>
      </c>
      <c r="BG299" s="143">
        <f>IF(U299="zákl. přenesená",N299,0)</f>
        <v>0</v>
      </c>
      <c r="BH299" s="143">
        <f>IF(U299="sníž. přenesená",N299,0)</f>
        <v>0</v>
      </c>
      <c r="BI299" s="143">
        <f>IF(U299="nulová",N299,0)</f>
        <v>0</v>
      </c>
      <c r="BJ299" s="23" t="s">
        <v>150</v>
      </c>
      <c r="BK299" s="143">
        <f>ROUND(L299*K299,2)</f>
        <v>0</v>
      </c>
      <c r="BL299" s="23" t="s">
        <v>249</v>
      </c>
      <c r="BM299" s="23" t="s">
        <v>653</v>
      </c>
    </row>
    <row r="300" s="1" customFormat="1" ht="25.5" customHeight="1">
      <c r="B300" s="47"/>
      <c r="C300" s="264" t="s">
        <v>654</v>
      </c>
      <c r="D300" s="264" t="s">
        <v>302</v>
      </c>
      <c r="E300" s="265" t="s">
        <v>655</v>
      </c>
      <c r="F300" s="266" t="s">
        <v>656</v>
      </c>
      <c r="G300" s="266"/>
      <c r="H300" s="266"/>
      <c r="I300" s="266"/>
      <c r="J300" s="267" t="s">
        <v>175</v>
      </c>
      <c r="K300" s="268">
        <v>3</v>
      </c>
      <c r="L300" s="269">
        <v>0</v>
      </c>
      <c r="M300" s="270"/>
      <c r="N300" s="271">
        <f>ROUND(L300*K300,2)</f>
        <v>0</v>
      </c>
      <c r="O300" s="227"/>
      <c r="P300" s="227"/>
      <c r="Q300" s="227"/>
      <c r="R300" s="49"/>
      <c r="T300" s="228" t="s">
        <v>22</v>
      </c>
      <c r="U300" s="57" t="s">
        <v>43</v>
      </c>
      <c r="V300" s="48"/>
      <c r="W300" s="229">
        <f>V300*K300</f>
        <v>0</v>
      </c>
      <c r="X300" s="229">
        <v>0.0011999999999999999</v>
      </c>
      <c r="Y300" s="229">
        <f>X300*K300</f>
        <v>0.0035999999999999999</v>
      </c>
      <c r="Z300" s="229">
        <v>0</v>
      </c>
      <c r="AA300" s="230">
        <f>Z300*K300</f>
        <v>0</v>
      </c>
      <c r="AR300" s="23" t="s">
        <v>306</v>
      </c>
      <c r="AT300" s="23" t="s">
        <v>302</v>
      </c>
      <c r="AU300" s="23" t="s">
        <v>150</v>
      </c>
      <c r="AY300" s="23" t="s">
        <v>171</v>
      </c>
      <c r="BE300" s="143">
        <f>IF(U300="základní",N300,0)</f>
        <v>0</v>
      </c>
      <c r="BF300" s="143">
        <f>IF(U300="snížená",N300,0)</f>
        <v>0</v>
      </c>
      <c r="BG300" s="143">
        <f>IF(U300="zákl. přenesená",N300,0)</f>
        <v>0</v>
      </c>
      <c r="BH300" s="143">
        <f>IF(U300="sníž. přenesená",N300,0)</f>
        <v>0</v>
      </c>
      <c r="BI300" s="143">
        <f>IF(U300="nulová",N300,0)</f>
        <v>0</v>
      </c>
      <c r="BJ300" s="23" t="s">
        <v>150</v>
      </c>
      <c r="BK300" s="143">
        <f>ROUND(L300*K300,2)</f>
        <v>0</v>
      </c>
      <c r="BL300" s="23" t="s">
        <v>249</v>
      </c>
      <c r="BM300" s="23" t="s">
        <v>657</v>
      </c>
    </row>
    <row r="301" s="1" customFormat="1" ht="25.5" customHeight="1">
      <c r="B301" s="47"/>
      <c r="C301" s="220" t="s">
        <v>658</v>
      </c>
      <c r="D301" s="220" t="s">
        <v>172</v>
      </c>
      <c r="E301" s="221" t="s">
        <v>659</v>
      </c>
      <c r="F301" s="222" t="s">
        <v>660</v>
      </c>
      <c r="G301" s="222"/>
      <c r="H301" s="222"/>
      <c r="I301" s="222"/>
      <c r="J301" s="223" t="s">
        <v>175</v>
      </c>
      <c r="K301" s="224">
        <v>1</v>
      </c>
      <c r="L301" s="225">
        <v>0</v>
      </c>
      <c r="M301" s="226"/>
      <c r="N301" s="227">
        <f>ROUND(L301*K301,2)</f>
        <v>0</v>
      </c>
      <c r="O301" s="227"/>
      <c r="P301" s="227"/>
      <c r="Q301" s="227"/>
      <c r="R301" s="49"/>
      <c r="T301" s="228" t="s">
        <v>22</v>
      </c>
      <c r="U301" s="57" t="s">
        <v>43</v>
      </c>
      <c r="V301" s="48"/>
      <c r="W301" s="229">
        <f>V301*K301</f>
        <v>0</v>
      </c>
      <c r="X301" s="229">
        <v>0</v>
      </c>
      <c r="Y301" s="229">
        <f>X301*K301</f>
        <v>0</v>
      </c>
      <c r="Z301" s="229">
        <v>0.16600000000000001</v>
      </c>
      <c r="AA301" s="230">
        <f>Z301*K301</f>
        <v>0.16600000000000001</v>
      </c>
      <c r="AR301" s="23" t="s">
        <v>249</v>
      </c>
      <c r="AT301" s="23" t="s">
        <v>172</v>
      </c>
      <c r="AU301" s="23" t="s">
        <v>150</v>
      </c>
      <c r="AY301" s="23" t="s">
        <v>171</v>
      </c>
      <c r="BE301" s="143">
        <f>IF(U301="základní",N301,0)</f>
        <v>0</v>
      </c>
      <c r="BF301" s="143">
        <f>IF(U301="snížená",N301,0)</f>
        <v>0</v>
      </c>
      <c r="BG301" s="143">
        <f>IF(U301="zákl. přenesená",N301,0)</f>
        <v>0</v>
      </c>
      <c r="BH301" s="143">
        <f>IF(U301="sníž. přenesená",N301,0)</f>
        <v>0</v>
      </c>
      <c r="BI301" s="143">
        <f>IF(U301="nulová",N301,0)</f>
        <v>0</v>
      </c>
      <c r="BJ301" s="23" t="s">
        <v>150</v>
      </c>
      <c r="BK301" s="143">
        <f>ROUND(L301*K301,2)</f>
        <v>0</v>
      </c>
      <c r="BL301" s="23" t="s">
        <v>249</v>
      </c>
      <c r="BM301" s="23" t="s">
        <v>661</v>
      </c>
    </row>
    <row r="302" s="1" customFormat="1" ht="25.5" customHeight="1">
      <c r="B302" s="47"/>
      <c r="C302" s="220" t="s">
        <v>662</v>
      </c>
      <c r="D302" s="220" t="s">
        <v>172</v>
      </c>
      <c r="E302" s="221" t="s">
        <v>663</v>
      </c>
      <c r="F302" s="222" t="s">
        <v>664</v>
      </c>
      <c r="G302" s="222"/>
      <c r="H302" s="222"/>
      <c r="I302" s="222"/>
      <c r="J302" s="223" t="s">
        <v>582</v>
      </c>
      <c r="K302" s="224">
        <v>1</v>
      </c>
      <c r="L302" s="225">
        <v>0</v>
      </c>
      <c r="M302" s="226"/>
      <c r="N302" s="227">
        <f>ROUND(L302*K302,2)</f>
        <v>0</v>
      </c>
      <c r="O302" s="227"/>
      <c r="P302" s="227"/>
      <c r="Q302" s="227"/>
      <c r="R302" s="49"/>
      <c r="T302" s="228" t="s">
        <v>22</v>
      </c>
      <c r="U302" s="57" t="s">
        <v>43</v>
      </c>
      <c r="V302" s="48"/>
      <c r="W302" s="229">
        <f>V302*K302</f>
        <v>0</v>
      </c>
      <c r="X302" s="229">
        <v>0</v>
      </c>
      <c r="Y302" s="229">
        <f>X302*K302</f>
        <v>0</v>
      </c>
      <c r="Z302" s="229">
        <v>0</v>
      </c>
      <c r="AA302" s="230">
        <f>Z302*K302</f>
        <v>0</v>
      </c>
      <c r="AR302" s="23" t="s">
        <v>249</v>
      </c>
      <c r="AT302" s="23" t="s">
        <v>172</v>
      </c>
      <c r="AU302" s="23" t="s">
        <v>150</v>
      </c>
      <c r="AY302" s="23" t="s">
        <v>171</v>
      </c>
      <c r="BE302" s="143">
        <f>IF(U302="základní",N302,0)</f>
        <v>0</v>
      </c>
      <c r="BF302" s="143">
        <f>IF(U302="snížená",N302,0)</f>
        <v>0</v>
      </c>
      <c r="BG302" s="143">
        <f>IF(U302="zákl. přenesená",N302,0)</f>
        <v>0</v>
      </c>
      <c r="BH302" s="143">
        <f>IF(U302="sníž. přenesená",N302,0)</f>
        <v>0</v>
      </c>
      <c r="BI302" s="143">
        <f>IF(U302="nulová",N302,0)</f>
        <v>0</v>
      </c>
      <c r="BJ302" s="23" t="s">
        <v>150</v>
      </c>
      <c r="BK302" s="143">
        <f>ROUND(L302*K302,2)</f>
        <v>0</v>
      </c>
      <c r="BL302" s="23" t="s">
        <v>249</v>
      </c>
      <c r="BM302" s="23" t="s">
        <v>665</v>
      </c>
    </row>
    <row r="303" s="1" customFormat="1" ht="25.5" customHeight="1">
      <c r="B303" s="47"/>
      <c r="C303" s="220" t="s">
        <v>666</v>
      </c>
      <c r="D303" s="220" t="s">
        <v>172</v>
      </c>
      <c r="E303" s="221" t="s">
        <v>667</v>
      </c>
      <c r="F303" s="222" t="s">
        <v>668</v>
      </c>
      <c r="G303" s="222"/>
      <c r="H303" s="222"/>
      <c r="I303" s="222"/>
      <c r="J303" s="223" t="s">
        <v>175</v>
      </c>
      <c r="K303" s="224">
        <v>1</v>
      </c>
      <c r="L303" s="225">
        <v>0</v>
      </c>
      <c r="M303" s="226"/>
      <c r="N303" s="227">
        <f>ROUND(L303*K303,2)</f>
        <v>0</v>
      </c>
      <c r="O303" s="227"/>
      <c r="P303" s="227"/>
      <c r="Q303" s="227"/>
      <c r="R303" s="49"/>
      <c r="T303" s="228" t="s">
        <v>22</v>
      </c>
      <c r="U303" s="57" t="s">
        <v>43</v>
      </c>
      <c r="V303" s="48"/>
      <c r="W303" s="229">
        <f>V303*K303</f>
        <v>0</v>
      </c>
      <c r="X303" s="229">
        <v>0</v>
      </c>
      <c r="Y303" s="229">
        <f>X303*K303</f>
        <v>0</v>
      </c>
      <c r="Z303" s="229">
        <v>0.088099999999999998</v>
      </c>
      <c r="AA303" s="230">
        <f>Z303*K303</f>
        <v>0.088099999999999998</v>
      </c>
      <c r="AR303" s="23" t="s">
        <v>249</v>
      </c>
      <c r="AT303" s="23" t="s">
        <v>172</v>
      </c>
      <c r="AU303" s="23" t="s">
        <v>150</v>
      </c>
      <c r="AY303" s="23" t="s">
        <v>171</v>
      </c>
      <c r="BE303" s="143">
        <f>IF(U303="základní",N303,0)</f>
        <v>0</v>
      </c>
      <c r="BF303" s="143">
        <f>IF(U303="snížená",N303,0)</f>
        <v>0</v>
      </c>
      <c r="BG303" s="143">
        <f>IF(U303="zákl. přenesená",N303,0)</f>
        <v>0</v>
      </c>
      <c r="BH303" s="143">
        <f>IF(U303="sníž. přenesená",N303,0)</f>
        <v>0</v>
      </c>
      <c r="BI303" s="143">
        <f>IF(U303="nulová",N303,0)</f>
        <v>0</v>
      </c>
      <c r="BJ303" s="23" t="s">
        <v>150</v>
      </c>
      <c r="BK303" s="143">
        <f>ROUND(L303*K303,2)</f>
        <v>0</v>
      </c>
      <c r="BL303" s="23" t="s">
        <v>249</v>
      </c>
      <c r="BM303" s="23" t="s">
        <v>669</v>
      </c>
    </row>
    <row r="304" s="1" customFormat="1" ht="25.5" customHeight="1">
      <c r="B304" s="47"/>
      <c r="C304" s="220" t="s">
        <v>670</v>
      </c>
      <c r="D304" s="220" t="s">
        <v>172</v>
      </c>
      <c r="E304" s="221" t="s">
        <v>671</v>
      </c>
      <c r="F304" s="222" t="s">
        <v>672</v>
      </c>
      <c r="G304" s="222"/>
      <c r="H304" s="222"/>
      <c r="I304" s="222"/>
      <c r="J304" s="223" t="s">
        <v>582</v>
      </c>
      <c r="K304" s="224">
        <v>1</v>
      </c>
      <c r="L304" s="225">
        <v>0</v>
      </c>
      <c r="M304" s="226"/>
      <c r="N304" s="227">
        <f>ROUND(L304*K304,2)</f>
        <v>0</v>
      </c>
      <c r="O304" s="227"/>
      <c r="P304" s="227"/>
      <c r="Q304" s="227"/>
      <c r="R304" s="49"/>
      <c r="T304" s="228" t="s">
        <v>22</v>
      </c>
      <c r="U304" s="57" t="s">
        <v>43</v>
      </c>
      <c r="V304" s="48"/>
      <c r="W304" s="229">
        <f>V304*K304</f>
        <v>0</v>
      </c>
      <c r="X304" s="229">
        <v>0</v>
      </c>
      <c r="Y304" s="229">
        <f>X304*K304</f>
        <v>0</v>
      </c>
      <c r="Z304" s="229">
        <v>0.050000000000000003</v>
      </c>
      <c r="AA304" s="230">
        <f>Z304*K304</f>
        <v>0.050000000000000003</v>
      </c>
      <c r="AR304" s="23" t="s">
        <v>249</v>
      </c>
      <c r="AT304" s="23" t="s">
        <v>172</v>
      </c>
      <c r="AU304" s="23" t="s">
        <v>150</v>
      </c>
      <c r="AY304" s="23" t="s">
        <v>171</v>
      </c>
      <c r="BE304" s="143">
        <f>IF(U304="základní",N304,0)</f>
        <v>0</v>
      </c>
      <c r="BF304" s="143">
        <f>IF(U304="snížená",N304,0)</f>
        <v>0</v>
      </c>
      <c r="BG304" s="143">
        <f>IF(U304="zákl. přenesená",N304,0)</f>
        <v>0</v>
      </c>
      <c r="BH304" s="143">
        <f>IF(U304="sníž. přenesená",N304,0)</f>
        <v>0</v>
      </c>
      <c r="BI304" s="143">
        <f>IF(U304="nulová",N304,0)</f>
        <v>0</v>
      </c>
      <c r="BJ304" s="23" t="s">
        <v>150</v>
      </c>
      <c r="BK304" s="143">
        <f>ROUND(L304*K304,2)</f>
        <v>0</v>
      </c>
      <c r="BL304" s="23" t="s">
        <v>249</v>
      </c>
      <c r="BM304" s="23" t="s">
        <v>673</v>
      </c>
    </row>
    <row r="305" s="1" customFormat="1" ht="25.5" customHeight="1">
      <c r="B305" s="47"/>
      <c r="C305" s="220" t="s">
        <v>674</v>
      </c>
      <c r="D305" s="220" t="s">
        <v>172</v>
      </c>
      <c r="E305" s="221" t="s">
        <v>675</v>
      </c>
      <c r="F305" s="222" t="s">
        <v>676</v>
      </c>
      <c r="G305" s="222"/>
      <c r="H305" s="222"/>
      <c r="I305" s="222"/>
      <c r="J305" s="223" t="s">
        <v>321</v>
      </c>
      <c r="K305" s="272">
        <v>0</v>
      </c>
      <c r="L305" s="225">
        <v>0</v>
      </c>
      <c r="M305" s="226"/>
      <c r="N305" s="227">
        <f>ROUND(L305*K305,2)</f>
        <v>0</v>
      </c>
      <c r="O305" s="227"/>
      <c r="P305" s="227"/>
      <c r="Q305" s="227"/>
      <c r="R305" s="49"/>
      <c r="T305" s="228" t="s">
        <v>22</v>
      </c>
      <c r="U305" s="57" t="s">
        <v>43</v>
      </c>
      <c r="V305" s="48"/>
      <c r="W305" s="229">
        <f>V305*K305</f>
        <v>0</v>
      </c>
      <c r="X305" s="229">
        <v>0</v>
      </c>
      <c r="Y305" s="229">
        <f>X305*K305</f>
        <v>0</v>
      </c>
      <c r="Z305" s="229">
        <v>0</v>
      </c>
      <c r="AA305" s="230">
        <f>Z305*K305</f>
        <v>0</v>
      </c>
      <c r="AR305" s="23" t="s">
        <v>249</v>
      </c>
      <c r="AT305" s="23" t="s">
        <v>172</v>
      </c>
      <c r="AU305" s="23" t="s">
        <v>150</v>
      </c>
      <c r="AY305" s="23" t="s">
        <v>171</v>
      </c>
      <c r="BE305" s="143">
        <f>IF(U305="základní",N305,0)</f>
        <v>0</v>
      </c>
      <c r="BF305" s="143">
        <f>IF(U305="snížená",N305,0)</f>
        <v>0</v>
      </c>
      <c r="BG305" s="143">
        <f>IF(U305="zákl. přenesená",N305,0)</f>
        <v>0</v>
      </c>
      <c r="BH305" s="143">
        <f>IF(U305="sníž. přenesená",N305,0)</f>
        <v>0</v>
      </c>
      <c r="BI305" s="143">
        <f>IF(U305="nulová",N305,0)</f>
        <v>0</v>
      </c>
      <c r="BJ305" s="23" t="s">
        <v>150</v>
      </c>
      <c r="BK305" s="143">
        <f>ROUND(L305*K305,2)</f>
        <v>0</v>
      </c>
      <c r="BL305" s="23" t="s">
        <v>249</v>
      </c>
      <c r="BM305" s="23" t="s">
        <v>677</v>
      </c>
    </row>
    <row r="306" s="9" customFormat="1" ht="29.88" customHeight="1">
      <c r="B306" s="206"/>
      <c r="C306" s="207"/>
      <c r="D306" s="217" t="s">
        <v>139</v>
      </c>
      <c r="E306" s="217"/>
      <c r="F306" s="217"/>
      <c r="G306" s="217"/>
      <c r="H306" s="217"/>
      <c r="I306" s="217"/>
      <c r="J306" s="217"/>
      <c r="K306" s="217"/>
      <c r="L306" s="217"/>
      <c r="M306" s="217"/>
      <c r="N306" s="231">
        <f>BK306</f>
        <v>0</v>
      </c>
      <c r="O306" s="232"/>
      <c r="P306" s="232"/>
      <c r="Q306" s="232"/>
      <c r="R306" s="210"/>
      <c r="T306" s="211"/>
      <c r="U306" s="207"/>
      <c r="V306" s="207"/>
      <c r="W306" s="212">
        <f>SUM(W307:W327)</f>
        <v>0</v>
      </c>
      <c r="X306" s="207"/>
      <c r="Y306" s="212">
        <f>SUM(Y307:Y327)</f>
        <v>0.41227408999999998</v>
      </c>
      <c r="Z306" s="207"/>
      <c r="AA306" s="213">
        <f>SUM(AA307:AA327)</f>
        <v>0</v>
      </c>
      <c r="AR306" s="214" t="s">
        <v>150</v>
      </c>
      <c r="AT306" s="215" t="s">
        <v>75</v>
      </c>
      <c r="AU306" s="215" t="s">
        <v>84</v>
      </c>
      <c r="AY306" s="214" t="s">
        <v>171</v>
      </c>
      <c r="BK306" s="216">
        <f>SUM(BK307:BK327)</f>
        <v>0</v>
      </c>
    </row>
    <row r="307" s="1" customFormat="1" ht="38.25" customHeight="1">
      <c r="B307" s="47"/>
      <c r="C307" s="220" t="s">
        <v>678</v>
      </c>
      <c r="D307" s="220" t="s">
        <v>172</v>
      </c>
      <c r="E307" s="221" t="s">
        <v>679</v>
      </c>
      <c r="F307" s="222" t="s">
        <v>680</v>
      </c>
      <c r="G307" s="222"/>
      <c r="H307" s="222"/>
      <c r="I307" s="222"/>
      <c r="J307" s="223" t="s">
        <v>223</v>
      </c>
      <c r="K307" s="224">
        <v>9.25</v>
      </c>
      <c r="L307" s="225">
        <v>0</v>
      </c>
      <c r="M307" s="226"/>
      <c r="N307" s="227">
        <f>ROUND(L307*K307,2)</f>
        <v>0</v>
      </c>
      <c r="O307" s="227"/>
      <c r="P307" s="227"/>
      <c r="Q307" s="227"/>
      <c r="R307" s="49"/>
      <c r="T307" s="228" t="s">
        <v>22</v>
      </c>
      <c r="U307" s="57" t="s">
        <v>43</v>
      </c>
      <c r="V307" s="48"/>
      <c r="W307" s="229">
        <f>V307*K307</f>
        <v>0</v>
      </c>
      <c r="X307" s="229">
        <v>0.00032000000000000003</v>
      </c>
      <c r="Y307" s="229">
        <f>X307*K307</f>
        <v>0.0029600000000000004</v>
      </c>
      <c r="Z307" s="229">
        <v>0</v>
      </c>
      <c r="AA307" s="230">
        <f>Z307*K307</f>
        <v>0</v>
      </c>
      <c r="AR307" s="23" t="s">
        <v>249</v>
      </c>
      <c r="AT307" s="23" t="s">
        <v>172</v>
      </c>
      <c r="AU307" s="23" t="s">
        <v>150</v>
      </c>
      <c r="AY307" s="23" t="s">
        <v>171</v>
      </c>
      <c r="BE307" s="143">
        <f>IF(U307="základní",N307,0)</f>
        <v>0</v>
      </c>
      <c r="BF307" s="143">
        <f>IF(U307="snížená",N307,0)</f>
        <v>0</v>
      </c>
      <c r="BG307" s="143">
        <f>IF(U307="zákl. přenesená",N307,0)</f>
        <v>0</v>
      </c>
      <c r="BH307" s="143">
        <f>IF(U307="sníž. přenesená",N307,0)</f>
        <v>0</v>
      </c>
      <c r="BI307" s="143">
        <f>IF(U307="nulová",N307,0)</f>
        <v>0</v>
      </c>
      <c r="BJ307" s="23" t="s">
        <v>150</v>
      </c>
      <c r="BK307" s="143">
        <f>ROUND(L307*K307,2)</f>
        <v>0</v>
      </c>
      <c r="BL307" s="23" t="s">
        <v>249</v>
      </c>
      <c r="BM307" s="23" t="s">
        <v>681</v>
      </c>
    </row>
    <row r="308" s="10" customFormat="1" ht="16.5" customHeight="1">
      <c r="B308" s="233"/>
      <c r="C308" s="234"/>
      <c r="D308" s="234"/>
      <c r="E308" s="235" t="s">
        <v>22</v>
      </c>
      <c r="F308" s="236" t="s">
        <v>682</v>
      </c>
      <c r="G308" s="237"/>
      <c r="H308" s="237"/>
      <c r="I308" s="237"/>
      <c r="J308" s="234"/>
      <c r="K308" s="238">
        <v>9.25</v>
      </c>
      <c r="L308" s="234"/>
      <c r="M308" s="234"/>
      <c r="N308" s="234"/>
      <c r="O308" s="234"/>
      <c r="P308" s="234"/>
      <c r="Q308" s="234"/>
      <c r="R308" s="239"/>
      <c r="T308" s="240"/>
      <c r="U308" s="234"/>
      <c r="V308" s="234"/>
      <c r="W308" s="234"/>
      <c r="X308" s="234"/>
      <c r="Y308" s="234"/>
      <c r="Z308" s="234"/>
      <c r="AA308" s="241"/>
      <c r="AT308" s="242" t="s">
        <v>187</v>
      </c>
      <c r="AU308" s="242" t="s">
        <v>150</v>
      </c>
      <c r="AV308" s="10" t="s">
        <v>150</v>
      </c>
      <c r="AW308" s="10" t="s">
        <v>34</v>
      </c>
      <c r="AX308" s="10" t="s">
        <v>76</v>
      </c>
      <c r="AY308" s="242" t="s">
        <v>171</v>
      </c>
    </row>
    <row r="309" s="11" customFormat="1" ht="16.5" customHeight="1">
      <c r="B309" s="243"/>
      <c r="C309" s="244"/>
      <c r="D309" s="244"/>
      <c r="E309" s="245" t="s">
        <v>22</v>
      </c>
      <c r="F309" s="246" t="s">
        <v>188</v>
      </c>
      <c r="G309" s="244"/>
      <c r="H309" s="244"/>
      <c r="I309" s="244"/>
      <c r="J309" s="244"/>
      <c r="K309" s="247">
        <v>9.25</v>
      </c>
      <c r="L309" s="244"/>
      <c r="M309" s="244"/>
      <c r="N309" s="244"/>
      <c r="O309" s="244"/>
      <c r="P309" s="244"/>
      <c r="Q309" s="244"/>
      <c r="R309" s="248"/>
      <c r="T309" s="249"/>
      <c r="U309" s="244"/>
      <c r="V309" s="244"/>
      <c r="W309" s="244"/>
      <c r="X309" s="244"/>
      <c r="Y309" s="244"/>
      <c r="Z309" s="244"/>
      <c r="AA309" s="250"/>
      <c r="AT309" s="251" t="s">
        <v>187</v>
      </c>
      <c r="AU309" s="251" t="s">
        <v>150</v>
      </c>
      <c r="AV309" s="11" t="s">
        <v>176</v>
      </c>
      <c r="AW309" s="11" t="s">
        <v>34</v>
      </c>
      <c r="AX309" s="11" t="s">
        <v>84</v>
      </c>
      <c r="AY309" s="251" t="s">
        <v>171</v>
      </c>
    </row>
    <row r="310" s="1" customFormat="1" ht="25.5" customHeight="1">
      <c r="B310" s="47"/>
      <c r="C310" s="264" t="s">
        <v>683</v>
      </c>
      <c r="D310" s="264" t="s">
        <v>302</v>
      </c>
      <c r="E310" s="265" t="s">
        <v>684</v>
      </c>
      <c r="F310" s="266" t="s">
        <v>685</v>
      </c>
      <c r="G310" s="266"/>
      <c r="H310" s="266"/>
      <c r="I310" s="266"/>
      <c r="J310" s="267" t="s">
        <v>175</v>
      </c>
      <c r="K310" s="268">
        <v>32</v>
      </c>
      <c r="L310" s="269">
        <v>0</v>
      </c>
      <c r="M310" s="270"/>
      <c r="N310" s="271">
        <f>ROUND(L310*K310,2)</f>
        <v>0</v>
      </c>
      <c r="O310" s="227"/>
      <c r="P310" s="227"/>
      <c r="Q310" s="227"/>
      <c r="R310" s="49"/>
      <c r="T310" s="228" t="s">
        <v>22</v>
      </c>
      <c r="U310" s="57" t="s">
        <v>43</v>
      </c>
      <c r="V310" s="48"/>
      <c r="W310" s="229">
        <f>V310*K310</f>
        <v>0</v>
      </c>
      <c r="X310" s="229">
        <v>0.00036000000000000002</v>
      </c>
      <c r="Y310" s="229">
        <f>X310*K310</f>
        <v>0.011520000000000001</v>
      </c>
      <c r="Z310" s="229">
        <v>0</v>
      </c>
      <c r="AA310" s="230">
        <f>Z310*K310</f>
        <v>0</v>
      </c>
      <c r="AR310" s="23" t="s">
        <v>306</v>
      </c>
      <c r="AT310" s="23" t="s">
        <v>302</v>
      </c>
      <c r="AU310" s="23" t="s">
        <v>150</v>
      </c>
      <c r="AY310" s="23" t="s">
        <v>171</v>
      </c>
      <c r="BE310" s="143">
        <f>IF(U310="základní",N310,0)</f>
        <v>0</v>
      </c>
      <c r="BF310" s="143">
        <f>IF(U310="snížená",N310,0)</f>
        <v>0</v>
      </c>
      <c r="BG310" s="143">
        <f>IF(U310="zákl. přenesená",N310,0)</f>
        <v>0</v>
      </c>
      <c r="BH310" s="143">
        <f>IF(U310="sníž. přenesená",N310,0)</f>
        <v>0</v>
      </c>
      <c r="BI310" s="143">
        <f>IF(U310="nulová",N310,0)</f>
        <v>0</v>
      </c>
      <c r="BJ310" s="23" t="s">
        <v>150</v>
      </c>
      <c r="BK310" s="143">
        <f>ROUND(L310*K310,2)</f>
        <v>0</v>
      </c>
      <c r="BL310" s="23" t="s">
        <v>249</v>
      </c>
      <c r="BM310" s="23" t="s">
        <v>686</v>
      </c>
    </row>
    <row r="311" s="10" customFormat="1" ht="16.5" customHeight="1">
      <c r="B311" s="233"/>
      <c r="C311" s="234"/>
      <c r="D311" s="234"/>
      <c r="E311" s="235" t="s">
        <v>22</v>
      </c>
      <c r="F311" s="236" t="s">
        <v>687</v>
      </c>
      <c r="G311" s="237"/>
      <c r="H311" s="237"/>
      <c r="I311" s="237"/>
      <c r="J311" s="234"/>
      <c r="K311" s="238">
        <v>32</v>
      </c>
      <c r="L311" s="234"/>
      <c r="M311" s="234"/>
      <c r="N311" s="234"/>
      <c r="O311" s="234"/>
      <c r="P311" s="234"/>
      <c r="Q311" s="234"/>
      <c r="R311" s="239"/>
      <c r="T311" s="240"/>
      <c r="U311" s="234"/>
      <c r="V311" s="234"/>
      <c r="W311" s="234"/>
      <c r="X311" s="234"/>
      <c r="Y311" s="234"/>
      <c r="Z311" s="234"/>
      <c r="AA311" s="241"/>
      <c r="AT311" s="242" t="s">
        <v>187</v>
      </c>
      <c r="AU311" s="242" t="s">
        <v>150</v>
      </c>
      <c r="AV311" s="10" t="s">
        <v>150</v>
      </c>
      <c r="AW311" s="10" t="s">
        <v>34</v>
      </c>
      <c r="AX311" s="10" t="s">
        <v>76</v>
      </c>
      <c r="AY311" s="242" t="s">
        <v>171</v>
      </c>
    </row>
    <row r="312" s="11" customFormat="1" ht="16.5" customHeight="1">
      <c r="B312" s="243"/>
      <c r="C312" s="244"/>
      <c r="D312" s="244"/>
      <c r="E312" s="245" t="s">
        <v>22</v>
      </c>
      <c r="F312" s="246" t="s">
        <v>188</v>
      </c>
      <c r="G312" s="244"/>
      <c r="H312" s="244"/>
      <c r="I312" s="244"/>
      <c r="J312" s="244"/>
      <c r="K312" s="247">
        <v>32</v>
      </c>
      <c r="L312" s="244"/>
      <c r="M312" s="244"/>
      <c r="N312" s="244"/>
      <c r="O312" s="244"/>
      <c r="P312" s="244"/>
      <c r="Q312" s="244"/>
      <c r="R312" s="248"/>
      <c r="T312" s="249"/>
      <c r="U312" s="244"/>
      <c r="V312" s="244"/>
      <c r="W312" s="244"/>
      <c r="X312" s="244"/>
      <c r="Y312" s="244"/>
      <c r="Z312" s="244"/>
      <c r="AA312" s="250"/>
      <c r="AT312" s="251" t="s">
        <v>187</v>
      </c>
      <c r="AU312" s="251" t="s">
        <v>150</v>
      </c>
      <c r="AV312" s="11" t="s">
        <v>176</v>
      </c>
      <c r="AW312" s="11" t="s">
        <v>34</v>
      </c>
      <c r="AX312" s="11" t="s">
        <v>84</v>
      </c>
      <c r="AY312" s="251" t="s">
        <v>171</v>
      </c>
    </row>
    <row r="313" s="1" customFormat="1" ht="38.25" customHeight="1">
      <c r="B313" s="47"/>
      <c r="C313" s="220" t="s">
        <v>688</v>
      </c>
      <c r="D313" s="220" t="s">
        <v>172</v>
      </c>
      <c r="E313" s="221" t="s">
        <v>689</v>
      </c>
      <c r="F313" s="222" t="s">
        <v>690</v>
      </c>
      <c r="G313" s="222"/>
      <c r="H313" s="222"/>
      <c r="I313" s="222"/>
      <c r="J313" s="223" t="s">
        <v>184</v>
      </c>
      <c r="K313" s="224">
        <v>11.253</v>
      </c>
      <c r="L313" s="225">
        <v>0</v>
      </c>
      <c r="M313" s="226"/>
      <c r="N313" s="227">
        <f>ROUND(L313*K313,2)</f>
        <v>0</v>
      </c>
      <c r="O313" s="227"/>
      <c r="P313" s="227"/>
      <c r="Q313" s="227"/>
      <c r="R313" s="49"/>
      <c r="T313" s="228" t="s">
        <v>22</v>
      </c>
      <c r="U313" s="57" t="s">
        <v>43</v>
      </c>
      <c r="V313" s="48"/>
      <c r="W313" s="229">
        <f>V313*K313</f>
        <v>0</v>
      </c>
      <c r="X313" s="229">
        <v>0.0036700000000000001</v>
      </c>
      <c r="Y313" s="229">
        <f>X313*K313</f>
        <v>0.041298510000000004</v>
      </c>
      <c r="Z313" s="229">
        <v>0</v>
      </c>
      <c r="AA313" s="230">
        <f>Z313*K313</f>
        <v>0</v>
      </c>
      <c r="AR313" s="23" t="s">
        <v>249</v>
      </c>
      <c r="AT313" s="23" t="s">
        <v>172</v>
      </c>
      <c r="AU313" s="23" t="s">
        <v>150</v>
      </c>
      <c r="AY313" s="23" t="s">
        <v>171</v>
      </c>
      <c r="BE313" s="143">
        <f>IF(U313="základní",N313,0)</f>
        <v>0</v>
      </c>
      <c r="BF313" s="143">
        <f>IF(U313="snížená",N313,0)</f>
        <v>0</v>
      </c>
      <c r="BG313" s="143">
        <f>IF(U313="zákl. přenesená",N313,0)</f>
        <v>0</v>
      </c>
      <c r="BH313" s="143">
        <f>IF(U313="sníž. přenesená",N313,0)</f>
        <v>0</v>
      </c>
      <c r="BI313" s="143">
        <f>IF(U313="nulová",N313,0)</f>
        <v>0</v>
      </c>
      <c r="BJ313" s="23" t="s">
        <v>150</v>
      </c>
      <c r="BK313" s="143">
        <f>ROUND(L313*K313,2)</f>
        <v>0</v>
      </c>
      <c r="BL313" s="23" t="s">
        <v>249</v>
      </c>
      <c r="BM313" s="23" t="s">
        <v>691</v>
      </c>
    </row>
    <row r="314" s="10" customFormat="1" ht="16.5" customHeight="1">
      <c r="B314" s="233"/>
      <c r="C314" s="234"/>
      <c r="D314" s="234"/>
      <c r="E314" s="235" t="s">
        <v>22</v>
      </c>
      <c r="F314" s="236" t="s">
        <v>692</v>
      </c>
      <c r="G314" s="237"/>
      <c r="H314" s="237"/>
      <c r="I314" s="237"/>
      <c r="J314" s="234"/>
      <c r="K314" s="238">
        <v>9.3580000000000005</v>
      </c>
      <c r="L314" s="234"/>
      <c r="M314" s="234"/>
      <c r="N314" s="234"/>
      <c r="O314" s="234"/>
      <c r="P314" s="234"/>
      <c r="Q314" s="234"/>
      <c r="R314" s="239"/>
      <c r="T314" s="240"/>
      <c r="U314" s="234"/>
      <c r="V314" s="234"/>
      <c r="W314" s="234"/>
      <c r="X314" s="234"/>
      <c r="Y314" s="234"/>
      <c r="Z314" s="234"/>
      <c r="AA314" s="241"/>
      <c r="AT314" s="242" t="s">
        <v>187</v>
      </c>
      <c r="AU314" s="242" t="s">
        <v>150</v>
      </c>
      <c r="AV314" s="10" t="s">
        <v>150</v>
      </c>
      <c r="AW314" s="10" t="s">
        <v>34</v>
      </c>
      <c r="AX314" s="10" t="s">
        <v>76</v>
      </c>
      <c r="AY314" s="242" t="s">
        <v>171</v>
      </c>
    </row>
    <row r="315" s="10" customFormat="1" ht="16.5" customHeight="1">
      <c r="B315" s="233"/>
      <c r="C315" s="234"/>
      <c r="D315" s="234"/>
      <c r="E315" s="235" t="s">
        <v>22</v>
      </c>
      <c r="F315" s="252" t="s">
        <v>693</v>
      </c>
      <c r="G315" s="234"/>
      <c r="H315" s="234"/>
      <c r="I315" s="234"/>
      <c r="J315" s="234"/>
      <c r="K315" s="238">
        <v>1.895</v>
      </c>
      <c r="L315" s="234"/>
      <c r="M315" s="234"/>
      <c r="N315" s="234"/>
      <c r="O315" s="234"/>
      <c r="P315" s="234"/>
      <c r="Q315" s="234"/>
      <c r="R315" s="239"/>
      <c r="T315" s="240"/>
      <c r="U315" s="234"/>
      <c r="V315" s="234"/>
      <c r="W315" s="234"/>
      <c r="X315" s="234"/>
      <c r="Y315" s="234"/>
      <c r="Z315" s="234"/>
      <c r="AA315" s="241"/>
      <c r="AT315" s="242" t="s">
        <v>187</v>
      </c>
      <c r="AU315" s="242" t="s">
        <v>150</v>
      </c>
      <c r="AV315" s="10" t="s">
        <v>150</v>
      </c>
      <c r="AW315" s="10" t="s">
        <v>34</v>
      </c>
      <c r="AX315" s="10" t="s">
        <v>76</v>
      </c>
      <c r="AY315" s="242" t="s">
        <v>171</v>
      </c>
    </row>
    <row r="316" s="11" customFormat="1" ht="16.5" customHeight="1">
      <c r="B316" s="243"/>
      <c r="C316" s="244"/>
      <c r="D316" s="244"/>
      <c r="E316" s="245" t="s">
        <v>22</v>
      </c>
      <c r="F316" s="246" t="s">
        <v>188</v>
      </c>
      <c r="G316" s="244"/>
      <c r="H316" s="244"/>
      <c r="I316" s="244"/>
      <c r="J316" s="244"/>
      <c r="K316" s="247">
        <v>11.253</v>
      </c>
      <c r="L316" s="244"/>
      <c r="M316" s="244"/>
      <c r="N316" s="244"/>
      <c r="O316" s="244"/>
      <c r="P316" s="244"/>
      <c r="Q316" s="244"/>
      <c r="R316" s="248"/>
      <c r="T316" s="249"/>
      <c r="U316" s="244"/>
      <c r="V316" s="244"/>
      <c r="W316" s="244"/>
      <c r="X316" s="244"/>
      <c r="Y316" s="244"/>
      <c r="Z316" s="244"/>
      <c r="AA316" s="250"/>
      <c r="AT316" s="251" t="s">
        <v>187</v>
      </c>
      <c r="AU316" s="251" t="s">
        <v>150</v>
      </c>
      <c r="AV316" s="11" t="s">
        <v>176</v>
      </c>
      <c r="AW316" s="11" t="s">
        <v>34</v>
      </c>
      <c r="AX316" s="11" t="s">
        <v>84</v>
      </c>
      <c r="AY316" s="251" t="s">
        <v>171</v>
      </c>
    </row>
    <row r="317" s="1" customFormat="1" ht="25.5" customHeight="1">
      <c r="B317" s="47"/>
      <c r="C317" s="264" t="s">
        <v>694</v>
      </c>
      <c r="D317" s="264" t="s">
        <v>302</v>
      </c>
      <c r="E317" s="265" t="s">
        <v>695</v>
      </c>
      <c r="F317" s="266" t="s">
        <v>696</v>
      </c>
      <c r="G317" s="266"/>
      <c r="H317" s="266"/>
      <c r="I317" s="266"/>
      <c r="J317" s="267" t="s">
        <v>184</v>
      </c>
      <c r="K317" s="268">
        <v>12.378</v>
      </c>
      <c r="L317" s="269">
        <v>0</v>
      </c>
      <c r="M317" s="270"/>
      <c r="N317" s="271">
        <f>ROUND(L317*K317,2)</f>
        <v>0</v>
      </c>
      <c r="O317" s="227"/>
      <c r="P317" s="227"/>
      <c r="Q317" s="227"/>
      <c r="R317" s="49"/>
      <c r="T317" s="228" t="s">
        <v>22</v>
      </c>
      <c r="U317" s="57" t="s">
        <v>43</v>
      </c>
      <c r="V317" s="48"/>
      <c r="W317" s="229">
        <f>V317*K317</f>
        <v>0</v>
      </c>
      <c r="X317" s="229">
        <v>0.017999999999999999</v>
      </c>
      <c r="Y317" s="229">
        <f>X317*K317</f>
        <v>0.22280399999999997</v>
      </c>
      <c r="Z317" s="229">
        <v>0</v>
      </c>
      <c r="AA317" s="230">
        <f>Z317*K317</f>
        <v>0</v>
      </c>
      <c r="AR317" s="23" t="s">
        <v>306</v>
      </c>
      <c r="AT317" s="23" t="s">
        <v>302</v>
      </c>
      <c r="AU317" s="23" t="s">
        <v>150</v>
      </c>
      <c r="AY317" s="23" t="s">
        <v>171</v>
      </c>
      <c r="BE317" s="143">
        <f>IF(U317="základní",N317,0)</f>
        <v>0</v>
      </c>
      <c r="BF317" s="143">
        <f>IF(U317="snížená",N317,0)</f>
        <v>0</v>
      </c>
      <c r="BG317" s="143">
        <f>IF(U317="zákl. přenesená",N317,0)</f>
        <v>0</v>
      </c>
      <c r="BH317" s="143">
        <f>IF(U317="sníž. přenesená",N317,0)</f>
        <v>0</v>
      </c>
      <c r="BI317" s="143">
        <f>IF(U317="nulová",N317,0)</f>
        <v>0</v>
      </c>
      <c r="BJ317" s="23" t="s">
        <v>150</v>
      </c>
      <c r="BK317" s="143">
        <f>ROUND(L317*K317,2)</f>
        <v>0</v>
      </c>
      <c r="BL317" s="23" t="s">
        <v>249</v>
      </c>
      <c r="BM317" s="23" t="s">
        <v>697</v>
      </c>
    </row>
    <row r="318" s="1" customFormat="1" ht="25.5" customHeight="1">
      <c r="B318" s="47"/>
      <c r="C318" s="220" t="s">
        <v>698</v>
      </c>
      <c r="D318" s="220" t="s">
        <v>172</v>
      </c>
      <c r="E318" s="221" t="s">
        <v>699</v>
      </c>
      <c r="F318" s="222" t="s">
        <v>700</v>
      </c>
      <c r="G318" s="222"/>
      <c r="H318" s="222"/>
      <c r="I318" s="222"/>
      <c r="J318" s="223" t="s">
        <v>184</v>
      </c>
      <c r="K318" s="224">
        <v>1.895</v>
      </c>
      <c r="L318" s="225">
        <v>0</v>
      </c>
      <c r="M318" s="226"/>
      <c r="N318" s="227">
        <f>ROUND(L318*K318,2)</f>
        <v>0</v>
      </c>
      <c r="O318" s="227"/>
      <c r="P318" s="227"/>
      <c r="Q318" s="227"/>
      <c r="R318" s="49"/>
      <c r="T318" s="228" t="s">
        <v>22</v>
      </c>
      <c r="U318" s="57" t="s">
        <v>43</v>
      </c>
      <c r="V318" s="48"/>
      <c r="W318" s="229">
        <f>V318*K318</f>
        <v>0</v>
      </c>
      <c r="X318" s="229">
        <v>0</v>
      </c>
      <c r="Y318" s="229">
        <f>X318*K318</f>
        <v>0</v>
      </c>
      <c r="Z318" s="229">
        <v>0</v>
      </c>
      <c r="AA318" s="230">
        <f>Z318*K318</f>
        <v>0</v>
      </c>
      <c r="AR318" s="23" t="s">
        <v>249</v>
      </c>
      <c r="AT318" s="23" t="s">
        <v>172</v>
      </c>
      <c r="AU318" s="23" t="s">
        <v>150</v>
      </c>
      <c r="AY318" s="23" t="s">
        <v>171</v>
      </c>
      <c r="BE318" s="143">
        <f>IF(U318="základní",N318,0)</f>
        <v>0</v>
      </c>
      <c r="BF318" s="143">
        <f>IF(U318="snížená",N318,0)</f>
        <v>0</v>
      </c>
      <c r="BG318" s="143">
        <f>IF(U318="zákl. přenesená",N318,0)</f>
        <v>0</v>
      </c>
      <c r="BH318" s="143">
        <f>IF(U318="sníž. přenesená",N318,0)</f>
        <v>0</v>
      </c>
      <c r="BI318" s="143">
        <f>IF(U318="nulová",N318,0)</f>
        <v>0</v>
      </c>
      <c r="BJ318" s="23" t="s">
        <v>150</v>
      </c>
      <c r="BK318" s="143">
        <f>ROUND(L318*K318,2)</f>
        <v>0</v>
      </c>
      <c r="BL318" s="23" t="s">
        <v>249</v>
      </c>
      <c r="BM318" s="23" t="s">
        <v>701</v>
      </c>
    </row>
    <row r="319" s="1" customFormat="1" ht="25.5" customHeight="1">
      <c r="B319" s="47"/>
      <c r="C319" s="220" t="s">
        <v>702</v>
      </c>
      <c r="D319" s="220" t="s">
        <v>172</v>
      </c>
      <c r="E319" s="221" t="s">
        <v>703</v>
      </c>
      <c r="F319" s="222" t="s">
        <v>704</v>
      </c>
      <c r="G319" s="222"/>
      <c r="H319" s="222"/>
      <c r="I319" s="222"/>
      <c r="J319" s="223" t="s">
        <v>184</v>
      </c>
      <c r="K319" s="224">
        <v>1.895</v>
      </c>
      <c r="L319" s="225">
        <v>0</v>
      </c>
      <c r="M319" s="226"/>
      <c r="N319" s="227">
        <f>ROUND(L319*K319,2)</f>
        <v>0</v>
      </c>
      <c r="O319" s="227"/>
      <c r="P319" s="227"/>
      <c r="Q319" s="227"/>
      <c r="R319" s="49"/>
      <c r="T319" s="228" t="s">
        <v>22</v>
      </c>
      <c r="U319" s="57" t="s">
        <v>43</v>
      </c>
      <c r="V319" s="48"/>
      <c r="W319" s="229">
        <f>V319*K319</f>
        <v>0</v>
      </c>
      <c r="X319" s="229">
        <v>0</v>
      </c>
      <c r="Y319" s="229">
        <f>X319*K319</f>
        <v>0</v>
      </c>
      <c r="Z319" s="229">
        <v>0</v>
      </c>
      <c r="AA319" s="230">
        <f>Z319*K319</f>
        <v>0</v>
      </c>
      <c r="AR319" s="23" t="s">
        <v>249</v>
      </c>
      <c r="AT319" s="23" t="s">
        <v>172</v>
      </c>
      <c r="AU319" s="23" t="s">
        <v>150</v>
      </c>
      <c r="AY319" s="23" t="s">
        <v>171</v>
      </c>
      <c r="BE319" s="143">
        <f>IF(U319="základní",N319,0)</f>
        <v>0</v>
      </c>
      <c r="BF319" s="143">
        <f>IF(U319="snížená",N319,0)</f>
        <v>0</v>
      </c>
      <c r="BG319" s="143">
        <f>IF(U319="zákl. přenesená",N319,0)</f>
        <v>0</v>
      </c>
      <c r="BH319" s="143">
        <f>IF(U319="sníž. přenesená",N319,0)</f>
        <v>0</v>
      </c>
      <c r="BI319" s="143">
        <f>IF(U319="nulová",N319,0)</f>
        <v>0</v>
      </c>
      <c r="BJ319" s="23" t="s">
        <v>150</v>
      </c>
      <c r="BK319" s="143">
        <f>ROUND(L319*K319,2)</f>
        <v>0</v>
      </c>
      <c r="BL319" s="23" t="s">
        <v>249</v>
      </c>
      <c r="BM319" s="23" t="s">
        <v>705</v>
      </c>
    </row>
    <row r="320" s="1" customFormat="1" ht="16.5" customHeight="1">
      <c r="B320" s="47"/>
      <c r="C320" s="220" t="s">
        <v>706</v>
      </c>
      <c r="D320" s="220" t="s">
        <v>172</v>
      </c>
      <c r="E320" s="221" t="s">
        <v>707</v>
      </c>
      <c r="F320" s="222" t="s">
        <v>708</v>
      </c>
      <c r="G320" s="222"/>
      <c r="H320" s="222"/>
      <c r="I320" s="222"/>
      <c r="J320" s="223" t="s">
        <v>184</v>
      </c>
      <c r="K320" s="224">
        <v>11.253</v>
      </c>
      <c r="L320" s="225">
        <v>0</v>
      </c>
      <c r="M320" s="226"/>
      <c r="N320" s="227">
        <f>ROUND(L320*K320,2)</f>
        <v>0</v>
      </c>
      <c r="O320" s="227"/>
      <c r="P320" s="227"/>
      <c r="Q320" s="227"/>
      <c r="R320" s="49"/>
      <c r="T320" s="228" t="s">
        <v>22</v>
      </c>
      <c r="U320" s="57" t="s">
        <v>43</v>
      </c>
      <c r="V320" s="48"/>
      <c r="W320" s="229">
        <f>V320*K320</f>
        <v>0</v>
      </c>
      <c r="X320" s="229">
        <v>0.00029999999999999997</v>
      </c>
      <c r="Y320" s="229">
        <f>X320*K320</f>
        <v>0.0033758999999999998</v>
      </c>
      <c r="Z320" s="229">
        <v>0</v>
      </c>
      <c r="AA320" s="230">
        <f>Z320*K320</f>
        <v>0</v>
      </c>
      <c r="AR320" s="23" t="s">
        <v>249</v>
      </c>
      <c r="AT320" s="23" t="s">
        <v>172</v>
      </c>
      <c r="AU320" s="23" t="s">
        <v>150</v>
      </c>
      <c r="AY320" s="23" t="s">
        <v>171</v>
      </c>
      <c r="BE320" s="143">
        <f>IF(U320="základní",N320,0)</f>
        <v>0</v>
      </c>
      <c r="BF320" s="143">
        <f>IF(U320="snížená",N320,0)</f>
        <v>0</v>
      </c>
      <c r="BG320" s="143">
        <f>IF(U320="zákl. přenesená",N320,0)</f>
        <v>0</v>
      </c>
      <c r="BH320" s="143">
        <f>IF(U320="sníž. přenesená",N320,0)</f>
        <v>0</v>
      </c>
      <c r="BI320" s="143">
        <f>IF(U320="nulová",N320,0)</f>
        <v>0</v>
      </c>
      <c r="BJ320" s="23" t="s">
        <v>150</v>
      </c>
      <c r="BK320" s="143">
        <f>ROUND(L320*K320,2)</f>
        <v>0</v>
      </c>
      <c r="BL320" s="23" t="s">
        <v>249</v>
      </c>
      <c r="BM320" s="23" t="s">
        <v>709</v>
      </c>
    </row>
    <row r="321" s="1" customFormat="1" ht="16.5" customHeight="1">
      <c r="B321" s="47"/>
      <c r="C321" s="220" t="s">
        <v>710</v>
      </c>
      <c r="D321" s="220" t="s">
        <v>172</v>
      </c>
      <c r="E321" s="221" t="s">
        <v>711</v>
      </c>
      <c r="F321" s="222" t="s">
        <v>712</v>
      </c>
      <c r="G321" s="222"/>
      <c r="H321" s="222"/>
      <c r="I321" s="222"/>
      <c r="J321" s="223" t="s">
        <v>223</v>
      </c>
      <c r="K321" s="224">
        <v>7.7000000000000002</v>
      </c>
      <c r="L321" s="225">
        <v>0</v>
      </c>
      <c r="M321" s="226"/>
      <c r="N321" s="227">
        <f>ROUND(L321*K321,2)</f>
        <v>0</v>
      </c>
      <c r="O321" s="227"/>
      <c r="P321" s="227"/>
      <c r="Q321" s="227"/>
      <c r="R321" s="49"/>
      <c r="T321" s="228" t="s">
        <v>22</v>
      </c>
      <c r="U321" s="57" t="s">
        <v>43</v>
      </c>
      <c r="V321" s="48"/>
      <c r="W321" s="229">
        <f>V321*K321</f>
        <v>0</v>
      </c>
      <c r="X321" s="229">
        <v>3.0000000000000001E-05</v>
      </c>
      <c r="Y321" s="229">
        <f>X321*K321</f>
        <v>0.000231</v>
      </c>
      <c r="Z321" s="229">
        <v>0</v>
      </c>
      <c r="AA321" s="230">
        <f>Z321*K321</f>
        <v>0</v>
      </c>
      <c r="AR321" s="23" t="s">
        <v>249</v>
      </c>
      <c r="AT321" s="23" t="s">
        <v>172</v>
      </c>
      <c r="AU321" s="23" t="s">
        <v>150</v>
      </c>
      <c r="AY321" s="23" t="s">
        <v>171</v>
      </c>
      <c r="BE321" s="143">
        <f>IF(U321="základní",N321,0)</f>
        <v>0</v>
      </c>
      <c r="BF321" s="143">
        <f>IF(U321="snížená",N321,0)</f>
        <v>0</v>
      </c>
      <c r="BG321" s="143">
        <f>IF(U321="zákl. přenesená",N321,0)</f>
        <v>0</v>
      </c>
      <c r="BH321" s="143">
        <f>IF(U321="sníž. přenesená",N321,0)</f>
        <v>0</v>
      </c>
      <c r="BI321" s="143">
        <f>IF(U321="nulová",N321,0)</f>
        <v>0</v>
      </c>
      <c r="BJ321" s="23" t="s">
        <v>150</v>
      </c>
      <c r="BK321" s="143">
        <f>ROUND(L321*K321,2)</f>
        <v>0</v>
      </c>
      <c r="BL321" s="23" t="s">
        <v>249</v>
      </c>
      <c r="BM321" s="23" t="s">
        <v>713</v>
      </c>
    </row>
    <row r="322" s="10" customFormat="1" ht="16.5" customHeight="1">
      <c r="B322" s="233"/>
      <c r="C322" s="234"/>
      <c r="D322" s="234"/>
      <c r="E322" s="235" t="s">
        <v>22</v>
      </c>
      <c r="F322" s="236" t="s">
        <v>714</v>
      </c>
      <c r="G322" s="237"/>
      <c r="H322" s="237"/>
      <c r="I322" s="237"/>
      <c r="J322" s="234"/>
      <c r="K322" s="238">
        <v>7.7000000000000002</v>
      </c>
      <c r="L322" s="234"/>
      <c r="M322" s="234"/>
      <c r="N322" s="234"/>
      <c r="O322" s="234"/>
      <c r="P322" s="234"/>
      <c r="Q322" s="234"/>
      <c r="R322" s="239"/>
      <c r="T322" s="240"/>
      <c r="U322" s="234"/>
      <c r="V322" s="234"/>
      <c r="W322" s="234"/>
      <c r="X322" s="234"/>
      <c r="Y322" s="234"/>
      <c r="Z322" s="234"/>
      <c r="AA322" s="241"/>
      <c r="AT322" s="242" t="s">
        <v>187</v>
      </c>
      <c r="AU322" s="242" t="s">
        <v>150</v>
      </c>
      <c r="AV322" s="10" t="s">
        <v>150</v>
      </c>
      <c r="AW322" s="10" t="s">
        <v>34</v>
      </c>
      <c r="AX322" s="10" t="s">
        <v>76</v>
      </c>
      <c r="AY322" s="242" t="s">
        <v>171</v>
      </c>
    </row>
    <row r="323" s="11" customFormat="1" ht="16.5" customHeight="1">
      <c r="B323" s="243"/>
      <c r="C323" s="244"/>
      <c r="D323" s="244"/>
      <c r="E323" s="245" t="s">
        <v>22</v>
      </c>
      <c r="F323" s="246" t="s">
        <v>188</v>
      </c>
      <c r="G323" s="244"/>
      <c r="H323" s="244"/>
      <c r="I323" s="244"/>
      <c r="J323" s="244"/>
      <c r="K323" s="247">
        <v>7.7000000000000002</v>
      </c>
      <c r="L323" s="244"/>
      <c r="M323" s="244"/>
      <c r="N323" s="244"/>
      <c r="O323" s="244"/>
      <c r="P323" s="244"/>
      <c r="Q323" s="244"/>
      <c r="R323" s="248"/>
      <c r="T323" s="249"/>
      <c r="U323" s="244"/>
      <c r="V323" s="244"/>
      <c r="W323" s="244"/>
      <c r="X323" s="244"/>
      <c r="Y323" s="244"/>
      <c r="Z323" s="244"/>
      <c r="AA323" s="250"/>
      <c r="AT323" s="251" t="s">
        <v>187</v>
      </c>
      <c r="AU323" s="251" t="s">
        <v>150</v>
      </c>
      <c r="AV323" s="11" t="s">
        <v>176</v>
      </c>
      <c r="AW323" s="11" t="s">
        <v>34</v>
      </c>
      <c r="AX323" s="11" t="s">
        <v>84</v>
      </c>
      <c r="AY323" s="251" t="s">
        <v>171</v>
      </c>
    </row>
    <row r="324" s="1" customFormat="1" ht="25.5" customHeight="1">
      <c r="B324" s="47"/>
      <c r="C324" s="220" t="s">
        <v>715</v>
      </c>
      <c r="D324" s="220" t="s">
        <v>172</v>
      </c>
      <c r="E324" s="221" t="s">
        <v>716</v>
      </c>
      <c r="F324" s="222" t="s">
        <v>717</v>
      </c>
      <c r="G324" s="222"/>
      <c r="H324" s="222"/>
      <c r="I324" s="222"/>
      <c r="J324" s="223" t="s">
        <v>184</v>
      </c>
      <c r="K324" s="224">
        <v>11.253</v>
      </c>
      <c r="L324" s="225">
        <v>0</v>
      </c>
      <c r="M324" s="226"/>
      <c r="N324" s="227">
        <f>ROUND(L324*K324,2)</f>
        <v>0</v>
      </c>
      <c r="O324" s="227"/>
      <c r="P324" s="227"/>
      <c r="Q324" s="227"/>
      <c r="R324" s="49"/>
      <c r="T324" s="228" t="s">
        <v>22</v>
      </c>
      <c r="U324" s="57" t="s">
        <v>43</v>
      </c>
      <c r="V324" s="48"/>
      <c r="W324" s="229">
        <f>V324*K324</f>
        <v>0</v>
      </c>
      <c r="X324" s="229">
        <v>0.0077000000000000002</v>
      </c>
      <c r="Y324" s="229">
        <f>X324*K324</f>
        <v>0.086648100000000006</v>
      </c>
      <c r="Z324" s="229">
        <v>0</v>
      </c>
      <c r="AA324" s="230">
        <f>Z324*K324</f>
        <v>0</v>
      </c>
      <c r="AR324" s="23" t="s">
        <v>249</v>
      </c>
      <c r="AT324" s="23" t="s">
        <v>172</v>
      </c>
      <c r="AU324" s="23" t="s">
        <v>150</v>
      </c>
      <c r="AY324" s="23" t="s">
        <v>171</v>
      </c>
      <c r="BE324" s="143">
        <f>IF(U324="základní",N324,0)</f>
        <v>0</v>
      </c>
      <c r="BF324" s="143">
        <f>IF(U324="snížená",N324,0)</f>
        <v>0</v>
      </c>
      <c r="BG324" s="143">
        <f>IF(U324="zákl. přenesená",N324,0)</f>
        <v>0</v>
      </c>
      <c r="BH324" s="143">
        <f>IF(U324="sníž. přenesená",N324,0)</f>
        <v>0</v>
      </c>
      <c r="BI324" s="143">
        <f>IF(U324="nulová",N324,0)</f>
        <v>0</v>
      </c>
      <c r="BJ324" s="23" t="s">
        <v>150</v>
      </c>
      <c r="BK324" s="143">
        <f>ROUND(L324*K324,2)</f>
        <v>0</v>
      </c>
      <c r="BL324" s="23" t="s">
        <v>249</v>
      </c>
      <c r="BM324" s="23" t="s">
        <v>718</v>
      </c>
    </row>
    <row r="325" s="1" customFormat="1" ht="38.25" customHeight="1">
      <c r="B325" s="47"/>
      <c r="C325" s="220" t="s">
        <v>719</v>
      </c>
      <c r="D325" s="220" t="s">
        <v>172</v>
      </c>
      <c r="E325" s="221" t="s">
        <v>720</v>
      </c>
      <c r="F325" s="222" t="s">
        <v>721</v>
      </c>
      <c r="G325" s="222"/>
      <c r="H325" s="222"/>
      <c r="I325" s="222"/>
      <c r="J325" s="223" t="s">
        <v>184</v>
      </c>
      <c r="K325" s="224">
        <v>22.506</v>
      </c>
      <c r="L325" s="225">
        <v>0</v>
      </c>
      <c r="M325" s="226"/>
      <c r="N325" s="227">
        <f>ROUND(L325*K325,2)</f>
        <v>0</v>
      </c>
      <c r="O325" s="227"/>
      <c r="P325" s="227"/>
      <c r="Q325" s="227"/>
      <c r="R325" s="49"/>
      <c r="T325" s="228" t="s">
        <v>22</v>
      </c>
      <c r="U325" s="57" t="s">
        <v>43</v>
      </c>
      <c r="V325" s="48"/>
      <c r="W325" s="229">
        <f>V325*K325</f>
        <v>0</v>
      </c>
      <c r="X325" s="229">
        <v>0.0019300000000000001</v>
      </c>
      <c r="Y325" s="229">
        <f>X325*K325</f>
        <v>0.043436580000000002</v>
      </c>
      <c r="Z325" s="229">
        <v>0</v>
      </c>
      <c r="AA325" s="230">
        <f>Z325*K325</f>
        <v>0</v>
      </c>
      <c r="AR325" s="23" t="s">
        <v>249</v>
      </c>
      <c r="AT325" s="23" t="s">
        <v>172</v>
      </c>
      <c r="AU325" s="23" t="s">
        <v>150</v>
      </c>
      <c r="AY325" s="23" t="s">
        <v>171</v>
      </c>
      <c r="BE325" s="143">
        <f>IF(U325="základní",N325,0)</f>
        <v>0</v>
      </c>
      <c r="BF325" s="143">
        <f>IF(U325="snížená",N325,0)</f>
        <v>0</v>
      </c>
      <c r="BG325" s="143">
        <f>IF(U325="zákl. přenesená",N325,0)</f>
        <v>0</v>
      </c>
      <c r="BH325" s="143">
        <f>IF(U325="sníž. přenesená",N325,0)</f>
        <v>0</v>
      </c>
      <c r="BI325" s="143">
        <f>IF(U325="nulová",N325,0)</f>
        <v>0</v>
      </c>
      <c r="BJ325" s="23" t="s">
        <v>150</v>
      </c>
      <c r="BK325" s="143">
        <f>ROUND(L325*K325,2)</f>
        <v>0</v>
      </c>
      <c r="BL325" s="23" t="s">
        <v>249</v>
      </c>
      <c r="BM325" s="23" t="s">
        <v>722</v>
      </c>
    </row>
    <row r="326" s="10" customFormat="1" ht="16.5" customHeight="1">
      <c r="B326" s="233"/>
      <c r="C326" s="234"/>
      <c r="D326" s="234"/>
      <c r="E326" s="235" t="s">
        <v>22</v>
      </c>
      <c r="F326" s="236" t="s">
        <v>723</v>
      </c>
      <c r="G326" s="237"/>
      <c r="H326" s="237"/>
      <c r="I326" s="237"/>
      <c r="J326" s="234"/>
      <c r="K326" s="238">
        <v>22.506</v>
      </c>
      <c r="L326" s="234"/>
      <c r="M326" s="234"/>
      <c r="N326" s="234"/>
      <c r="O326" s="234"/>
      <c r="P326" s="234"/>
      <c r="Q326" s="234"/>
      <c r="R326" s="239"/>
      <c r="T326" s="240"/>
      <c r="U326" s="234"/>
      <c r="V326" s="234"/>
      <c r="W326" s="234"/>
      <c r="X326" s="234"/>
      <c r="Y326" s="234"/>
      <c r="Z326" s="234"/>
      <c r="AA326" s="241"/>
      <c r="AT326" s="242" t="s">
        <v>187</v>
      </c>
      <c r="AU326" s="242" t="s">
        <v>150</v>
      </c>
      <c r="AV326" s="10" t="s">
        <v>150</v>
      </c>
      <c r="AW326" s="10" t="s">
        <v>34</v>
      </c>
      <c r="AX326" s="10" t="s">
        <v>84</v>
      </c>
      <c r="AY326" s="242" t="s">
        <v>171</v>
      </c>
    </row>
    <row r="327" s="1" customFormat="1" ht="25.5" customHeight="1">
      <c r="B327" s="47"/>
      <c r="C327" s="220" t="s">
        <v>724</v>
      </c>
      <c r="D327" s="220" t="s">
        <v>172</v>
      </c>
      <c r="E327" s="221" t="s">
        <v>725</v>
      </c>
      <c r="F327" s="222" t="s">
        <v>726</v>
      </c>
      <c r="G327" s="222"/>
      <c r="H327" s="222"/>
      <c r="I327" s="222"/>
      <c r="J327" s="223" t="s">
        <v>321</v>
      </c>
      <c r="K327" s="272">
        <v>0</v>
      </c>
      <c r="L327" s="225">
        <v>0</v>
      </c>
      <c r="M327" s="226"/>
      <c r="N327" s="227">
        <f>ROUND(L327*K327,2)</f>
        <v>0</v>
      </c>
      <c r="O327" s="227"/>
      <c r="P327" s="227"/>
      <c r="Q327" s="227"/>
      <c r="R327" s="49"/>
      <c r="T327" s="228" t="s">
        <v>22</v>
      </c>
      <c r="U327" s="57" t="s">
        <v>43</v>
      </c>
      <c r="V327" s="48"/>
      <c r="W327" s="229">
        <f>V327*K327</f>
        <v>0</v>
      </c>
      <c r="X327" s="229">
        <v>0</v>
      </c>
      <c r="Y327" s="229">
        <f>X327*K327</f>
        <v>0</v>
      </c>
      <c r="Z327" s="229">
        <v>0</v>
      </c>
      <c r="AA327" s="230">
        <f>Z327*K327</f>
        <v>0</v>
      </c>
      <c r="AR327" s="23" t="s">
        <v>249</v>
      </c>
      <c r="AT327" s="23" t="s">
        <v>172</v>
      </c>
      <c r="AU327" s="23" t="s">
        <v>150</v>
      </c>
      <c r="AY327" s="23" t="s">
        <v>171</v>
      </c>
      <c r="BE327" s="143">
        <f>IF(U327="základní",N327,0)</f>
        <v>0</v>
      </c>
      <c r="BF327" s="143">
        <f>IF(U327="snížená",N327,0)</f>
        <v>0</v>
      </c>
      <c r="BG327" s="143">
        <f>IF(U327="zákl. přenesená",N327,0)</f>
        <v>0</v>
      </c>
      <c r="BH327" s="143">
        <f>IF(U327="sníž. přenesená",N327,0)</f>
        <v>0</v>
      </c>
      <c r="BI327" s="143">
        <f>IF(U327="nulová",N327,0)</f>
        <v>0</v>
      </c>
      <c r="BJ327" s="23" t="s">
        <v>150</v>
      </c>
      <c r="BK327" s="143">
        <f>ROUND(L327*K327,2)</f>
        <v>0</v>
      </c>
      <c r="BL327" s="23" t="s">
        <v>249</v>
      </c>
      <c r="BM327" s="23" t="s">
        <v>727</v>
      </c>
    </row>
    <row r="328" s="9" customFormat="1" ht="29.88" customHeight="1">
      <c r="B328" s="206"/>
      <c r="C328" s="207"/>
      <c r="D328" s="217" t="s">
        <v>140</v>
      </c>
      <c r="E328" s="217"/>
      <c r="F328" s="217"/>
      <c r="G328" s="217"/>
      <c r="H328" s="217"/>
      <c r="I328" s="217"/>
      <c r="J328" s="217"/>
      <c r="K328" s="217"/>
      <c r="L328" s="217"/>
      <c r="M328" s="217"/>
      <c r="N328" s="231">
        <f>BK328</f>
        <v>0</v>
      </c>
      <c r="O328" s="232"/>
      <c r="P328" s="232"/>
      <c r="Q328" s="232"/>
      <c r="R328" s="210"/>
      <c r="T328" s="211"/>
      <c r="U328" s="207"/>
      <c r="V328" s="207"/>
      <c r="W328" s="212">
        <f>SUM(W329:W340)</f>
        <v>0</v>
      </c>
      <c r="X328" s="207"/>
      <c r="Y328" s="212">
        <f>SUM(Y329:Y340)</f>
        <v>0.13949880000000001</v>
      </c>
      <c r="Z328" s="207"/>
      <c r="AA328" s="213">
        <f>SUM(AA329:AA340)</f>
        <v>0.41399999999999998</v>
      </c>
      <c r="AR328" s="214" t="s">
        <v>150</v>
      </c>
      <c r="AT328" s="215" t="s">
        <v>75</v>
      </c>
      <c r="AU328" s="215" t="s">
        <v>84</v>
      </c>
      <c r="AY328" s="214" t="s">
        <v>171</v>
      </c>
      <c r="BK328" s="216">
        <f>SUM(BK329:BK340)</f>
        <v>0</v>
      </c>
    </row>
    <row r="329" s="1" customFormat="1" ht="25.5" customHeight="1">
      <c r="B329" s="47"/>
      <c r="C329" s="220" t="s">
        <v>728</v>
      </c>
      <c r="D329" s="220" t="s">
        <v>172</v>
      </c>
      <c r="E329" s="221" t="s">
        <v>729</v>
      </c>
      <c r="F329" s="222" t="s">
        <v>730</v>
      </c>
      <c r="G329" s="222"/>
      <c r="H329" s="222"/>
      <c r="I329" s="222"/>
      <c r="J329" s="223" t="s">
        <v>223</v>
      </c>
      <c r="K329" s="224">
        <v>15.699999999999999</v>
      </c>
      <c r="L329" s="225">
        <v>0</v>
      </c>
      <c r="M329" s="226"/>
      <c r="N329" s="227">
        <f>ROUND(L329*K329,2)</f>
        <v>0</v>
      </c>
      <c r="O329" s="227"/>
      <c r="P329" s="227"/>
      <c r="Q329" s="227"/>
      <c r="R329" s="49"/>
      <c r="T329" s="228" t="s">
        <v>22</v>
      </c>
      <c r="U329" s="57" t="s">
        <v>43</v>
      </c>
      <c r="V329" s="48"/>
      <c r="W329" s="229">
        <f>V329*K329</f>
        <v>0</v>
      </c>
      <c r="X329" s="229">
        <v>3.0000000000000001E-05</v>
      </c>
      <c r="Y329" s="229">
        <f>X329*K329</f>
        <v>0.00047100000000000001</v>
      </c>
      <c r="Z329" s="229">
        <v>0</v>
      </c>
      <c r="AA329" s="230">
        <f>Z329*K329</f>
        <v>0</v>
      </c>
      <c r="AR329" s="23" t="s">
        <v>249</v>
      </c>
      <c r="AT329" s="23" t="s">
        <v>172</v>
      </c>
      <c r="AU329" s="23" t="s">
        <v>150</v>
      </c>
      <c r="AY329" s="23" t="s">
        <v>171</v>
      </c>
      <c r="BE329" s="143">
        <f>IF(U329="základní",N329,0)</f>
        <v>0</v>
      </c>
      <c r="BF329" s="143">
        <f>IF(U329="snížená",N329,0)</f>
        <v>0</v>
      </c>
      <c r="BG329" s="143">
        <f>IF(U329="zákl. přenesená",N329,0)</f>
        <v>0</v>
      </c>
      <c r="BH329" s="143">
        <f>IF(U329="sníž. přenesená",N329,0)</f>
        <v>0</v>
      </c>
      <c r="BI329" s="143">
        <f>IF(U329="nulová",N329,0)</f>
        <v>0</v>
      </c>
      <c r="BJ329" s="23" t="s">
        <v>150</v>
      </c>
      <c r="BK329" s="143">
        <f>ROUND(L329*K329,2)</f>
        <v>0</v>
      </c>
      <c r="BL329" s="23" t="s">
        <v>249</v>
      </c>
      <c r="BM329" s="23" t="s">
        <v>731</v>
      </c>
    </row>
    <row r="330" s="10" customFormat="1" ht="16.5" customHeight="1">
      <c r="B330" s="233"/>
      <c r="C330" s="234"/>
      <c r="D330" s="234"/>
      <c r="E330" s="235" t="s">
        <v>22</v>
      </c>
      <c r="F330" s="236" t="s">
        <v>732</v>
      </c>
      <c r="G330" s="237"/>
      <c r="H330" s="237"/>
      <c r="I330" s="237"/>
      <c r="J330" s="234"/>
      <c r="K330" s="238">
        <v>15.699999999999999</v>
      </c>
      <c r="L330" s="234"/>
      <c r="M330" s="234"/>
      <c r="N330" s="234"/>
      <c r="O330" s="234"/>
      <c r="P330" s="234"/>
      <c r="Q330" s="234"/>
      <c r="R330" s="239"/>
      <c r="T330" s="240"/>
      <c r="U330" s="234"/>
      <c r="V330" s="234"/>
      <c r="W330" s="234"/>
      <c r="X330" s="234"/>
      <c r="Y330" s="234"/>
      <c r="Z330" s="234"/>
      <c r="AA330" s="241"/>
      <c r="AT330" s="242" t="s">
        <v>187</v>
      </c>
      <c r="AU330" s="242" t="s">
        <v>150</v>
      </c>
      <c r="AV330" s="10" t="s">
        <v>150</v>
      </c>
      <c r="AW330" s="10" t="s">
        <v>34</v>
      </c>
      <c r="AX330" s="10" t="s">
        <v>76</v>
      </c>
      <c r="AY330" s="242" t="s">
        <v>171</v>
      </c>
    </row>
    <row r="331" s="11" customFormat="1" ht="16.5" customHeight="1">
      <c r="B331" s="243"/>
      <c r="C331" s="244"/>
      <c r="D331" s="244"/>
      <c r="E331" s="245" t="s">
        <v>22</v>
      </c>
      <c r="F331" s="246" t="s">
        <v>188</v>
      </c>
      <c r="G331" s="244"/>
      <c r="H331" s="244"/>
      <c r="I331" s="244"/>
      <c r="J331" s="244"/>
      <c r="K331" s="247">
        <v>15.699999999999999</v>
      </c>
      <c r="L331" s="244"/>
      <c r="M331" s="244"/>
      <c r="N331" s="244"/>
      <c r="O331" s="244"/>
      <c r="P331" s="244"/>
      <c r="Q331" s="244"/>
      <c r="R331" s="248"/>
      <c r="T331" s="249"/>
      <c r="U331" s="244"/>
      <c r="V331" s="244"/>
      <c r="W331" s="244"/>
      <c r="X331" s="244"/>
      <c r="Y331" s="244"/>
      <c r="Z331" s="244"/>
      <c r="AA331" s="250"/>
      <c r="AT331" s="251" t="s">
        <v>187</v>
      </c>
      <c r="AU331" s="251" t="s">
        <v>150</v>
      </c>
      <c r="AV331" s="11" t="s">
        <v>176</v>
      </c>
      <c r="AW331" s="11" t="s">
        <v>34</v>
      </c>
      <c r="AX331" s="11" t="s">
        <v>84</v>
      </c>
      <c r="AY331" s="251" t="s">
        <v>171</v>
      </c>
    </row>
    <row r="332" s="1" customFormat="1" ht="25.5" customHeight="1">
      <c r="B332" s="47"/>
      <c r="C332" s="264" t="s">
        <v>733</v>
      </c>
      <c r="D332" s="264" t="s">
        <v>302</v>
      </c>
      <c r="E332" s="265" t="s">
        <v>734</v>
      </c>
      <c r="F332" s="266" t="s">
        <v>735</v>
      </c>
      <c r="G332" s="266"/>
      <c r="H332" s="266"/>
      <c r="I332" s="266"/>
      <c r="J332" s="267" t="s">
        <v>223</v>
      </c>
      <c r="K332" s="268">
        <v>16.013999999999999</v>
      </c>
      <c r="L332" s="269">
        <v>0</v>
      </c>
      <c r="M332" s="270"/>
      <c r="N332" s="271">
        <f>ROUND(L332*K332,2)</f>
        <v>0</v>
      </c>
      <c r="O332" s="227"/>
      <c r="P332" s="227"/>
      <c r="Q332" s="227"/>
      <c r="R332" s="49"/>
      <c r="T332" s="228" t="s">
        <v>22</v>
      </c>
      <c r="U332" s="57" t="s">
        <v>43</v>
      </c>
      <c r="V332" s="48"/>
      <c r="W332" s="229">
        <f>V332*K332</f>
        <v>0</v>
      </c>
      <c r="X332" s="229">
        <v>0.00020000000000000001</v>
      </c>
      <c r="Y332" s="229">
        <f>X332*K332</f>
        <v>0.0032028</v>
      </c>
      <c r="Z332" s="229">
        <v>0</v>
      </c>
      <c r="AA332" s="230">
        <f>Z332*K332</f>
        <v>0</v>
      </c>
      <c r="AR332" s="23" t="s">
        <v>306</v>
      </c>
      <c r="AT332" s="23" t="s">
        <v>302</v>
      </c>
      <c r="AU332" s="23" t="s">
        <v>150</v>
      </c>
      <c r="AY332" s="23" t="s">
        <v>171</v>
      </c>
      <c r="BE332" s="143">
        <f>IF(U332="základní",N332,0)</f>
        <v>0</v>
      </c>
      <c r="BF332" s="143">
        <f>IF(U332="snížená",N332,0)</f>
        <v>0</v>
      </c>
      <c r="BG332" s="143">
        <f>IF(U332="zákl. přenesená",N332,0)</f>
        <v>0</v>
      </c>
      <c r="BH332" s="143">
        <f>IF(U332="sníž. přenesená",N332,0)</f>
        <v>0</v>
      </c>
      <c r="BI332" s="143">
        <f>IF(U332="nulová",N332,0)</f>
        <v>0</v>
      </c>
      <c r="BJ332" s="23" t="s">
        <v>150</v>
      </c>
      <c r="BK332" s="143">
        <f>ROUND(L332*K332,2)</f>
        <v>0</v>
      </c>
      <c r="BL332" s="23" t="s">
        <v>249</v>
      </c>
      <c r="BM332" s="23" t="s">
        <v>736</v>
      </c>
    </row>
    <row r="333" s="1" customFormat="1" ht="25.5" customHeight="1">
      <c r="B333" s="47"/>
      <c r="C333" s="220" t="s">
        <v>737</v>
      </c>
      <c r="D333" s="220" t="s">
        <v>172</v>
      </c>
      <c r="E333" s="221" t="s">
        <v>738</v>
      </c>
      <c r="F333" s="222" t="s">
        <v>739</v>
      </c>
      <c r="G333" s="222"/>
      <c r="H333" s="222"/>
      <c r="I333" s="222"/>
      <c r="J333" s="223" t="s">
        <v>184</v>
      </c>
      <c r="K333" s="224">
        <v>16.559999999999999</v>
      </c>
      <c r="L333" s="225">
        <v>0</v>
      </c>
      <c r="M333" s="226"/>
      <c r="N333" s="227">
        <f>ROUND(L333*K333,2)</f>
        <v>0</v>
      </c>
      <c r="O333" s="227"/>
      <c r="P333" s="227"/>
      <c r="Q333" s="227"/>
      <c r="R333" s="49"/>
      <c r="T333" s="228" t="s">
        <v>22</v>
      </c>
      <c r="U333" s="57" t="s">
        <v>43</v>
      </c>
      <c r="V333" s="48"/>
      <c r="W333" s="229">
        <f>V333*K333</f>
        <v>0</v>
      </c>
      <c r="X333" s="229">
        <v>0</v>
      </c>
      <c r="Y333" s="229">
        <f>X333*K333</f>
        <v>0</v>
      </c>
      <c r="Z333" s="229">
        <v>0.025000000000000001</v>
      </c>
      <c r="AA333" s="230">
        <f>Z333*K333</f>
        <v>0.41399999999999998</v>
      </c>
      <c r="AR333" s="23" t="s">
        <v>249</v>
      </c>
      <c r="AT333" s="23" t="s">
        <v>172</v>
      </c>
      <c r="AU333" s="23" t="s">
        <v>150</v>
      </c>
      <c r="AY333" s="23" t="s">
        <v>171</v>
      </c>
      <c r="BE333" s="143">
        <f>IF(U333="základní",N333,0)</f>
        <v>0</v>
      </c>
      <c r="BF333" s="143">
        <f>IF(U333="snížená",N333,0)</f>
        <v>0</v>
      </c>
      <c r="BG333" s="143">
        <f>IF(U333="zákl. přenesená",N333,0)</f>
        <v>0</v>
      </c>
      <c r="BH333" s="143">
        <f>IF(U333="sníž. přenesená",N333,0)</f>
        <v>0</v>
      </c>
      <c r="BI333" s="143">
        <f>IF(U333="nulová",N333,0)</f>
        <v>0</v>
      </c>
      <c r="BJ333" s="23" t="s">
        <v>150</v>
      </c>
      <c r="BK333" s="143">
        <f>ROUND(L333*K333,2)</f>
        <v>0</v>
      </c>
      <c r="BL333" s="23" t="s">
        <v>249</v>
      </c>
      <c r="BM333" s="23" t="s">
        <v>740</v>
      </c>
    </row>
    <row r="334" s="1" customFormat="1" ht="25.5" customHeight="1">
      <c r="B334" s="47"/>
      <c r="C334" s="220" t="s">
        <v>741</v>
      </c>
      <c r="D334" s="220" t="s">
        <v>172</v>
      </c>
      <c r="E334" s="221" t="s">
        <v>742</v>
      </c>
      <c r="F334" s="222" t="s">
        <v>743</v>
      </c>
      <c r="G334" s="222"/>
      <c r="H334" s="222"/>
      <c r="I334" s="222"/>
      <c r="J334" s="223" t="s">
        <v>184</v>
      </c>
      <c r="K334" s="224">
        <v>16.559999999999999</v>
      </c>
      <c r="L334" s="225">
        <v>0</v>
      </c>
      <c r="M334" s="226"/>
      <c r="N334" s="227">
        <f>ROUND(L334*K334,2)</f>
        <v>0</v>
      </c>
      <c r="O334" s="227"/>
      <c r="P334" s="227"/>
      <c r="Q334" s="227"/>
      <c r="R334" s="49"/>
      <c r="T334" s="228" t="s">
        <v>22</v>
      </c>
      <c r="U334" s="57" t="s">
        <v>43</v>
      </c>
      <c r="V334" s="48"/>
      <c r="W334" s="229">
        <f>V334*K334</f>
        <v>0</v>
      </c>
      <c r="X334" s="229">
        <v>0</v>
      </c>
      <c r="Y334" s="229">
        <f>X334*K334</f>
        <v>0</v>
      </c>
      <c r="Z334" s="229">
        <v>0</v>
      </c>
      <c r="AA334" s="230">
        <f>Z334*K334</f>
        <v>0</v>
      </c>
      <c r="AR334" s="23" t="s">
        <v>249</v>
      </c>
      <c r="AT334" s="23" t="s">
        <v>172</v>
      </c>
      <c r="AU334" s="23" t="s">
        <v>150</v>
      </c>
      <c r="AY334" s="23" t="s">
        <v>171</v>
      </c>
      <c r="BE334" s="143">
        <f>IF(U334="základní",N334,0)</f>
        <v>0</v>
      </c>
      <c r="BF334" s="143">
        <f>IF(U334="snížená",N334,0)</f>
        <v>0</v>
      </c>
      <c r="BG334" s="143">
        <f>IF(U334="zákl. přenesená",N334,0)</f>
        <v>0</v>
      </c>
      <c r="BH334" s="143">
        <f>IF(U334="sníž. přenesená",N334,0)</f>
        <v>0</v>
      </c>
      <c r="BI334" s="143">
        <f>IF(U334="nulová",N334,0)</f>
        <v>0</v>
      </c>
      <c r="BJ334" s="23" t="s">
        <v>150</v>
      </c>
      <c r="BK334" s="143">
        <f>ROUND(L334*K334,2)</f>
        <v>0</v>
      </c>
      <c r="BL334" s="23" t="s">
        <v>249</v>
      </c>
      <c r="BM334" s="23" t="s">
        <v>744</v>
      </c>
    </row>
    <row r="335" s="10" customFormat="1" ht="16.5" customHeight="1">
      <c r="B335" s="233"/>
      <c r="C335" s="234"/>
      <c r="D335" s="234"/>
      <c r="E335" s="235" t="s">
        <v>22</v>
      </c>
      <c r="F335" s="236" t="s">
        <v>612</v>
      </c>
      <c r="G335" s="237"/>
      <c r="H335" s="237"/>
      <c r="I335" s="237"/>
      <c r="J335" s="234"/>
      <c r="K335" s="238">
        <v>16.559999999999999</v>
      </c>
      <c r="L335" s="234"/>
      <c r="M335" s="234"/>
      <c r="N335" s="234"/>
      <c r="O335" s="234"/>
      <c r="P335" s="234"/>
      <c r="Q335" s="234"/>
      <c r="R335" s="239"/>
      <c r="T335" s="240"/>
      <c r="U335" s="234"/>
      <c r="V335" s="234"/>
      <c r="W335" s="234"/>
      <c r="X335" s="234"/>
      <c r="Y335" s="234"/>
      <c r="Z335" s="234"/>
      <c r="AA335" s="241"/>
      <c r="AT335" s="242" t="s">
        <v>187</v>
      </c>
      <c r="AU335" s="242" t="s">
        <v>150</v>
      </c>
      <c r="AV335" s="10" t="s">
        <v>150</v>
      </c>
      <c r="AW335" s="10" t="s">
        <v>34</v>
      </c>
      <c r="AX335" s="10" t="s">
        <v>76</v>
      </c>
      <c r="AY335" s="242" t="s">
        <v>171</v>
      </c>
    </row>
    <row r="336" s="11" customFormat="1" ht="16.5" customHeight="1">
      <c r="B336" s="243"/>
      <c r="C336" s="244"/>
      <c r="D336" s="244"/>
      <c r="E336" s="245" t="s">
        <v>22</v>
      </c>
      <c r="F336" s="246" t="s">
        <v>188</v>
      </c>
      <c r="G336" s="244"/>
      <c r="H336" s="244"/>
      <c r="I336" s="244"/>
      <c r="J336" s="244"/>
      <c r="K336" s="247">
        <v>16.559999999999999</v>
      </c>
      <c r="L336" s="244"/>
      <c r="M336" s="244"/>
      <c r="N336" s="244"/>
      <c r="O336" s="244"/>
      <c r="P336" s="244"/>
      <c r="Q336" s="244"/>
      <c r="R336" s="248"/>
      <c r="T336" s="249"/>
      <c r="U336" s="244"/>
      <c r="V336" s="244"/>
      <c r="W336" s="244"/>
      <c r="X336" s="244"/>
      <c r="Y336" s="244"/>
      <c r="Z336" s="244"/>
      <c r="AA336" s="250"/>
      <c r="AT336" s="251" t="s">
        <v>187</v>
      </c>
      <c r="AU336" s="251" t="s">
        <v>150</v>
      </c>
      <c r="AV336" s="11" t="s">
        <v>176</v>
      </c>
      <c r="AW336" s="11" t="s">
        <v>34</v>
      </c>
      <c r="AX336" s="11" t="s">
        <v>84</v>
      </c>
      <c r="AY336" s="251" t="s">
        <v>171</v>
      </c>
    </row>
    <row r="337" s="1" customFormat="1" ht="25.5" customHeight="1">
      <c r="B337" s="47"/>
      <c r="C337" s="264" t="s">
        <v>745</v>
      </c>
      <c r="D337" s="264" t="s">
        <v>302</v>
      </c>
      <c r="E337" s="265" t="s">
        <v>746</v>
      </c>
      <c r="F337" s="266" t="s">
        <v>747</v>
      </c>
      <c r="G337" s="266"/>
      <c r="H337" s="266"/>
      <c r="I337" s="266"/>
      <c r="J337" s="267" t="s">
        <v>184</v>
      </c>
      <c r="K337" s="268">
        <v>18.216000000000001</v>
      </c>
      <c r="L337" s="269">
        <v>0</v>
      </c>
      <c r="M337" s="270"/>
      <c r="N337" s="271">
        <f>ROUND(L337*K337,2)</f>
        <v>0</v>
      </c>
      <c r="O337" s="227"/>
      <c r="P337" s="227"/>
      <c r="Q337" s="227"/>
      <c r="R337" s="49"/>
      <c r="T337" s="228" t="s">
        <v>22</v>
      </c>
      <c r="U337" s="57" t="s">
        <v>43</v>
      </c>
      <c r="V337" s="48"/>
      <c r="W337" s="229">
        <f>V337*K337</f>
        <v>0</v>
      </c>
      <c r="X337" s="229">
        <v>0.0068999999999999999</v>
      </c>
      <c r="Y337" s="229">
        <f>X337*K337</f>
        <v>0.12569040000000001</v>
      </c>
      <c r="Z337" s="229">
        <v>0</v>
      </c>
      <c r="AA337" s="230">
        <f>Z337*K337</f>
        <v>0</v>
      </c>
      <c r="AR337" s="23" t="s">
        <v>306</v>
      </c>
      <c r="AT337" s="23" t="s">
        <v>302</v>
      </c>
      <c r="AU337" s="23" t="s">
        <v>150</v>
      </c>
      <c r="AY337" s="23" t="s">
        <v>171</v>
      </c>
      <c r="BE337" s="143">
        <f>IF(U337="základní",N337,0)</f>
        <v>0</v>
      </c>
      <c r="BF337" s="143">
        <f>IF(U337="snížená",N337,0)</f>
        <v>0</v>
      </c>
      <c r="BG337" s="143">
        <f>IF(U337="zákl. přenesená",N337,0)</f>
        <v>0</v>
      </c>
      <c r="BH337" s="143">
        <f>IF(U337="sníž. přenesená",N337,0)</f>
        <v>0</v>
      </c>
      <c r="BI337" s="143">
        <f>IF(U337="nulová",N337,0)</f>
        <v>0</v>
      </c>
      <c r="BJ337" s="23" t="s">
        <v>150</v>
      </c>
      <c r="BK337" s="143">
        <f>ROUND(L337*K337,2)</f>
        <v>0</v>
      </c>
      <c r="BL337" s="23" t="s">
        <v>249</v>
      </c>
      <c r="BM337" s="23" t="s">
        <v>748</v>
      </c>
    </row>
    <row r="338" s="1" customFormat="1" ht="25.5" customHeight="1">
      <c r="B338" s="47"/>
      <c r="C338" s="220" t="s">
        <v>749</v>
      </c>
      <c r="D338" s="220" t="s">
        <v>172</v>
      </c>
      <c r="E338" s="221" t="s">
        <v>750</v>
      </c>
      <c r="F338" s="222" t="s">
        <v>751</v>
      </c>
      <c r="G338" s="222"/>
      <c r="H338" s="222"/>
      <c r="I338" s="222"/>
      <c r="J338" s="223" t="s">
        <v>184</v>
      </c>
      <c r="K338" s="224">
        <v>16.559999999999999</v>
      </c>
      <c r="L338" s="225">
        <v>0</v>
      </c>
      <c r="M338" s="226"/>
      <c r="N338" s="227">
        <f>ROUND(L338*K338,2)</f>
        <v>0</v>
      </c>
      <c r="O338" s="227"/>
      <c r="P338" s="227"/>
      <c r="Q338" s="227"/>
      <c r="R338" s="49"/>
      <c r="T338" s="228" t="s">
        <v>22</v>
      </c>
      <c r="U338" s="57" t="s">
        <v>43</v>
      </c>
      <c r="V338" s="48"/>
      <c r="W338" s="229">
        <f>V338*K338</f>
        <v>0</v>
      </c>
      <c r="X338" s="229">
        <v>0</v>
      </c>
      <c r="Y338" s="229">
        <f>X338*K338</f>
        <v>0</v>
      </c>
      <c r="Z338" s="229">
        <v>0</v>
      </c>
      <c r="AA338" s="230">
        <f>Z338*K338</f>
        <v>0</v>
      </c>
      <c r="AR338" s="23" t="s">
        <v>249</v>
      </c>
      <c r="AT338" s="23" t="s">
        <v>172</v>
      </c>
      <c r="AU338" s="23" t="s">
        <v>150</v>
      </c>
      <c r="AY338" s="23" t="s">
        <v>171</v>
      </c>
      <c r="BE338" s="143">
        <f>IF(U338="základní",N338,0)</f>
        <v>0</v>
      </c>
      <c r="BF338" s="143">
        <f>IF(U338="snížená",N338,0)</f>
        <v>0</v>
      </c>
      <c r="BG338" s="143">
        <f>IF(U338="zákl. přenesená",N338,0)</f>
        <v>0</v>
      </c>
      <c r="BH338" s="143">
        <f>IF(U338="sníž. přenesená",N338,0)</f>
        <v>0</v>
      </c>
      <c r="BI338" s="143">
        <f>IF(U338="nulová",N338,0)</f>
        <v>0</v>
      </c>
      <c r="BJ338" s="23" t="s">
        <v>150</v>
      </c>
      <c r="BK338" s="143">
        <f>ROUND(L338*K338,2)</f>
        <v>0</v>
      </c>
      <c r="BL338" s="23" t="s">
        <v>249</v>
      </c>
      <c r="BM338" s="23" t="s">
        <v>752</v>
      </c>
    </row>
    <row r="339" s="1" customFormat="1" ht="25.5" customHeight="1">
      <c r="B339" s="47"/>
      <c r="C339" s="264" t="s">
        <v>753</v>
      </c>
      <c r="D339" s="264" t="s">
        <v>302</v>
      </c>
      <c r="E339" s="265" t="s">
        <v>754</v>
      </c>
      <c r="F339" s="266" t="s">
        <v>755</v>
      </c>
      <c r="G339" s="266"/>
      <c r="H339" s="266"/>
      <c r="I339" s="266"/>
      <c r="J339" s="267" t="s">
        <v>184</v>
      </c>
      <c r="K339" s="268">
        <v>16.890999999999998</v>
      </c>
      <c r="L339" s="269">
        <v>0</v>
      </c>
      <c r="M339" s="270"/>
      <c r="N339" s="271">
        <f>ROUND(L339*K339,2)</f>
        <v>0</v>
      </c>
      <c r="O339" s="227"/>
      <c r="P339" s="227"/>
      <c r="Q339" s="227"/>
      <c r="R339" s="49"/>
      <c r="T339" s="228" t="s">
        <v>22</v>
      </c>
      <c r="U339" s="57" t="s">
        <v>43</v>
      </c>
      <c r="V339" s="48"/>
      <c r="W339" s="229">
        <f>V339*K339</f>
        <v>0</v>
      </c>
      <c r="X339" s="229">
        <v>0.00059999999999999995</v>
      </c>
      <c r="Y339" s="229">
        <f>X339*K339</f>
        <v>0.010134599999999999</v>
      </c>
      <c r="Z339" s="229">
        <v>0</v>
      </c>
      <c r="AA339" s="230">
        <f>Z339*K339</f>
        <v>0</v>
      </c>
      <c r="AR339" s="23" t="s">
        <v>306</v>
      </c>
      <c r="AT339" s="23" t="s">
        <v>302</v>
      </c>
      <c r="AU339" s="23" t="s">
        <v>150</v>
      </c>
      <c r="AY339" s="23" t="s">
        <v>171</v>
      </c>
      <c r="BE339" s="143">
        <f>IF(U339="základní",N339,0)</f>
        <v>0</v>
      </c>
      <c r="BF339" s="143">
        <f>IF(U339="snížená",N339,0)</f>
        <v>0</v>
      </c>
      <c r="BG339" s="143">
        <f>IF(U339="zákl. přenesená",N339,0)</f>
        <v>0</v>
      </c>
      <c r="BH339" s="143">
        <f>IF(U339="sníž. přenesená",N339,0)</f>
        <v>0</v>
      </c>
      <c r="BI339" s="143">
        <f>IF(U339="nulová",N339,0)</f>
        <v>0</v>
      </c>
      <c r="BJ339" s="23" t="s">
        <v>150</v>
      </c>
      <c r="BK339" s="143">
        <f>ROUND(L339*K339,2)</f>
        <v>0</v>
      </c>
      <c r="BL339" s="23" t="s">
        <v>249</v>
      </c>
      <c r="BM339" s="23" t="s">
        <v>756</v>
      </c>
    </row>
    <row r="340" s="1" customFormat="1" ht="25.5" customHeight="1">
      <c r="B340" s="47"/>
      <c r="C340" s="220" t="s">
        <v>757</v>
      </c>
      <c r="D340" s="220" t="s">
        <v>172</v>
      </c>
      <c r="E340" s="221" t="s">
        <v>758</v>
      </c>
      <c r="F340" s="222" t="s">
        <v>759</v>
      </c>
      <c r="G340" s="222"/>
      <c r="H340" s="222"/>
      <c r="I340" s="222"/>
      <c r="J340" s="223" t="s">
        <v>321</v>
      </c>
      <c r="K340" s="272">
        <v>0</v>
      </c>
      <c r="L340" s="225">
        <v>0</v>
      </c>
      <c r="M340" s="226"/>
      <c r="N340" s="227">
        <f>ROUND(L340*K340,2)</f>
        <v>0</v>
      </c>
      <c r="O340" s="227"/>
      <c r="P340" s="227"/>
      <c r="Q340" s="227"/>
      <c r="R340" s="49"/>
      <c r="T340" s="228" t="s">
        <v>22</v>
      </c>
      <c r="U340" s="57" t="s">
        <v>43</v>
      </c>
      <c r="V340" s="48"/>
      <c r="W340" s="229">
        <f>V340*K340</f>
        <v>0</v>
      </c>
      <c r="X340" s="229">
        <v>0</v>
      </c>
      <c r="Y340" s="229">
        <f>X340*K340</f>
        <v>0</v>
      </c>
      <c r="Z340" s="229">
        <v>0</v>
      </c>
      <c r="AA340" s="230">
        <f>Z340*K340</f>
        <v>0</v>
      </c>
      <c r="AR340" s="23" t="s">
        <v>249</v>
      </c>
      <c r="AT340" s="23" t="s">
        <v>172</v>
      </c>
      <c r="AU340" s="23" t="s">
        <v>150</v>
      </c>
      <c r="AY340" s="23" t="s">
        <v>171</v>
      </c>
      <c r="BE340" s="143">
        <f>IF(U340="základní",N340,0)</f>
        <v>0</v>
      </c>
      <c r="BF340" s="143">
        <f>IF(U340="snížená",N340,0)</f>
        <v>0</v>
      </c>
      <c r="BG340" s="143">
        <f>IF(U340="zákl. přenesená",N340,0)</f>
        <v>0</v>
      </c>
      <c r="BH340" s="143">
        <f>IF(U340="sníž. přenesená",N340,0)</f>
        <v>0</v>
      </c>
      <c r="BI340" s="143">
        <f>IF(U340="nulová",N340,0)</f>
        <v>0</v>
      </c>
      <c r="BJ340" s="23" t="s">
        <v>150</v>
      </c>
      <c r="BK340" s="143">
        <f>ROUND(L340*K340,2)</f>
        <v>0</v>
      </c>
      <c r="BL340" s="23" t="s">
        <v>249</v>
      </c>
      <c r="BM340" s="23" t="s">
        <v>760</v>
      </c>
    </row>
    <row r="341" s="9" customFormat="1" ht="29.88" customHeight="1">
      <c r="B341" s="206"/>
      <c r="C341" s="207"/>
      <c r="D341" s="217" t="s">
        <v>141</v>
      </c>
      <c r="E341" s="217"/>
      <c r="F341" s="217"/>
      <c r="G341" s="217"/>
      <c r="H341" s="217"/>
      <c r="I341" s="217"/>
      <c r="J341" s="217"/>
      <c r="K341" s="217"/>
      <c r="L341" s="217"/>
      <c r="M341" s="217"/>
      <c r="N341" s="231">
        <f>BK341</f>
        <v>0</v>
      </c>
      <c r="O341" s="232"/>
      <c r="P341" s="232"/>
      <c r="Q341" s="232"/>
      <c r="R341" s="210"/>
      <c r="T341" s="211"/>
      <c r="U341" s="207"/>
      <c r="V341" s="207"/>
      <c r="W341" s="212">
        <f>SUM(W342:W345)</f>
        <v>0</v>
      </c>
      <c r="X341" s="207"/>
      <c r="Y341" s="212">
        <f>SUM(Y342:Y345)</f>
        <v>0</v>
      </c>
      <c r="Z341" s="207"/>
      <c r="AA341" s="213">
        <f>SUM(AA342:AA345)</f>
        <v>0.031913999999999998</v>
      </c>
      <c r="AR341" s="214" t="s">
        <v>150</v>
      </c>
      <c r="AT341" s="215" t="s">
        <v>75</v>
      </c>
      <c r="AU341" s="215" t="s">
        <v>84</v>
      </c>
      <c r="AY341" s="214" t="s">
        <v>171</v>
      </c>
      <c r="BK341" s="216">
        <f>SUM(BK342:BK345)</f>
        <v>0</v>
      </c>
    </row>
    <row r="342" s="1" customFormat="1" ht="25.5" customHeight="1">
      <c r="B342" s="47"/>
      <c r="C342" s="220" t="s">
        <v>761</v>
      </c>
      <c r="D342" s="220" t="s">
        <v>172</v>
      </c>
      <c r="E342" s="221" t="s">
        <v>762</v>
      </c>
      <c r="F342" s="222" t="s">
        <v>763</v>
      </c>
      <c r="G342" s="222"/>
      <c r="H342" s="222"/>
      <c r="I342" s="222"/>
      <c r="J342" s="223" t="s">
        <v>184</v>
      </c>
      <c r="K342" s="224">
        <v>9.3580000000000005</v>
      </c>
      <c r="L342" s="225">
        <v>0</v>
      </c>
      <c r="M342" s="226"/>
      <c r="N342" s="227">
        <f>ROUND(L342*K342,2)</f>
        <v>0</v>
      </c>
      <c r="O342" s="227"/>
      <c r="P342" s="227"/>
      <c r="Q342" s="227"/>
      <c r="R342" s="49"/>
      <c r="T342" s="228" t="s">
        <v>22</v>
      </c>
      <c r="U342" s="57" t="s">
        <v>43</v>
      </c>
      <c r="V342" s="48"/>
      <c r="W342" s="229">
        <f>V342*K342</f>
        <v>0</v>
      </c>
      <c r="X342" s="229">
        <v>0</v>
      </c>
      <c r="Y342" s="229">
        <f>X342*K342</f>
        <v>0</v>
      </c>
      <c r="Z342" s="229">
        <v>0.0030000000000000001</v>
      </c>
      <c r="AA342" s="230">
        <f>Z342*K342</f>
        <v>0.028074000000000002</v>
      </c>
      <c r="AR342" s="23" t="s">
        <v>249</v>
      </c>
      <c r="AT342" s="23" t="s">
        <v>172</v>
      </c>
      <c r="AU342" s="23" t="s">
        <v>150</v>
      </c>
      <c r="AY342" s="23" t="s">
        <v>171</v>
      </c>
      <c r="BE342" s="143">
        <f>IF(U342="základní",N342,0)</f>
        <v>0</v>
      </c>
      <c r="BF342" s="143">
        <f>IF(U342="snížená",N342,0)</f>
        <v>0</v>
      </c>
      <c r="BG342" s="143">
        <f>IF(U342="zákl. přenesená",N342,0)</f>
        <v>0</v>
      </c>
      <c r="BH342" s="143">
        <f>IF(U342="sníž. přenesená",N342,0)</f>
        <v>0</v>
      </c>
      <c r="BI342" s="143">
        <f>IF(U342="nulová",N342,0)</f>
        <v>0</v>
      </c>
      <c r="BJ342" s="23" t="s">
        <v>150</v>
      </c>
      <c r="BK342" s="143">
        <f>ROUND(L342*K342,2)</f>
        <v>0</v>
      </c>
      <c r="BL342" s="23" t="s">
        <v>249</v>
      </c>
      <c r="BM342" s="23" t="s">
        <v>764</v>
      </c>
    </row>
    <row r="343" s="10" customFormat="1" ht="16.5" customHeight="1">
      <c r="B343" s="233"/>
      <c r="C343" s="234"/>
      <c r="D343" s="234"/>
      <c r="E343" s="235" t="s">
        <v>22</v>
      </c>
      <c r="F343" s="236" t="s">
        <v>692</v>
      </c>
      <c r="G343" s="237"/>
      <c r="H343" s="237"/>
      <c r="I343" s="237"/>
      <c r="J343" s="234"/>
      <c r="K343" s="238">
        <v>9.3580000000000005</v>
      </c>
      <c r="L343" s="234"/>
      <c r="M343" s="234"/>
      <c r="N343" s="234"/>
      <c r="O343" s="234"/>
      <c r="P343" s="234"/>
      <c r="Q343" s="234"/>
      <c r="R343" s="239"/>
      <c r="T343" s="240"/>
      <c r="U343" s="234"/>
      <c r="V343" s="234"/>
      <c r="W343" s="234"/>
      <c r="X343" s="234"/>
      <c r="Y343" s="234"/>
      <c r="Z343" s="234"/>
      <c r="AA343" s="241"/>
      <c r="AT343" s="242" t="s">
        <v>187</v>
      </c>
      <c r="AU343" s="242" t="s">
        <v>150</v>
      </c>
      <c r="AV343" s="10" t="s">
        <v>150</v>
      </c>
      <c r="AW343" s="10" t="s">
        <v>34</v>
      </c>
      <c r="AX343" s="10" t="s">
        <v>84</v>
      </c>
      <c r="AY343" s="242" t="s">
        <v>171</v>
      </c>
    </row>
    <row r="344" s="1" customFormat="1" ht="25.5" customHeight="1">
      <c r="B344" s="47"/>
      <c r="C344" s="220" t="s">
        <v>765</v>
      </c>
      <c r="D344" s="220" t="s">
        <v>172</v>
      </c>
      <c r="E344" s="221" t="s">
        <v>766</v>
      </c>
      <c r="F344" s="222" t="s">
        <v>767</v>
      </c>
      <c r="G344" s="222"/>
      <c r="H344" s="222"/>
      <c r="I344" s="222"/>
      <c r="J344" s="223" t="s">
        <v>223</v>
      </c>
      <c r="K344" s="224">
        <v>12.800000000000001</v>
      </c>
      <c r="L344" s="225">
        <v>0</v>
      </c>
      <c r="M344" s="226"/>
      <c r="N344" s="227">
        <f>ROUND(L344*K344,2)</f>
        <v>0</v>
      </c>
      <c r="O344" s="227"/>
      <c r="P344" s="227"/>
      <c r="Q344" s="227"/>
      <c r="R344" s="49"/>
      <c r="T344" s="228" t="s">
        <v>22</v>
      </c>
      <c r="U344" s="57" t="s">
        <v>43</v>
      </c>
      <c r="V344" s="48"/>
      <c r="W344" s="229">
        <f>V344*K344</f>
        <v>0</v>
      </c>
      <c r="X344" s="229">
        <v>0</v>
      </c>
      <c r="Y344" s="229">
        <f>X344*K344</f>
        <v>0</v>
      </c>
      <c r="Z344" s="229">
        <v>0.00029999999999999997</v>
      </c>
      <c r="AA344" s="230">
        <f>Z344*K344</f>
        <v>0.0038399999999999997</v>
      </c>
      <c r="AR344" s="23" t="s">
        <v>249</v>
      </c>
      <c r="AT344" s="23" t="s">
        <v>172</v>
      </c>
      <c r="AU344" s="23" t="s">
        <v>150</v>
      </c>
      <c r="AY344" s="23" t="s">
        <v>171</v>
      </c>
      <c r="BE344" s="143">
        <f>IF(U344="základní",N344,0)</f>
        <v>0</v>
      </c>
      <c r="BF344" s="143">
        <f>IF(U344="snížená",N344,0)</f>
        <v>0</v>
      </c>
      <c r="BG344" s="143">
        <f>IF(U344="zákl. přenesená",N344,0)</f>
        <v>0</v>
      </c>
      <c r="BH344" s="143">
        <f>IF(U344="sníž. přenesená",N344,0)</f>
        <v>0</v>
      </c>
      <c r="BI344" s="143">
        <f>IF(U344="nulová",N344,0)</f>
        <v>0</v>
      </c>
      <c r="BJ344" s="23" t="s">
        <v>150</v>
      </c>
      <c r="BK344" s="143">
        <f>ROUND(L344*K344,2)</f>
        <v>0</v>
      </c>
      <c r="BL344" s="23" t="s">
        <v>249</v>
      </c>
      <c r="BM344" s="23" t="s">
        <v>768</v>
      </c>
    </row>
    <row r="345" s="10" customFormat="1" ht="16.5" customHeight="1">
      <c r="B345" s="233"/>
      <c r="C345" s="234"/>
      <c r="D345" s="234"/>
      <c r="E345" s="235" t="s">
        <v>22</v>
      </c>
      <c r="F345" s="236" t="s">
        <v>241</v>
      </c>
      <c r="G345" s="237"/>
      <c r="H345" s="237"/>
      <c r="I345" s="237"/>
      <c r="J345" s="234"/>
      <c r="K345" s="238">
        <v>12.800000000000001</v>
      </c>
      <c r="L345" s="234"/>
      <c r="M345" s="234"/>
      <c r="N345" s="234"/>
      <c r="O345" s="234"/>
      <c r="P345" s="234"/>
      <c r="Q345" s="234"/>
      <c r="R345" s="239"/>
      <c r="T345" s="240"/>
      <c r="U345" s="234"/>
      <c r="V345" s="234"/>
      <c r="W345" s="234"/>
      <c r="X345" s="234"/>
      <c r="Y345" s="234"/>
      <c r="Z345" s="234"/>
      <c r="AA345" s="241"/>
      <c r="AT345" s="242" t="s">
        <v>187</v>
      </c>
      <c r="AU345" s="242" t="s">
        <v>150</v>
      </c>
      <c r="AV345" s="10" t="s">
        <v>150</v>
      </c>
      <c r="AW345" s="10" t="s">
        <v>34</v>
      </c>
      <c r="AX345" s="10" t="s">
        <v>84</v>
      </c>
      <c r="AY345" s="242" t="s">
        <v>171</v>
      </c>
    </row>
    <row r="346" s="9" customFormat="1" ht="29.88" customHeight="1">
      <c r="B346" s="206"/>
      <c r="C346" s="207"/>
      <c r="D346" s="217" t="s">
        <v>142</v>
      </c>
      <c r="E346" s="217"/>
      <c r="F346" s="217"/>
      <c r="G346" s="217"/>
      <c r="H346" s="217"/>
      <c r="I346" s="217"/>
      <c r="J346" s="217"/>
      <c r="K346" s="217"/>
      <c r="L346" s="217"/>
      <c r="M346" s="217"/>
      <c r="N346" s="218">
        <f>BK346</f>
        <v>0</v>
      </c>
      <c r="O346" s="219"/>
      <c r="P346" s="219"/>
      <c r="Q346" s="219"/>
      <c r="R346" s="210"/>
      <c r="T346" s="211"/>
      <c r="U346" s="207"/>
      <c r="V346" s="207"/>
      <c r="W346" s="212">
        <f>SUM(W347:W361)</f>
        <v>0</v>
      </c>
      <c r="X346" s="207"/>
      <c r="Y346" s="212">
        <f>SUM(Y347:Y361)</f>
        <v>0.46429530000000002</v>
      </c>
      <c r="Z346" s="207"/>
      <c r="AA346" s="213">
        <f>SUM(AA347:AA361)</f>
        <v>0</v>
      </c>
      <c r="AR346" s="214" t="s">
        <v>150</v>
      </c>
      <c r="AT346" s="215" t="s">
        <v>75</v>
      </c>
      <c r="AU346" s="215" t="s">
        <v>84</v>
      </c>
      <c r="AY346" s="214" t="s">
        <v>171</v>
      </c>
      <c r="BK346" s="216">
        <f>SUM(BK347:BK361)</f>
        <v>0</v>
      </c>
    </row>
    <row r="347" s="1" customFormat="1" ht="38.25" customHeight="1">
      <c r="B347" s="47"/>
      <c r="C347" s="220" t="s">
        <v>769</v>
      </c>
      <c r="D347" s="220" t="s">
        <v>172</v>
      </c>
      <c r="E347" s="221" t="s">
        <v>770</v>
      </c>
      <c r="F347" s="222" t="s">
        <v>771</v>
      </c>
      <c r="G347" s="222"/>
      <c r="H347" s="222"/>
      <c r="I347" s="222"/>
      <c r="J347" s="223" t="s">
        <v>184</v>
      </c>
      <c r="K347" s="224">
        <v>18.425000000000001</v>
      </c>
      <c r="L347" s="225">
        <v>0</v>
      </c>
      <c r="M347" s="226"/>
      <c r="N347" s="227">
        <f>ROUND(L347*K347,2)</f>
        <v>0</v>
      </c>
      <c r="O347" s="227"/>
      <c r="P347" s="227"/>
      <c r="Q347" s="227"/>
      <c r="R347" s="49"/>
      <c r="T347" s="228" t="s">
        <v>22</v>
      </c>
      <c r="U347" s="57" t="s">
        <v>43</v>
      </c>
      <c r="V347" s="48"/>
      <c r="W347" s="229">
        <f>V347*K347</f>
        <v>0</v>
      </c>
      <c r="X347" s="229">
        <v>0.0030000000000000001</v>
      </c>
      <c r="Y347" s="229">
        <f>X347*K347</f>
        <v>0.055275000000000005</v>
      </c>
      <c r="Z347" s="229">
        <v>0</v>
      </c>
      <c r="AA347" s="230">
        <f>Z347*K347</f>
        <v>0</v>
      </c>
      <c r="AR347" s="23" t="s">
        <v>249</v>
      </c>
      <c r="AT347" s="23" t="s">
        <v>172</v>
      </c>
      <c r="AU347" s="23" t="s">
        <v>150</v>
      </c>
      <c r="AY347" s="23" t="s">
        <v>171</v>
      </c>
      <c r="BE347" s="143">
        <f>IF(U347="základní",N347,0)</f>
        <v>0</v>
      </c>
      <c r="BF347" s="143">
        <f>IF(U347="snížená",N347,0)</f>
        <v>0</v>
      </c>
      <c r="BG347" s="143">
        <f>IF(U347="zákl. přenesená",N347,0)</f>
        <v>0</v>
      </c>
      <c r="BH347" s="143">
        <f>IF(U347="sníž. přenesená",N347,0)</f>
        <v>0</v>
      </c>
      <c r="BI347" s="143">
        <f>IF(U347="nulová",N347,0)</f>
        <v>0</v>
      </c>
      <c r="BJ347" s="23" t="s">
        <v>150</v>
      </c>
      <c r="BK347" s="143">
        <f>ROUND(L347*K347,2)</f>
        <v>0</v>
      </c>
      <c r="BL347" s="23" t="s">
        <v>249</v>
      </c>
      <c r="BM347" s="23" t="s">
        <v>772</v>
      </c>
    </row>
    <row r="348" s="10" customFormat="1" ht="16.5" customHeight="1">
      <c r="B348" s="233"/>
      <c r="C348" s="234"/>
      <c r="D348" s="234"/>
      <c r="E348" s="235" t="s">
        <v>22</v>
      </c>
      <c r="F348" s="236" t="s">
        <v>773</v>
      </c>
      <c r="G348" s="237"/>
      <c r="H348" s="237"/>
      <c r="I348" s="237"/>
      <c r="J348" s="234"/>
      <c r="K348" s="238">
        <v>12.199999999999999</v>
      </c>
      <c r="L348" s="234"/>
      <c r="M348" s="234"/>
      <c r="N348" s="234"/>
      <c r="O348" s="234"/>
      <c r="P348" s="234"/>
      <c r="Q348" s="234"/>
      <c r="R348" s="239"/>
      <c r="T348" s="240"/>
      <c r="U348" s="234"/>
      <c r="V348" s="234"/>
      <c r="W348" s="234"/>
      <c r="X348" s="234"/>
      <c r="Y348" s="234"/>
      <c r="Z348" s="234"/>
      <c r="AA348" s="241"/>
      <c r="AT348" s="242" t="s">
        <v>187</v>
      </c>
      <c r="AU348" s="242" t="s">
        <v>150</v>
      </c>
      <c r="AV348" s="10" t="s">
        <v>150</v>
      </c>
      <c r="AW348" s="10" t="s">
        <v>34</v>
      </c>
      <c r="AX348" s="10" t="s">
        <v>76</v>
      </c>
      <c r="AY348" s="242" t="s">
        <v>171</v>
      </c>
    </row>
    <row r="349" s="10" customFormat="1" ht="16.5" customHeight="1">
      <c r="B349" s="233"/>
      <c r="C349" s="234"/>
      <c r="D349" s="234"/>
      <c r="E349" s="235" t="s">
        <v>22</v>
      </c>
      <c r="F349" s="252" t="s">
        <v>262</v>
      </c>
      <c r="G349" s="234"/>
      <c r="H349" s="234"/>
      <c r="I349" s="234"/>
      <c r="J349" s="234"/>
      <c r="K349" s="238">
        <v>5.3250000000000002</v>
      </c>
      <c r="L349" s="234"/>
      <c r="M349" s="234"/>
      <c r="N349" s="234"/>
      <c r="O349" s="234"/>
      <c r="P349" s="234"/>
      <c r="Q349" s="234"/>
      <c r="R349" s="239"/>
      <c r="T349" s="240"/>
      <c r="U349" s="234"/>
      <c r="V349" s="234"/>
      <c r="W349" s="234"/>
      <c r="X349" s="234"/>
      <c r="Y349" s="234"/>
      <c r="Z349" s="234"/>
      <c r="AA349" s="241"/>
      <c r="AT349" s="242" t="s">
        <v>187</v>
      </c>
      <c r="AU349" s="242" t="s">
        <v>150</v>
      </c>
      <c r="AV349" s="10" t="s">
        <v>150</v>
      </c>
      <c r="AW349" s="10" t="s">
        <v>34</v>
      </c>
      <c r="AX349" s="10" t="s">
        <v>76</v>
      </c>
      <c r="AY349" s="242" t="s">
        <v>171</v>
      </c>
    </row>
    <row r="350" s="10" customFormat="1" ht="16.5" customHeight="1">
      <c r="B350" s="233"/>
      <c r="C350" s="234"/>
      <c r="D350" s="234"/>
      <c r="E350" s="235" t="s">
        <v>22</v>
      </c>
      <c r="F350" s="252" t="s">
        <v>774</v>
      </c>
      <c r="G350" s="234"/>
      <c r="H350" s="234"/>
      <c r="I350" s="234"/>
      <c r="J350" s="234"/>
      <c r="K350" s="238">
        <v>0.90000000000000002</v>
      </c>
      <c r="L350" s="234"/>
      <c r="M350" s="234"/>
      <c r="N350" s="234"/>
      <c r="O350" s="234"/>
      <c r="P350" s="234"/>
      <c r="Q350" s="234"/>
      <c r="R350" s="239"/>
      <c r="T350" s="240"/>
      <c r="U350" s="234"/>
      <c r="V350" s="234"/>
      <c r="W350" s="234"/>
      <c r="X350" s="234"/>
      <c r="Y350" s="234"/>
      <c r="Z350" s="234"/>
      <c r="AA350" s="241"/>
      <c r="AT350" s="242" t="s">
        <v>187</v>
      </c>
      <c r="AU350" s="242" t="s">
        <v>150</v>
      </c>
      <c r="AV350" s="10" t="s">
        <v>150</v>
      </c>
      <c r="AW350" s="10" t="s">
        <v>34</v>
      </c>
      <c r="AX350" s="10" t="s">
        <v>76</v>
      </c>
      <c r="AY350" s="242" t="s">
        <v>171</v>
      </c>
    </row>
    <row r="351" s="11" customFormat="1" ht="16.5" customHeight="1">
      <c r="B351" s="243"/>
      <c r="C351" s="244"/>
      <c r="D351" s="244"/>
      <c r="E351" s="245" t="s">
        <v>22</v>
      </c>
      <c r="F351" s="246" t="s">
        <v>188</v>
      </c>
      <c r="G351" s="244"/>
      <c r="H351" s="244"/>
      <c r="I351" s="244"/>
      <c r="J351" s="244"/>
      <c r="K351" s="247">
        <v>18.425000000000001</v>
      </c>
      <c r="L351" s="244"/>
      <c r="M351" s="244"/>
      <c r="N351" s="244"/>
      <c r="O351" s="244"/>
      <c r="P351" s="244"/>
      <c r="Q351" s="244"/>
      <c r="R351" s="248"/>
      <c r="T351" s="249"/>
      <c r="U351" s="244"/>
      <c r="V351" s="244"/>
      <c r="W351" s="244"/>
      <c r="X351" s="244"/>
      <c r="Y351" s="244"/>
      <c r="Z351" s="244"/>
      <c r="AA351" s="250"/>
      <c r="AT351" s="251" t="s">
        <v>187</v>
      </c>
      <c r="AU351" s="251" t="s">
        <v>150</v>
      </c>
      <c r="AV351" s="11" t="s">
        <v>176</v>
      </c>
      <c r="AW351" s="11" t="s">
        <v>34</v>
      </c>
      <c r="AX351" s="11" t="s">
        <v>84</v>
      </c>
      <c r="AY351" s="251" t="s">
        <v>171</v>
      </c>
    </row>
    <row r="352" s="1" customFormat="1" ht="25.5" customHeight="1">
      <c r="B352" s="47"/>
      <c r="C352" s="264" t="s">
        <v>775</v>
      </c>
      <c r="D352" s="264" t="s">
        <v>302</v>
      </c>
      <c r="E352" s="265" t="s">
        <v>776</v>
      </c>
      <c r="F352" s="266" t="s">
        <v>777</v>
      </c>
      <c r="G352" s="266"/>
      <c r="H352" s="266"/>
      <c r="I352" s="266"/>
      <c r="J352" s="267" t="s">
        <v>184</v>
      </c>
      <c r="K352" s="268">
        <v>20.268000000000001</v>
      </c>
      <c r="L352" s="269">
        <v>0</v>
      </c>
      <c r="M352" s="270"/>
      <c r="N352" s="271">
        <f>ROUND(L352*K352,2)</f>
        <v>0</v>
      </c>
      <c r="O352" s="227"/>
      <c r="P352" s="227"/>
      <c r="Q352" s="227"/>
      <c r="R352" s="49"/>
      <c r="T352" s="228" t="s">
        <v>22</v>
      </c>
      <c r="U352" s="57" t="s">
        <v>43</v>
      </c>
      <c r="V352" s="48"/>
      <c r="W352" s="229">
        <f>V352*K352</f>
        <v>0</v>
      </c>
      <c r="X352" s="229">
        <v>0.0126</v>
      </c>
      <c r="Y352" s="229">
        <f>X352*K352</f>
        <v>0.25537680000000001</v>
      </c>
      <c r="Z352" s="229">
        <v>0</v>
      </c>
      <c r="AA352" s="230">
        <f>Z352*K352</f>
        <v>0</v>
      </c>
      <c r="AR352" s="23" t="s">
        <v>306</v>
      </c>
      <c r="AT352" s="23" t="s">
        <v>302</v>
      </c>
      <c r="AU352" s="23" t="s">
        <v>150</v>
      </c>
      <c r="AY352" s="23" t="s">
        <v>171</v>
      </c>
      <c r="BE352" s="143">
        <f>IF(U352="základní",N352,0)</f>
        <v>0</v>
      </c>
      <c r="BF352" s="143">
        <f>IF(U352="snížená",N352,0)</f>
        <v>0</v>
      </c>
      <c r="BG352" s="143">
        <f>IF(U352="zákl. přenesená",N352,0)</f>
        <v>0</v>
      </c>
      <c r="BH352" s="143">
        <f>IF(U352="sníž. přenesená",N352,0)</f>
        <v>0</v>
      </c>
      <c r="BI352" s="143">
        <f>IF(U352="nulová",N352,0)</f>
        <v>0</v>
      </c>
      <c r="BJ352" s="23" t="s">
        <v>150</v>
      </c>
      <c r="BK352" s="143">
        <f>ROUND(L352*K352,2)</f>
        <v>0</v>
      </c>
      <c r="BL352" s="23" t="s">
        <v>249</v>
      </c>
      <c r="BM352" s="23" t="s">
        <v>778</v>
      </c>
    </row>
    <row r="353" s="1" customFormat="1" ht="38.25" customHeight="1">
      <c r="B353" s="47"/>
      <c r="C353" s="220" t="s">
        <v>779</v>
      </c>
      <c r="D353" s="220" t="s">
        <v>172</v>
      </c>
      <c r="E353" s="221" t="s">
        <v>780</v>
      </c>
      <c r="F353" s="222" t="s">
        <v>781</v>
      </c>
      <c r="G353" s="222"/>
      <c r="H353" s="222"/>
      <c r="I353" s="222"/>
      <c r="J353" s="223" t="s">
        <v>184</v>
      </c>
      <c r="K353" s="224">
        <v>6.2249999999999996</v>
      </c>
      <c r="L353" s="225">
        <v>0</v>
      </c>
      <c r="M353" s="226"/>
      <c r="N353" s="227">
        <f>ROUND(L353*K353,2)</f>
        <v>0</v>
      </c>
      <c r="O353" s="227"/>
      <c r="P353" s="227"/>
      <c r="Q353" s="227"/>
      <c r="R353" s="49"/>
      <c r="T353" s="228" t="s">
        <v>22</v>
      </c>
      <c r="U353" s="57" t="s">
        <v>43</v>
      </c>
      <c r="V353" s="48"/>
      <c r="W353" s="229">
        <f>V353*K353</f>
        <v>0</v>
      </c>
      <c r="X353" s="229">
        <v>0</v>
      </c>
      <c r="Y353" s="229">
        <f>X353*K353</f>
        <v>0</v>
      </c>
      <c r="Z353" s="229">
        <v>0</v>
      </c>
      <c r="AA353" s="230">
        <f>Z353*K353</f>
        <v>0</v>
      </c>
      <c r="AR353" s="23" t="s">
        <v>249</v>
      </c>
      <c r="AT353" s="23" t="s">
        <v>172</v>
      </c>
      <c r="AU353" s="23" t="s">
        <v>150</v>
      </c>
      <c r="AY353" s="23" t="s">
        <v>171</v>
      </c>
      <c r="BE353" s="143">
        <f>IF(U353="základní",N353,0)</f>
        <v>0</v>
      </c>
      <c r="BF353" s="143">
        <f>IF(U353="snížená",N353,0)</f>
        <v>0</v>
      </c>
      <c r="BG353" s="143">
        <f>IF(U353="zákl. přenesená",N353,0)</f>
        <v>0</v>
      </c>
      <c r="BH353" s="143">
        <f>IF(U353="sníž. přenesená",N353,0)</f>
        <v>0</v>
      </c>
      <c r="BI353" s="143">
        <f>IF(U353="nulová",N353,0)</f>
        <v>0</v>
      </c>
      <c r="BJ353" s="23" t="s">
        <v>150</v>
      </c>
      <c r="BK353" s="143">
        <f>ROUND(L353*K353,2)</f>
        <v>0</v>
      </c>
      <c r="BL353" s="23" t="s">
        <v>249</v>
      </c>
      <c r="BM353" s="23" t="s">
        <v>782</v>
      </c>
    </row>
    <row r="354" s="10" customFormat="1" ht="16.5" customHeight="1">
      <c r="B354" s="233"/>
      <c r="C354" s="234"/>
      <c r="D354" s="234"/>
      <c r="E354" s="235" t="s">
        <v>22</v>
      </c>
      <c r="F354" s="236" t="s">
        <v>783</v>
      </c>
      <c r="G354" s="237"/>
      <c r="H354" s="237"/>
      <c r="I354" s="237"/>
      <c r="J354" s="234"/>
      <c r="K354" s="238">
        <v>6.2249999999999996</v>
      </c>
      <c r="L354" s="234"/>
      <c r="M354" s="234"/>
      <c r="N354" s="234"/>
      <c r="O354" s="234"/>
      <c r="P354" s="234"/>
      <c r="Q354" s="234"/>
      <c r="R354" s="239"/>
      <c r="T354" s="240"/>
      <c r="U354" s="234"/>
      <c r="V354" s="234"/>
      <c r="W354" s="234"/>
      <c r="X354" s="234"/>
      <c r="Y354" s="234"/>
      <c r="Z354" s="234"/>
      <c r="AA354" s="241"/>
      <c r="AT354" s="242" t="s">
        <v>187</v>
      </c>
      <c r="AU354" s="242" t="s">
        <v>150</v>
      </c>
      <c r="AV354" s="10" t="s">
        <v>150</v>
      </c>
      <c r="AW354" s="10" t="s">
        <v>34</v>
      </c>
      <c r="AX354" s="10" t="s">
        <v>84</v>
      </c>
      <c r="AY354" s="242" t="s">
        <v>171</v>
      </c>
    </row>
    <row r="355" s="1" customFormat="1" ht="38.25" customHeight="1">
      <c r="B355" s="47"/>
      <c r="C355" s="220" t="s">
        <v>784</v>
      </c>
      <c r="D355" s="220" t="s">
        <v>172</v>
      </c>
      <c r="E355" s="221" t="s">
        <v>785</v>
      </c>
      <c r="F355" s="222" t="s">
        <v>786</v>
      </c>
      <c r="G355" s="222"/>
      <c r="H355" s="222"/>
      <c r="I355" s="222"/>
      <c r="J355" s="223" t="s">
        <v>184</v>
      </c>
      <c r="K355" s="224">
        <v>18.425000000000001</v>
      </c>
      <c r="L355" s="225">
        <v>0</v>
      </c>
      <c r="M355" s="226"/>
      <c r="N355" s="227">
        <f>ROUND(L355*K355,2)</f>
        <v>0</v>
      </c>
      <c r="O355" s="227"/>
      <c r="P355" s="227"/>
      <c r="Q355" s="227"/>
      <c r="R355" s="49"/>
      <c r="T355" s="228" t="s">
        <v>22</v>
      </c>
      <c r="U355" s="57" t="s">
        <v>43</v>
      </c>
      <c r="V355" s="48"/>
      <c r="W355" s="229">
        <f>V355*K355</f>
        <v>0</v>
      </c>
      <c r="X355" s="229">
        <v>0.0080000000000000002</v>
      </c>
      <c r="Y355" s="229">
        <f>X355*K355</f>
        <v>0.1474</v>
      </c>
      <c r="Z355" s="229">
        <v>0</v>
      </c>
      <c r="AA355" s="230">
        <f>Z355*K355</f>
        <v>0</v>
      </c>
      <c r="AR355" s="23" t="s">
        <v>249</v>
      </c>
      <c r="AT355" s="23" t="s">
        <v>172</v>
      </c>
      <c r="AU355" s="23" t="s">
        <v>150</v>
      </c>
      <c r="AY355" s="23" t="s">
        <v>171</v>
      </c>
      <c r="BE355" s="143">
        <f>IF(U355="základní",N355,0)</f>
        <v>0</v>
      </c>
      <c r="BF355" s="143">
        <f>IF(U355="snížená",N355,0)</f>
        <v>0</v>
      </c>
      <c r="BG355" s="143">
        <f>IF(U355="zákl. přenesená",N355,0)</f>
        <v>0</v>
      </c>
      <c r="BH355" s="143">
        <f>IF(U355="sníž. přenesená",N355,0)</f>
        <v>0</v>
      </c>
      <c r="BI355" s="143">
        <f>IF(U355="nulová",N355,0)</f>
        <v>0</v>
      </c>
      <c r="BJ355" s="23" t="s">
        <v>150</v>
      </c>
      <c r="BK355" s="143">
        <f>ROUND(L355*K355,2)</f>
        <v>0</v>
      </c>
      <c r="BL355" s="23" t="s">
        <v>249</v>
      </c>
      <c r="BM355" s="23" t="s">
        <v>787</v>
      </c>
    </row>
    <row r="356" s="1" customFormat="1" ht="25.5" customHeight="1">
      <c r="B356" s="47"/>
      <c r="C356" s="220" t="s">
        <v>788</v>
      </c>
      <c r="D356" s="220" t="s">
        <v>172</v>
      </c>
      <c r="E356" s="221" t="s">
        <v>789</v>
      </c>
      <c r="F356" s="222" t="s">
        <v>790</v>
      </c>
      <c r="G356" s="222"/>
      <c r="H356" s="222"/>
      <c r="I356" s="222"/>
      <c r="J356" s="223" t="s">
        <v>223</v>
      </c>
      <c r="K356" s="224">
        <v>2</v>
      </c>
      <c r="L356" s="225">
        <v>0</v>
      </c>
      <c r="M356" s="226"/>
      <c r="N356" s="227">
        <f>ROUND(L356*K356,2)</f>
        <v>0</v>
      </c>
      <c r="O356" s="227"/>
      <c r="P356" s="227"/>
      <c r="Q356" s="227"/>
      <c r="R356" s="49"/>
      <c r="T356" s="228" t="s">
        <v>22</v>
      </c>
      <c r="U356" s="57" t="s">
        <v>43</v>
      </c>
      <c r="V356" s="48"/>
      <c r="W356" s="229">
        <f>V356*K356</f>
        <v>0</v>
      </c>
      <c r="X356" s="229">
        <v>0.00031</v>
      </c>
      <c r="Y356" s="229">
        <f>X356*K356</f>
        <v>0.00062</v>
      </c>
      <c r="Z356" s="229">
        <v>0</v>
      </c>
      <c r="AA356" s="230">
        <f>Z356*K356</f>
        <v>0</v>
      </c>
      <c r="AR356" s="23" t="s">
        <v>249</v>
      </c>
      <c r="AT356" s="23" t="s">
        <v>172</v>
      </c>
      <c r="AU356" s="23" t="s">
        <v>150</v>
      </c>
      <c r="AY356" s="23" t="s">
        <v>171</v>
      </c>
      <c r="BE356" s="143">
        <f>IF(U356="základní",N356,0)</f>
        <v>0</v>
      </c>
      <c r="BF356" s="143">
        <f>IF(U356="snížená",N356,0)</f>
        <v>0</v>
      </c>
      <c r="BG356" s="143">
        <f>IF(U356="zákl. přenesená",N356,0)</f>
        <v>0</v>
      </c>
      <c r="BH356" s="143">
        <f>IF(U356="sníž. přenesená",N356,0)</f>
        <v>0</v>
      </c>
      <c r="BI356" s="143">
        <f>IF(U356="nulová",N356,0)</f>
        <v>0</v>
      </c>
      <c r="BJ356" s="23" t="s">
        <v>150</v>
      </c>
      <c r="BK356" s="143">
        <f>ROUND(L356*K356,2)</f>
        <v>0</v>
      </c>
      <c r="BL356" s="23" t="s">
        <v>249</v>
      </c>
      <c r="BM356" s="23" t="s">
        <v>791</v>
      </c>
    </row>
    <row r="357" s="1" customFormat="1" ht="25.5" customHeight="1">
      <c r="B357" s="47"/>
      <c r="C357" s="220" t="s">
        <v>792</v>
      </c>
      <c r="D357" s="220" t="s">
        <v>172</v>
      </c>
      <c r="E357" s="221" t="s">
        <v>793</v>
      </c>
      <c r="F357" s="222" t="s">
        <v>794</v>
      </c>
      <c r="G357" s="222"/>
      <c r="H357" s="222"/>
      <c r="I357" s="222"/>
      <c r="J357" s="223" t="s">
        <v>184</v>
      </c>
      <c r="K357" s="224">
        <v>18.425000000000001</v>
      </c>
      <c r="L357" s="225">
        <v>0</v>
      </c>
      <c r="M357" s="226"/>
      <c r="N357" s="227">
        <f>ROUND(L357*K357,2)</f>
        <v>0</v>
      </c>
      <c r="O357" s="227"/>
      <c r="P357" s="227"/>
      <c r="Q357" s="227"/>
      <c r="R357" s="49"/>
      <c r="T357" s="228" t="s">
        <v>22</v>
      </c>
      <c r="U357" s="57" t="s">
        <v>43</v>
      </c>
      <c r="V357" s="48"/>
      <c r="W357" s="229">
        <f>V357*K357</f>
        <v>0</v>
      </c>
      <c r="X357" s="229">
        <v>0.00029999999999999997</v>
      </c>
      <c r="Y357" s="229">
        <f>X357*K357</f>
        <v>0.0055274999999999994</v>
      </c>
      <c r="Z357" s="229">
        <v>0</v>
      </c>
      <c r="AA357" s="230">
        <f>Z357*K357</f>
        <v>0</v>
      </c>
      <c r="AR357" s="23" t="s">
        <v>249</v>
      </c>
      <c r="AT357" s="23" t="s">
        <v>172</v>
      </c>
      <c r="AU357" s="23" t="s">
        <v>150</v>
      </c>
      <c r="AY357" s="23" t="s">
        <v>171</v>
      </c>
      <c r="BE357" s="143">
        <f>IF(U357="základní",N357,0)</f>
        <v>0</v>
      </c>
      <c r="BF357" s="143">
        <f>IF(U357="snížená",N357,0)</f>
        <v>0</v>
      </c>
      <c r="BG357" s="143">
        <f>IF(U357="zákl. přenesená",N357,0)</f>
        <v>0</v>
      </c>
      <c r="BH357" s="143">
        <f>IF(U357="sníž. přenesená",N357,0)</f>
        <v>0</v>
      </c>
      <c r="BI357" s="143">
        <f>IF(U357="nulová",N357,0)</f>
        <v>0</v>
      </c>
      <c r="BJ357" s="23" t="s">
        <v>150</v>
      </c>
      <c r="BK357" s="143">
        <f>ROUND(L357*K357,2)</f>
        <v>0</v>
      </c>
      <c r="BL357" s="23" t="s">
        <v>249</v>
      </c>
      <c r="BM357" s="23" t="s">
        <v>795</v>
      </c>
    </row>
    <row r="358" s="1" customFormat="1" ht="25.5" customHeight="1">
      <c r="B358" s="47"/>
      <c r="C358" s="220" t="s">
        <v>796</v>
      </c>
      <c r="D358" s="220" t="s">
        <v>172</v>
      </c>
      <c r="E358" s="221" t="s">
        <v>797</v>
      </c>
      <c r="F358" s="222" t="s">
        <v>798</v>
      </c>
      <c r="G358" s="222"/>
      <c r="H358" s="222"/>
      <c r="I358" s="222"/>
      <c r="J358" s="223" t="s">
        <v>223</v>
      </c>
      <c r="K358" s="224">
        <v>3.2000000000000002</v>
      </c>
      <c r="L358" s="225">
        <v>0</v>
      </c>
      <c r="M358" s="226"/>
      <c r="N358" s="227">
        <f>ROUND(L358*K358,2)</f>
        <v>0</v>
      </c>
      <c r="O358" s="227"/>
      <c r="P358" s="227"/>
      <c r="Q358" s="227"/>
      <c r="R358" s="49"/>
      <c r="T358" s="228" t="s">
        <v>22</v>
      </c>
      <c r="U358" s="57" t="s">
        <v>43</v>
      </c>
      <c r="V358" s="48"/>
      <c r="W358" s="229">
        <f>V358*K358</f>
        <v>0</v>
      </c>
      <c r="X358" s="229">
        <v>3.0000000000000001E-05</v>
      </c>
      <c r="Y358" s="229">
        <f>X358*K358</f>
        <v>9.6000000000000002E-05</v>
      </c>
      <c r="Z358" s="229">
        <v>0</v>
      </c>
      <c r="AA358" s="230">
        <f>Z358*K358</f>
        <v>0</v>
      </c>
      <c r="AR358" s="23" t="s">
        <v>249</v>
      </c>
      <c r="AT358" s="23" t="s">
        <v>172</v>
      </c>
      <c r="AU358" s="23" t="s">
        <v>150</v>
      </c>
      <c r="AY358" s="23" t="s">
        <v>171</v>
      </c>
      <c r="BE358" s="143">
        <f>IF(U358="základní",N358,0)</f>
        <v>0</v>
      </c>
      <c r="BF358" s="143">
        <f>IF(U358="snížená",N358,0)</f>
        <v>0</v>
      </c>
      <c r="BG358" s="143">
        <f>IF(U358="zákl. přenesená",N358,0)</f>
        <v>0</v>
      </c>
      <c r="BH358" s="143">
        <f>IF(U358="sníž. přenesená",N358,0)</f>
        <v>0</v>
      </c>
      <c r="BI358" s="143">
        <f>IF(U358="nulová",N358,0)</f>
        <v>0</v>
      </c>
      <c r="BJ358" s="23" t="s">
        <v>150</v>
      </c>
      <c r="BK358" s="143">
        <f>ROUND(L358*K358,2)</f>
        <v>0</v>
      </c>
      <c r="BL358" s="23" t="s">
        <v>249</v>
      </c>
      <c r="BM358" s="23" t="s">
        <v>799</v>
      </c>
    </row>
    <row r="359" s="10" customFormat="1" ht="16.5" customHeight="1">
      <c r="B359" s="233"/>
      <c r="C359" s="234"/>
      <c r="D359" s="234"/>
      <c r="E359" s="235" t="s">
        <v>22</v>
      </c>
      <c r="F359" s="236" t="s">
        <v>800</v>
      </c>
      <c r="G359" s="237"/>
      <c r="H359" s="237"/>
      <c r="I359" s="237"/>
      <c r="J359" s="234"/>
      <c r="K359" s="238">
        <v>3.2000000000000002</v>
      </c>
      <c r="L359" s="234"/>
      <c r="M359" s="234"/>
      <c r="N359" s="234"/>
      <c r="O359" s="234"/>
      <c r="P359" s="234"/>
      <c r="Q359" s="234"/>
      <c r="R359" s="239"/>
      <c r="T359" s="240"/>
      <c r="U359" s="234"/>
      <c r="V359" s="234"/>
      <c r="W359" s="234"/>
      <c r="X359" s="234"/>
      <c r="Y359" s="234"/>
      <c r="Z359" s="234"/>
      <c r="AA359" s="241"/>
      <c r="AT359" s="242" t="s">
        <v>187</v>
      </c>
      <c r="AU359" s="242" t="s">
        <v>150</v>
      </c>
      <c r="AV359" s="10" t="s">
        <v>150</v>
      </c>
      <c r="AW359" s="10" t="s">
        <v>34</v>
      </c>
      <c r="AX359" s="10" t="s">
        <v>76</v>
      </c>
      <c r="AY359" s="242" t="s">
        <v>171</v>
      </c>
    </row>
    <row r="360" s="11" customFormat="1" ht="16.5" customHeight="1">
      <c r="B360" s="243"/>
      <c r="C360" s="244"/>
      <c r="D360" s="244"/>
      <c r="E360" s="245" t="s">
        <v>22</v>
      </c>
      <c r="F360" s="246" t="s">
        <v>188</v>
      </c>
      <c r="G360" s="244"/>
      <c r="H360" s="244"/>
      <c r="I360" s="244"/>
      <c r="J360" s="244"/>
      <c r="K360" s="247">
        <v>3.2000000000000002</v>
      </c>
      <c r="L360" s="244"/>
      <c r="M360" s="244"/>
      <c r="N360" s="244"/>
      <c r="O360" s="244"/>
      <c r="P360" s="244"/>
      <c r="Q360" s="244"/>
      <c r="R360" s="248"/>
      <c r="T360" s="249"/>
      <c r="U360" s="244"/>
      <c r="V360" s="244"/>
      <c r="W360" s="244"/>
      <c r="X360" s="244"/>
      <c r="Y360" s="244"/>
      <c r="Z360" s="244"/>
      <c r="AA360" s="250"/>
      <c r="AT360" s="251" t="s">
        <v>187</v>
      </c>
      <c r="AU360" s="251" t="s">
        <v>150</v>
      </c>
      <c r="AV360" s="11" t="s">
        <v>176</v>
      </c>
      <c r="AW360" s="11" t="s">
        <v>34</v>
      </c>
      <c r="AX360" s="11" t="s">
        <v>84</v>
      </c>
      <c r="AY360" s="251" t="s">
        <v>171</v>
      </c>
    </row>
    <row r="361" s="1" customFormat="1" ht="25.5" customHeight="1">
      <c r="B361" s="47"/>
      <c r="C361" s="220" t="s">
        <v>801</v>
      </c>
      <c r="D361" s="220" t="s">
        <v>172</v>
      </c>
      <c r="E361" s="221" t="s">
        <v>802</v>
      </c>
      <c r="F361" s="222" t="s">
        <v>803</v>
      </c>
      <c r="G361" s="222"/>
      <c r="H361" s="222"/>
      <c r="I361" s="222"/>
      <c r="J361" s="223" t="s">
        <v>321</v>
      </c>
      <c r="K361" s="272">
        <v>0</v>
      </c>
      <c r="L361" s="225">
        <v>0</v>
      </c>
      <c r="M361" s="226"/>
      <c r="N361" s="227">
        <f>ROUND(L361*K361,2)</f>
        <v>0</v>
      </c>
      <c r="O361" s="227"/>
      <c r="P361" s="227"/>
      <c r="Q361" s="227"/>
      <c r="R361" s="49"/>
      <c r="T361" s="228" t="s">
        <v>22</v>
      </c>
      <c r="U361" s="57" t="s">
        <v>43</v>
      </c>
      <c r="V361" s="48"/>
      <c r="W361" s="229">
        <f>V361*K361</f>
        <v>0</v>
      </c>
      <c r="X361" s="229">
        <v>0</v>
      </c>
      <c r="Y361" s="229">
        <f>X361*K361</f>
        <v>0</v>
      </c>
      <c r="Z361" s="229">
        <v>0</v>
      </c>
      <c r="AA361" s="230">
        <f>Z361*K361</f>
        <v>0</v>
      </c>
      <c r="AR361" s="23" t="s">
        <v>249</v>
      </c>
      <c r="AT361" s="23" t="s">
        <v>172</v>
      </c>
      <c r="AU361" s="23" t="s">
        <v>150</v>
      </c>
      <c r="AY361" s="23" t="s">
        <v>171</v>
      </c>
      <c r="BE361" s="143">
        <f>IF(U361="základní",N361,0)</f>
        <v>0</v>
      </c>
      <c r="BF361" s="143">
        <f>IF(U361="snížená",N361,0)</f>
        <v>0</v>
      </c>
      <c r="BG361" s="143">
        <f>IF(U361="zákl. přenesená",N361,0)</f>
        <v>0</v>
      </c>
      <c r="BH361" s="143">
        <f>IF(U361="sníž. přenesená",N361,0)</f>
        <v>0</v>
      </c>
      <c r="BI361" s="143">
        <f>IF(U361="nulová",N361,0)</f>
        <v>0</v>
      </c>
      <c r="BJ361" s="23" t="s">
        <v>150</v>
      </c>
      <c r="BK361" s="143">
        <f>ROUND(L361*K361,2)</f>
        <v>0</v>
      </c>
      <c r="BL361" s="23" t="s">
        <v>249</v>
      </c>
      <c r="BM361" s="23" t="s">
        <v>804</v>
      </c>
    </row>
    <row r="362" s="9" customFormat="1" ht="29.88" customHeight="1">
      <c r="B362" s="206"/>
      <c r="C362" s="207"/>
      <c r="D362" s="217" t="s">
        <v>143</v>
      </c>
      <c r="E362" s="217"/>
      <c r="F362" s="217"/>
      <c r="G362" s="217"/>
      <c r="H362" s="217"/>
      <c r="I362" s="217"/>
      <c r="J362" s="217"/>
      <c r="K362" s="217"/>
      <c r="L362" s="217"/>
      <c r="M362" s="217"/>
      <c r="N362" s="231">
        <f>BK362</f>
        <v>0</v>
      </c>
      <c r="O362" s="232"/>
      <c r="P362" s="232"/>
      <c r="Q362" s="232"/>
      <c r="R362" s="210"/>
      <c r="T362" s="211"/>
      <c r="U362" s="207"/>
      <c r="V362" s="207"/>
      <c r="W362" s="212">
        <f>SUM(W363:W368)</f>
        <v>0</v>
      </c>
      <c r="X362" s="207"/>
      <c r="Y362" s="212">
        <f>SUM(Y363:Y368)</f>
        <v>0.001292</v>
      </c>
      <c r="Z362" s="207"/>
      <c r="AA362" s="213">
        <f>SUM(AA363:AA368)</f>
        <v>0</v>
      </c>
      <c r="AR362" s="214" t="s">
        <v>150</v>
      </c>
      <c r="AT362" s="215" t="s">
        <v>75</v>
      </c>
      <c r="AU362" s="215" t="s">
        <v>84</v>
      </c>
      <c r="AY362" s="214" t="s">
        <v>171</v>
      </c>
      <c r="BK362" s="216">
        <f>SUM(BK363:BK368)</f>
        <v>0</v>
      </c>
    </row>
    <row r="363" s="1" customFormat="1" ht="25.5" customHeight="1">
      <c r="B363" s="47"/>
      <c r="C363" s="220" t="s">
        <v>805</v>
      </c>
      <c r="D363" s="220" t="s">
        <v>172</v>
      </c>
      <c r="E363" s="221" t="s">
        <v>806</v>
      </c>
      <c r="F363" s="222" t="s">
        <v>807</v>
      </c>
      <c r="G363" s="222"/>
      <c r="H363" s="222"/>
      <c r="I363" s="222"/>
      <c r="J363" s="223" t="s">
        <v>184</v>
      </c>
      <c r="K363" s="224">
        <v>3.7999999999999998</v>
      </c>
      <c r="L363" s="225">
        <v>0</v>
      </c>
      <c r="M363" s="226"/>
      <c r="N363" s="227">
        <f>ROUND(L363*K363,2)</f>
        <v>0</v>
      </c>
      <c r="O363" s="227"/>
      <c r="P363" s="227"/>
      <c r="Q363" s="227"/>
      <c r="R363" s="49"/>
      <c r="T363" s="228" t="s">
        <v>22</v>
      </c>
      <c r="U363" s="57" t="s">
        <v>43</v>
      </c>
      <c r="V363" s="48"/>
      <c r="W363" s="229">
        <f>V363*K363</f>
        <v>0</v>
      </c>
      <c r="X363" s="229">
        <v>8.0000000000000007E-05</v>
      </c>
      <c r="Y363" s="229">
        <f>X363*K363</f>
        <v>0.00030400000000000002</v>
      </c>
      <c r="Z363" s="229">
        <v>0</v>
      </c>
      <c r="AA363" s="230">
        <f>Z363*K363</f>
        <v>0</v>
      </c>
      <c r="AR363" s="23" t="s">
        <v>249</v>
      </c>
      <c r="AT363" s="23" t="s">
        <v>172</v>
      </c>
      <c r="AU363" s="23" t="s">
        <v>150</v>
      </c>
      <c r="AY363" s="23" t="s">
        <v>171</v>
      </c>
      <c r="BE363" s="143">
        <f>IF(U363="základní",N363,0)</f>
        <v>0</v>
      </c>
      <c r="BF363" s="143">
        <f>IF(U363="snížená",N363,0)</f>
        <v>0</v>
      </c>
      <c r="BG363" s="143">
        <f>IF(U363="zákl. přenesená",N363,0)</f>
        <v>0</v>
      </c>
      <c r="BH363" s="143">
        <f>IF(U363="sníž. přenesená",N363,0)</f>
        <v>0</v>
      </c>
      <c r="BI363" s="143">
        <f>IF(U363="nulová",N363,0)</f>
        <v>0</v>
      </c>
      <c r="BJ363" s="23" t="s">
        <v>150</v>
      </c>
      <c r="BK363" s="143">
        <f>ROUND(L363*K363,2)</f>
        <v>0</v>
      </c>
      <c r="BL363" s="23" t="s">
        <v>249</v>
      </c>
      <c r="BM363" s="23" t="s">
        <v>808</v>
      </c>
    </row>
    <row r="364" s="10" customFormat="1" ht="16.5" customHeight="1">
      <c r="B364" s="233"/>
      <c r="C364" s="234"/>
      <c r="D364" s="234"/>
      <c r="E364" s="235" t="s">
        <v>22</v>
      </c>
      <c r="F364" s="236" t="s">
        <v>809</v>
      </c>
      <c r="G364" s="237"/>
      <c r="H364" s="237"/>
      <c r="I364" s="237"/>
      <c r="J364" s="234"/>
      <c r="K364" s="238">
        <v>0.92000000000000004</v>
      </c>
      <c r="L364" s="234"/>
      <c r="M364" s="234"/>
      <c r="N364" s="234"/>
      <c r="O364" s="234"/>
      <c r="P364" s="234"/>
      <c r="Q364" s="234"/>
      <c r="R364" s="239"/>
      <c r="T364" s="240"/>
      <c r="U364" s="234"/>
      <c r="V364" s="234"/>
      <c r="W364" s="234"/>
      <c r="X364" s="234"/>
      <c r="Y364" s="234"/>
      <c r="Z364" s="234"/>
      <c r="AA364" s="241"/>
      <c r="AT364" s="242" t="s">
        <v>187</v>
      </c>
      <c r="AU364" s="242" t="s">
        <v>150</v>
      </c>
      <c r="AV364" s="10" t="s">
        <v>150</v>
      </c>
      <c r="AW364" s="10" t="s">
        <v>34</v>
      </c>
      <c r="AX364" s="10" t="s">
        <v>76</v>
      </c>
      <c r="AY364" s="242" t="s">
        <v>171</v>
      </c>
    </row>
    <row r="365" s="10" customFormat="1" ht="16.5" customHeight="1">
      <c r="B365" s="233"/>
      <c r="C365" s="234"/>
      <c r="D365" s="234"/>
      <c r="E365" s="235" t="s">
        <v>22</v>
      </c>
      <c r="F365" s="252" t="s">
        <v>810</v>
      </c>
      <c r="G365" s="234"/>
      <c r="H365" s="234"/>
      <c r="I365" s="234"/>
      <c r="J365" s="234"/>
      <c r="K365" s="238">
        <v>2.8799999999999999</v>
      </c>
      <c r="L365" s="234"/>
      <c r="M365" s="234"/>
      <c r="N365" s="234"/>
      <c r="O365" s="234"/>
      <c r="P365" s="234"/>
      <c r="Q365" s="234"/>
      <c r="R365" s="239"/>
      <c r="T365" s="240"/>
      <c r="U365" s="234"/>
      <c r="V365" s="234"/>
      <c r="W365" s="234"/>
      <c r="X365" s="234"/>
      <c r="Y365" s="234"/>
      <c r="Z365" s="234"/>
      <c r="AA365" s="241"/>
      <c r="AT365" s="242" t="s">
        <v>187</v>
      </c>
      <c r="AU365" s="242" t="s">
        <v>150</v>
      </c>
      <c r="AV365" s="10" t="s">
        <v>150</v>
      </c>
      <c r="AW365" s="10" t="s">
        <v>34</v>
      </c>
      <c r="AX365" s="10" t="s">
        <v>76</v>
      </c>
      <c r="AY365" s="242" t="s">
        <v>171</v>
      </c>
    </row>
    <row r="366" s="11" customFormat="1" ht="16.5" customHeight="1">
      <c r="B366" s="243"/>
      <c r="C366" s="244"/>
      <c r="D366" s="244"/>
      <c r="E366" s="245" t="s">
        <v>22</v>
      </c>
      <c r="F366" s="246" t="s">
        <v>188</v>
      </c>
      <c r="G366" s="244"/>
      <c r="H366" s="244"/>
      <c r="I366" s="244"/>
      <c r="J366" s="244"/>
      <c r="K366" s="247">
        <v>3.7999999999999998</v>
      </c>
      <c r="L366" s="244"/>
      <c r="M366" s="244"/>
      <c r="N366" s="244"/>
      <c r="O366" s="244"/>
      <c r="P366" s="244"/>
      <c r="Q366" s="244"/>
      <c r="R366" s="248"/>
      <c r="T366" s="249"/>
      <c r="U366" s="244"/>
      <c r="V366" s="244"/>
      <c r="W366" s="244"/>
      <c r="X366" s="244"/>
      <c r="Y366" s="244"/>
      <c r="Z366" s="244"/>
      <c r="AA366" s="250"/>
      <c r="AT366" s="251" t="s">
        <v>187</v>
      </c>
      <c r="AU366" s="251" t="s">
        <v>150</v>
      </c>
      <c r="AV366" s="11" t="s">
        <v>176</v>
      </c>
      <c r="AW366" s="11" t="s">
        <v>34</v>
      </c>
      <c r="AX366" s="11" t="s">
        <v>84</v>
      </c>
      <c r="AY366" s="251" t="s">
        <v>171</v>
      </c>
    </row>
    <row r="367" s="1" customFormat="1" ht="25.5" customHeight="1">
      <c r="B367" s="47"/>
      <c r="C367" s="220" t="s">
        <v>811</v>
      </c>
      <c r="D367" s="220" t="s">
        <v>172</v>
      </c>
      <c r="E367" s="221" t="s">
        <v>812</v>
      </c>
      <c r="F367" s="222" t="s">
        <v>813</v>
      </c>
      <c r="G367" s="222"/>
      <c r="H367" s="222"/>
      <c r="I367" s="222"/>
      <c r="J367" s="223" t="s">
        <v>184</v>
      </c>
      <c r="K367" s="224">
        <v>3.7999999999999998</v>
      </c>
      <c r="L367" s="225">
        <v>0</v>
      </c>
      <c r="M367" s="226"/>
      <c r="N367" s="227">
        <f>ROUND(L367*K367,2)</f>
        <v>0</v>
      </c>
      <c r="O367" s="227"/>
      <c r="P367" s="227"/>
      <c r="Q367" s="227"/>
      <c r="R367" s="49"/>
      <c r="T367" s="228" t="s">
        <v>22</v>
      </c>
      <c r="U367" s="57" t="s">
        <v>43</v>
      </c>
      <c r="V367" s="48"/>
      <c r="W367" s="229">
        <f>V367*K367</f>
        <v>0</v>
      </c>
      <c r="X367" s="229">
        <v>0.00013999999999999999</v>
      </c>
      <c r="Y367" s="229">
        <f>X367*K367</f>
        <v>0.00053199999999999992</v>
      </c>
      <c r="Z367" s="229">
        <v>0</v>
      </c>
      <c r="AA367" s="230">
        <f>Z367*K367</f>
        <v>0</v>
      </c>
      <c r="AR367" s="23" t="s">
        <v>249</v>
      </c>
      <c r="AT367" s="23" t="s">
        <v>172</v>
      </c>
      <c r="AU367" s="23" t="s">
        <v>150</v>
      </c>
      <c r="AY367" s="23" t="s">
        <v>171</v>
      </c>
      <c r="BE367" s="143">
        <f>IF(U367="základní",N367,0)</f>
        <v>0</v>
      </c>
      <c r="BF367" s="143">
        <f>IF(U367="snížená",N367,0)</f>
        <v>0</v>
      </c>
      <c r="BG367" s="143">
        <f>IF(U367="zákl. přenesená",N367,0)</f>
        <v>0</v>
      </c>
      <c r="BH367" s="143">
        <f>IF(U367="sníž. přenesená",N367,0)</f>
        <v>0</v>
      </c>
      <c r="BI367" s="143">
        <f>IF(U367="nulová",N367,0)</f>
        <v>0</v>
      </c>
      <c r="BJ367" s="23" t="s">
        <v>150</v>
      </c>
      <c r="BK367" s="143">
        <f>ROUND(L367*K367,2)</f>
        <v>0</v>
      </c>
      <c r="BL367" s="23" t="s">
        <v>249</v>
      </c>
      <c r="BM367" s="23" t="s">
        <v>814</v>
      </c>
    </row>
    <row r="368" s="1" customFormat="1" ht="25.5" customHeight="1">
      <c r="B368" s="47"/>
      <c r="C368" s="220" t="s">
        <v>815</v>
      </c>
      <c r="D368" s="220" t="s">
        <v>172</v>
      </c>
      <c r="E368" s="221" t="s">
        <v>816</v>
      </c>
      <c r="F368" s="222" t="s">
        <v>817</v>
      </c>
      <c r="G368" s="222"/>
      <c r="H368" s="222"/>
      <c r="I368" s="222"/>
      <c r="J368" s="223" t="s">
        <v>184</v>
      </c>
      <c r="K368" s="224">
        <v>3.7999999999999998</v>
      </c>
      <c r="L368" s="225">
        <v>0</v>
      </c>
      <c r="M368" s="226"/>
      <c r="N368" s="227">
        <f>ROUND(L368*K368,2)</f>
        <v>0</v>
      </c>
      <c r="O368" s="227"/>
      <c r="P368" s="227"/>
      <c r="Q368" s="227"/>
      <c r="R368" s="49"/>
      <c r="T368" s="228" t="s">
        <v>22</v>
      </c>
      <c r="U368" s="57" t="s">
        <v>43</v>
      </c>
      <c r="V368" s="48"/>
      <c r="W368" s="229">
        <f>V368*K368</f>
        <v>0</v>
      </c>
      <c r="X368" s="229">
        <v>0.00012</v>
      </c>
      <c r="Y368" s="229">
        <f>X368*K368</f>
        <v>0.00045599999999999997</v>
      </c>
      <c r="Z368" s="229">
        <v>0</v>
      </c>
      <c r="AA368" s="230">
        <f>Z368*K368</f>
        <v>0</v>
      </c>
      <c r="AR368" s="23" t="s">
        <v>249</v>
      </c>
      <c r="AT368" s="23" t="s">
        <v>172</v>
      </c>
      <c r="AU368" s="23" t="s">
        <v>150</v>
      </c>
      <c r="AY368" s="23" t="s">
        <v>171</v>
      </c>
      <c r="BE368" s="143">
        <f>IF(U368="základní",N368,0)</f>
        <v>0</v>
      </c>
      <c r="BF368" s="143">
        <f>IF(U368="snížená",N368,0)</f>
        <v>0</v>
      </c>
      <c r="BG368" s="143">
        <f>IF(U368="zákl. přenesená",N368,0)</f>
        <v>0</v>
      </c>
      <c r="BH368" s="143">
        <f>IF(U368="sníž. přenesená",N368,0)</f>
        <v>0</v>
      </c>
      <c r="BI368" s="143">
        <f>IF(U368="nulová",N368,0)</f>
        <v>0</v>
      </c>
      <c r="BJ368" s="23" t="s">
        <v>150</v>
      </c>
      <c r="BK368" s="143">
        <f>ROUND(L368*K368,2)</f>
        <v>0</v>
      </c>
      <c r="BL368" s="23" t="s">
        <v>249</v>
      </c>
      <c r="BM368" s="23" t="s">
        <v>818</v>
      </c>
    </row>
    <row r="369" s="9" customFormat="1" ht="29.88" customHeight="1">
      <c r="B369" s="206"/>
      <c r="C369" s="207"/>
      <c r="D369" s="217" t="s">
        <v>144</v>
      </c>
      <c r="E369" s="217"/>
      <c r="F369" s="217"/>
      <c r="G369" s="217"/>
      <c r="H369" s="217"/>
      <c r="I369" s="217"/>
      <c r="J369" s="217"/>
      <c r="K369" s="217"/>
      <c r="L369" s="217"/>
      <c r="M369" s="217"/>
      <c r="N369" s="231">
        <f>BK369</f>
        <v>0</v>
      </c>
      <c r="O369" s="232"/>
      <c r="P369" s="232"/>
      <c r="Q369" s="232"/>
      <c r="R369" s="210"/>
      <c r="T369" s="211"/>
      <c r="U369" s="207"/>
      <c r="V369" s="207"/>
      <c r="W369" s="212">
        <f>SUM(W370:W383)</f>
        <v>0</v>
      </c>
      <c r="X369" s="207"/>
      <c r="Y369" s="212">
        <f>SUM(Y370:Y383)</f>
        <v>0.22816112</v>
      </c>
      <c r="Z369" s="207"/>
      <c r="AA369" s="213">
        <f>SUM(AA370:AA383)</f>
        <v>0.046532859999999995</v>
      </c>
      <c r="AR369" s="214" t="s">
        <v>150</v>
      </c>
      <c r="AT369" s="215" t="s">
        <v>75</v>
      </c>
      <c r="AU369" s="215" t="s">
        <v>84</v>
      </c>
      <c r="AY369" s="214" t="s">
        <v>171</v>
      </c>
      <c r="BK369" s="216">
        <f>SUM(BK370:BK383)</f>
        <v>0</v>
      </c>
    </row>
    <row r="370" s="1" customFormat="1" ht="25.5" customHeight="1">
      <c r="B370" s="47"/>
      <c r="C370" s="220" t="s">
        <v>819</v>
      </c>
      <c r="D370" s="220" t="s">
        <v>172</v>
      </c>
      <c r="E370" s="221" t="s">
        <v>820</v>
      </c>
      <c r="F370" s="222" t="s">
        <v>821</v>
      </c>
      <c r="G370" s="222"/>
      <c r="H370" s="222"/>
      <c r="I370" s="222"/>
      <c r="J370" s="223" t="s">
        <v>184</v>
      </c>
      <c r="K370" s="224">
        <v>150.106</v>
      </c>
      <c r="L370" s="225">
        <v>0</v>
      </c>
      <c r="M370" s="226"/>
      <c r="N370" s="227">
        <f>ROUND(L370*K370,2)</f>
        <v>0</v>
      </c>
      <c r="O370" s="227"/>
      <c r="P370" s="227"/>
      <c r="Q370" s="227"/>
      <c r="R370" s="49"/>
      <c r="T370" s="228" t="s">
        <v>22</v>
      </c>
      <c r="U370" s="57" t="s">
        <v>43</v>
      </c>
      <c r="V370" s="48"/>
      <c r="W370" s="229">
        <f>V370*K370</f>
        <v>0</v>
      </c>
      <c r="X370" s="229">
        <v>0.001</v>
      </c>
      <c r="Y370" s="229">
        <f>X370*K370</f>
        <v>0.15010599999999999</v>
      </c>
      <c r="Z370" s="229">
        <v>0.00031</v>
      </c>
      <c r="AA370" s="230">
        <f>Z370*K370</f>
        <v>0.046532859999999995</v>
      </c>
      <c r="AR370" s="23" t="s">
        <v>249</v>
      </c>
      <c r="AT370" s="23" t="s">
        <v>172</v>
      </c>
      <c r="AU370" s="23" t="s">
        <v>150</v>
      </c>
      <c r="AY370" s="23" t="s">
        <v>171</v>
      </c>
      <c r="BE370" s="143">
        <f>IF(U370="základní",N370,0)</f>
        <v>0</v>
      </c>
      <c r="BF370" s="143">
        <f>IF(U370="snížená",N370,0)</f>
        <v>0</v>
      </c>
      <c r="BG370" s="143">
        <f>IF(U370="zákl. přenesená",N370,0)</f>
        <v>0</v>
      </c>
      <c r="BH370" s="143">
        <f>IF(U370="sníž. přenesená",N370,0)</f>
        <v>0</v>
      </c>
      <c r="BI370" s="143">
        <f>IF(U370="nulová",N370,0)</f>
        <v>0</v>
      </c>
      <c r="BJ370" s="23" t="s">
        <v>150</v>
      </c>
      <c r="BK370" s="143">
        <f>ROUND(L370*K370,2)</f>
        <v>0</v>
      </c>
      <c r="BL370" s="23" t="s">
        <v>249</v>
      </c>
      <c r="BM370" s="23" t="s">
        <v>822</v>
      </c>
    </row>
    <row r="371" s="10" customFormat="1" ht="16.5" customHeight="1">
      <c r="B371" s="233"/>
      <c r="C371" s="234"/>
      <c r="D371" s="234"/>
      <c r="E371" s="235" t="s">
        <v>22</v>
      </c>
      <c r="F371" s="236" t="s">
        <v>823</v>
      </c>
      <c r="G371" s="237"/>
      <c r="H371" s="237"/>
      <c r="I371" s="237"/>
      <c r="J371" s="234"/>
      <c r="K371" s="238">
        <v>36.798000000000002</v>
      </c>
      <c r="L371" s="234"/>
      <c r="M371" s="234"/>
      <c r="N371" s="234"/>
      <c r="O371" s="234"/>
      <c r="P371" s="234"/>
      <c r="Q371" s="234"/>
      <c r="R371" s="239"/>
      <c r="T371" s="240"/>
      <c r="U371" s="234"/>
      <c r="V371" s="234"/>
      <c r="W371" s="234"/>
      <c r="X371" s="234"/>
      <c r="Y371" s="234"/>
      <c r="Z371" s="234"/>
      <c r="AA371" s="241"/>
      <c r="AT371" s="242" t="s">
        <v>187</v>
      </c>
      <c r="AU371" s="242" t="s">
        <v>150</v>
      </c>
      <c r="AV371" s="10" t="s">
        <v>150</v>
      </c>
      <c r="AW371" s="10" t="s">
        <v>34</v>
      </c>
      <c r="AX371" s="10" t="s">
        <v>76</v>
      </c>
      <c r="AY371" s="242" t="s">
        <v>171</v>
      </c>
    </row>
    <row r="372" s="10" customFormat="1" ht="16.5" customHeight="1">
      <c r="B372" s="233"/>
      <c r="C372" s="234"/>
      <c r="D372" s="234"/>
      <c r="E372" s="235" t="s">
        <v>22</v>
      </c>
      <c r="F372" s="252" t="s">
        <v>824</v>
      </c>
      <c r="G372" s="234"/>
      <c r="H372" s="234"/>
      <c r="I372" s="234"/>
      <c r="J372" s="234"/>
      <c r="K372" s="238">
        <v>21.535</v>
      </c>
      <c r="L372" s="234"/>
      <c r="M372" s="234"/>
      <c r="N372" s="234"/>
      <c r="O372" s="234"/>
      <c r="P372" s="234"/>
      <c r="Q372" s="234"/>
      <c r="R372" s="239"/>
      <c r="T372" s="240"/>
      <c r="U372" s="234"/>
      <c r="V372" s="234"/>
      <c r="W372" s="234"/>
      <c r="X372" s="234"/>
      <c r="Y372" s="234"/>
      <c r="Z372" s="234"/>
      <c r="AA372" s="241"/>
      <c r="AT372" s="242" t="s">
        <v>187</v>
      </c>
      <c r="AU372" s="242" t="s">
        <v>150</v>
      </c>
      <c r="AV372" s="10" t="s">
        <v>150</v>
      </c>
      <c r="AW372" s="10" t="s">
        <v>34</v>
      </c>
      <c r="AX372" s="10" t="s">
        <v>76</v>
      </c>
      <c r="AY372" s="242" t="s">
        <v>171</v>
      </c>
    </row>
    <row r="373" s="10" customFormat="1" ht="16.5" customHeight="1">
      <c r="B373" s="233"/>
      <c r="C373" s="234"/>
      <c r="D373" s="234"/>
      <c r="E373" s="235" t="s">
        <v>22</v>
      </c>
      <c r="F373" s="252" t="s">
        <v>825</v>
      </c>
      <c r="G373" s="234"/>
      <c r="H373" s="234"/>
      <c r="I373" s="234"/>
      <c r="J373" s="234"/>
      <c r="K373" s="238">
        <v>47.438000000000002</v>
      </c>
      <c r="L373" s="234"/>
      <c r="M373" s="234"/>
      <c r="N373" s="234"/>
      <c r="O373" s="234"/>
      <c r="P373" s="234"/>
      <c r="Q373" s="234"/>
      <c r="R373" s="239"/>
      <c r="T373" s="240"/>
      <c r="U373" s="234"/>
      <c r="V373" s="234"/>
      <c r="W373" s="234"/>
      <c r="X373" s="234"/>
      <c r="Y373" s="234"/>
      <c r="Z373" s="234"/>
      <c r="AA373" s="241"/>
      <c r="AT373" s="242" t="s">
        <v>187</v>
      </c>
      <c r="AU373" s="242" t="s">
        <v>150</v>
      </c>
      <c r="AV373" s="10" t="s">
        <v>150</v>
      </c>
      <c r="AW373" s="10" t="s">
        <v>34</v>
      </c>
      <c r="AX373" s="10" t="s">
        <v>76</v>
      </c>
      <c r="AY373" s="242" t="s">
        <v>171</v>
      </c>
    </row>
    <row r="374" s="10" customFormat="1" ht="16.5" customHeight="1">
      <c r="B374" s="233"/>
      <c r="C374" s="234"/>
      <c r="D374" s="234"/>
      <c r="E374" s="235" t="s">
        <v>22</v>
      </c>
      <c r="F374" s="252" t="s">
        <v>826</v>
      </c>
      <c r="G374" s="234"/>
      <c r="H374" s="234"/>
      <c r="I374" s="234"/>
      <c r="J374" s="234"/>
      <c r="K374" s="238">
        <v>62.759999999999998</v>
      </c>
      <c r="L374" s="234"/>
      <c r="M374" s="234"/>
      <c r="N374" s="234"/>
      <c r="O374" s="234"/>
      <c r="P374" s="234"/>
      <c r="Q374" s="234"/>
      <c r="R374" s="239"/>
      <c r="T374" s="240"/>
      <c r="U374" s="234"/>
      <c r="V374" s="234"/>
      <c r="W374" s="234"/>
      <c r="X374" s="234"/>
      <c r="Y374" s="234"/>
      <c r="Z374" s="234"/>
      <c r="AA374" s="241"/>
      <c r="AT374" s="242" t="s">
        <v>187</v>
      </c>
      <c r="AU374" s="242" t="s">
        <v>150</v>
      </c>
      <c r="AV374" s="10" t="s">
        <v>150</v>
      </c>
      <c r="AW374" s="10" t="s">
        <v>34</v>
      </c>
      <c r="AX374" s="10" t="s">
        <v>76</v>
      </c>
      <c r="AY374" s="242" t="s">
        <v>171</v>
      </c>
    </row>
    <row r="375" s="10" customFormat="1" ht="16.5" customHeight="1">
      <c r="B375" s="233"/>
      <c r="C375" s="234"/>
      <c r="D375" s="234"/>
      <c r="E375" s="235" t="s">
        <v>22</v>
      </c>
      <c r="F375" s="252" t="s">
        <v>210</v>
      </c>
      <c r="G375" s="234"/>
      <c r="H375" s="234"/>
      <c r="I375" s="234"/>
      <c r="J375" s="234"/>
      <c r="K375" s="238">
        <v>-18.425000000000001</v>
      </c>
      <c r="L375" s="234"/>
      <c r="M375" s="234"/>
      <c r="N375" s="234"/>
      <c r="O375" s="234"/>
      <c r="P375" s="234"/>
      <c r="Q375" s="234"/>
      <c r="R375" s="239"/>
      <c r="T375" s="240"/>
      <c r="U375" s="234"/>
      <c r="V375" s="234"/>
      <c r="W375" s="234"/>
      <c r="X375" s="234"/>
      <c r="Y375" s="234"/>
      <c r="Z375" s="234"/>
      <c r="AA375" s="241"/>
      <c r="AT375" s="242" t="s">
        <v>187</v>
      </c>
      <c r="AU375" s="242" t="s">
        <v>150</v>
      </c>
      <c r="AV375" s="10" t="s">
        <v>150</v>
      </c>
      <c r="AW375" s="10" t="s">
        <v>34</v>
      </c>
      <c r="AX375" s="10" t="s">
        <v>76</v>
      </c>
      <c r="AY375" s="242" t="s">
        <v>171</v>
      </c>
    </row>
    <row r="376" s="11" customFormat="1" ht="16.5" customHeight="1">
      <c r="B376" s="243"/>
      <c r="C376" s="244"/>
      <c r="D376" s="244"/>
      <c r="E376" s="245" t="s">
        <v>22</v>
      </c>
      <c r="F376" s="246" t="s">
        <v>188</v>
      </c>
      <c r="G376" s="244"/>
      <c r="H376" s="244"/>
      <c r="I376" s="244"/>
      <c r="J376" s="244"/>
      <c r="K376" s="247">
        <v>150.106</v>
      </c>
      <c r="L376" s="244"/>
      <c r="M376" s="244"/>
      <c r="N376" s="244"/>
      <c r="O376" s="244"/>
      <c r="P376" s="244"/>
      <c r="Q376" s="244"/>
      <c r="R376" s="248"/>
      <c r="T376" s="249"/>
      <c r="U376" s="244"/>
      <c r="V376" s="244"/>
      <c r="W376" s="244"/>
      <c r="X376" s="244"/>
      <c r="Y376" s="244"/>
      <c r="Z376" s="244"/>
      <c r="AA376" s="250"/>
      <c r="AT376" s="251" t="s">
        <v>187</v>
      </c>
      <c r="AU376" s="251" t="s">
        <v>150</v>
      </c>
      <c r="AV376" s="11" t="s">
        <v>176</v>
      </c>
      <c r="AW376" s="11" t="s">
        <v>34</v>
      </c>
      <c r="AX376" s="11" t="s">
        <v>84</v>
      </c>
      <c r="AY376" s="251" t="s">
        <v>171</v>
      </c>
    </row>
    <row r="377" s="1" customFormat="1" ht="25.5" customHeight="1">
      <c r="B377" s="47"/>
      <c r="C377" s="220" t="s">
        <v>827</v>
      </c>
      <c r="D377" s="220" t="s">
        <v>172</v>
      </c>
      <c r="E377" s="221" t="s">
        <v>828</v>
      </c>
      <c r="F377" s="222" t="s">
        <v>829</v>
      </c>
      <c r="G377" s="222"/>
      <c r="H377" s="222"/>
      <c r="I377" s="222"/>
      <c r="J377" s="223" t="s">
        <v>184</v>
      </c>
      <c r="K377" s="224">
        <v>34.655000000000001</v>
      </c>
      <c r="L377" s="225">
        <v>0</v>
      </c>
      <c r="M377" s="226"/>
      <c r="N377" s="227">
        <f>ROUND(L377*K377,2)</f>
        <v>0</v>
      </c>
      <c r="O377" s="227"/>
      <c r="P377" s="227"/>
      <c r="Q377" s="227"/>
      <c r="R377" s="49"/>
      <c r="T377" s="228" t="s">
        <v>22</v>
      </c>
      <c r="U377" s="57" t="s">
        <v>43</v>
      </c>
      <c r="V377" s="48"/>
      <c r="W377" s="229">
        <f>V377*K377</f>
        <v>0</v>
      </c>
      <c r="X377" s="229">
        <v>0</v>
      </c>
      <c r="Y377" s="229">
        <f>X377*K377</f>
        <v>0</v>
      </c>
      <c r="Z377" s="229">
        <v>0</v>
      </c>
      <c r="AA377" s="230">
        <f>Z377*K377</f>
        <v>0</v>
      </c>
      <c r="AR377" s="23" t="s">
        <v>249</v>
      </c>
      <c r="AT377" s="23" t="s">
        <v>172</v>
      </c>
      <c r="AU377" s="23" t="s">
        <v>150</v>
      </c>
      <c r="AY377" s="23" t="s">
        <v>171</v>
      </c>
      <c r="BE377" s="143">
        <f>IF(U377="základní",N377,0)</f>
        <v>0</v>
      </c>
      <c r="BF377" s="143">
        <f>IF(U377="snížená",N377,0)</f>
        <v>0</v>
      </c>
      <c r="BG377" s="143">
        <f>IF(U377="zákl. přenesená",N377,0)</f>
        <v>0</v>
      </c>
      <c r="BH377" s="143">
        <f>IF(U377="sníž. přenesená",N377,0)</f>
        <v>0</v>
      </c>
      <c r="BI377" s="143">
        <f>IF(U377="nulová",N377,0)</f>
        <v>0</v>
      </c>
      <c r="BJ377" s="23" t="s">
        <v>150</v>
      </c>
      <c r="BK377" s="143">
        <f>ROUND(L377*K377,2)</f>
        <v>0</v>
      </c>
      <c r="BL377" s="23" t="s">
        <v>249</v>
      </c>
      <c r="BM377" s="23" t="s">
        <v>830</v>
      </c>
    </row>
    <row r="378" s="10" customFormat="1" ht="16.5" customHeight="1">
      <c r="B378" s="233"/>
      <c r="C378" s="234"/>
      <c r="D378" s="234"/>
      <c r="E378" s="235" t="s">
        <v>22</v>
      </c>
      <c r="F378" s="236" t="s">
        <v>186</v>
      </c>
      <c r="G378" s="237"/>
      <c r="H378" s="237"/>
      <c r="I378" s="237"/>
      <c r="J378" s="234"/>
      <c r="K378" s="238">
        <v>34.655000000000001</v>
      </c>
      <c r="L378" s="234"/>
      <c r="M378" s="234"/>
      <c r="N378" s="234"/>
      <c r="O378" s="234"/>
      <c r="P378" s="234"/>
      <c r="Q378" s="234"/>
      <c r="R378" s="239"/>
      <c r="T378" s="240"/>
      <c r="U378" s="234"/>
      <c r="V378" s="234"/>
      <c r="W378" s="234"/>
      <c r="X378" s="234"/>
      <c r="Y378" s="234"/>
      <c r="Z378" s="234"/>
      <c r="AA378" s="241"/>
      <c r="AT378" s="242" t="s">
        <v>187</v>
      </c>
      <c r="AU378" s="242" t="s">
        <v>150</v>
      </c>
      <c r="AV378" s="10" t="s">
        <v>150</v>
      </c>
      <c r="AW378" s="10" t="s">
        <v>34</v>
      </c>
      <c r="AX378" s="10" t="s">
        <v>76</v>
      </c>
      <c r="AY378" s="242" t="s">
        <v>171</v>
      </c>
    </row>
    <row r="379" s="11" customFormat="1" ht="16.5" customHeight="1">
      <c r="B379" s="243"/>
      <c r="C379" s="244"/>
      <c r="D379" s="244"/>
      <c r="E379" s="245" t="s">
        <v>22</v>
      </c>
      <c r="F379" s="246" t="s">
        <v>188</v>
      </c>
      <c r="G379" s="244"/>
      <c r="H379" s="244"/>
      <c r="I379" s="244"/>
      <c r="J379" s="244"/>
      <c r="K379" s="247">
        <v>34.655000000000001</v>
      </c>
      <c r="L379" s="244"/>
      <c r="M379" s="244"/>
      <c r="N379" s="244"/>
      <c r="O379" s="244"/>
      <c r="P379" s="244"/>
      <c r="Q379" s="244"/>
      <c r="R379" s="248"/>
      <c r="T379" s="249"/>
      <c r="U379" s="244"/>
      <c r="V379" s="244"/>
      <c r="W379" s="244"/>
      <c r="X379" s="244"/>
      <c r="Y379" s="244"/>
      <c r="Z379" s="244"/>
      <c r="AA379" s="250"/>
      <c r="AT379" s="251" t="s">
        <v>187</v>
      </c>
      <c r="AU379" s="251" t="s">
        <v>150</v>
      </c>
      <c r="AV379" s="11" t="s">
        <v>176</v>
      </c>
      <c r="AW379" s="11" t="s">
        <v>34</v>
      </c>
      <c r="AX379" s="11" t="s">
        <v>84</v>
      </c>
      <c r="AY379" s="251" t="s">
        <v>171</v>
      </c>
    </row>
    <row r="380" s="1" customFormat="1" ht="25.5" customHeight="1">
      <c r="B380" s="47"/>
      <c r="C380" s="264" t="s">
        <v>831</v>
      </c>
      <c r="D380" s="264" t="s">
        <v>302</v>
      </c>
      <c r="E380" s="265" t="s">
        <v>832</v>
      </c>
      <c r="F380" s="266" t="s">
        <v>833</v>
      </c>
      <c r="G380" s="266"/>
      <c r="H380" s="266"/>
      <c r="I380" s="266"/>
      <c r="J380" s="267" t="s">
        <v>184</v>
      </c>
      <c r="K380" s="268">
        <v>36.387999999999998</v>
      </c>
      <c r="L380" s="269">
        <v>0</v>
      </c>
      <c r="M380" s="270"/>
      <c r="N380" s="271">
        <f>ROUND(L380*K380,2)</f>
        <v>0</v>
      </c>
      <c r="O380" s="227"/>
      <c r="P380" s="227"/>
      <c r="Q380" s="227"/>
      <c r="R380" s="49"/>
      <c r="T380" s="228" t="s">
        <v>22</v>
      </c>
      <c r="U380" s="57" t="s">
        <v>43</v>
      </c>
      <c r="V380" s="48"/>
      <c r="W380" s="229">
        <f>V380*K380</f>
        <v>0</v>
      </c>
      <c r="X380" s="229">
        <v>0</v>
      </c>
      <c r="Y380" s="229">
        <f>X380*K380</f>
        <v>0</v>
      </c>
      <c r="Z380" s="229">
        <v>0</v>
      </c>
      <c r="AA380" s="230">
        <f>Z380*K380</f>
        <v>0</v>
      </c>
      <c r="AR380" s="23" t="s">
        <v>306</v>
      </c>
      <c r="AT380" s="23" t="s">
        <v>302</v>
      </c>
      <c r="AU380" s="23" t="s">
        <v>150</v>
      </c>
      <c r="AY380" s="23" t="s">
        <v>171</v>
      </c>
      <c r="BE380" s="143">
        <f>IF(U380="základní",N380,0)</f>
        <v>0</v>
      </c>
      <c r="BF380" s="143">
        <f>IF(U380="snížená",N380,0)</f>
        <v>0</v>
      </c>
      <c r="BG380" s="143">
        <f>IF(U380="zákl. přenesená",N380,0)</f>
        <v>0</v>
      </c>
      <c r="BH380" s="143">
        <f>IF(U380="sníž. přenesená",N380,0)</f>
        <v>0</v>
      </c>
      <c r="BI380" s="143">
        <f>IF(U380="nulová",N380,0)</f>
        <v>0</v>
      </c>
      <c r="BJ380" s="23" t="s">
        <v>150</v>
      </c>
      <c r="BK380" s="143">
        <f>ROUND(L380*K380,2)</f>
        <v>0</v>
      </c>
      <c r="BL380" s="23" t="s">
        <v>249</v>
      </c>
      <c r="BM380" s="23" t="s">
        <v>834</v>
      </c>
    </row>
    <row r="381" s="1" customFormat="1" ht="25.5" customHeight="1">
      <c r="B381" s="47"/>
      <c r="C381" s="264" t="s">
        <v>835</v>
      </c>
      <c r="D381" s="264" t="s">
        <v>302</v>
      </c>
      <c r="E381" s="265" t="s">
        <v>836</v>
      </c>
      <c r="F381" s="266" t="s">
        <v>837</v>
      </c>
      <c r="G381" s="266"/>
      <c r="H381" s="266"/>
      <c r="I381" s="266"/>
      <c r="J381" s="267" t="s">
        <v>223</v>
      </c>
      <c r="K381" s="268">
        <v>52.5</v>
      </c>
      <c r="L381" s="269">
        <v>0</v>
      </c>
      <c r="M381" s="270"/>
      <c r="N381" s="271">
        <f>ROUND(L381*K381,2)</f>
        <v>0</v>
      </c>
      <c r="O381" s="227"/>
      <c r="P381" s="227"/>
      <c r="Q381" s="227"/>
      <c r="R381" s="49"/>
      <c r="T381" s="228" t="s">
        <v>22</v>
      </c>
      <c r="U381" s="57" t="s">
        <v>43</v>
      </c>
      <c r="V381" s="48"/>
      <c r="W381" s="229">
        <f>V381*K381</f>
        <v>0</v>
      </c>
      <c r="X381" s="229">
        <v>0</v>
      </c>
      <c r="Y381" s="229">
        <f>X381*K381</f>
        <v>0</v>
      </c>
      <c r="Z381" s="229">
        <v>0</v>
      </c>
      <c r="AA381" s="230">
        <f>Z381*K381</f>
        <v>0</v>
      </c>
      <c r="AR381" s="23" t="s">
        <v>306</v>
      </c>
      <c r="AT381" s="23" t="s">
        <v>302</v>
      </c>
      <c r="AU381" s="23" t="s">
        <v>150</v>
      </c>
      <c r="AY381" s="23" t="s">
        <v>171</v>
      </c>
      <c r="BE381" s="143">
        <f>IF(U381="základní",N381,0)</f>
        <v>0</v>
      </c>
      <c r="BF381" s="143">
        <f>IF(U381="snížená",N381,0)</f>
        <v>0</v>
      </c>
      <c r="BG381" s="143">
        <f>IF(U381="zákl. přenesená",N381,0)</f>
        <v>0</v>
      </c>
      <c r="BH381" s="143">
        <f>IF(U381="sníž. přenesená",N381,0)</f>
        <v>0</v>
      </c>
      <c r="BI381" s="143">
        <f>IF(U381="nulová",N381,0)</f>
        <v>0</v>
      </c>
      <c r="BJ381" s="23" t="s">
        <v>150</v>
      </c>
      <c r="BK381" s="143">
        <f>ROUND(L381*K381,2)</f>
        <v>0</v>
      </c>
      <c r="BL381" s="23" t="s">
        <v>249</v>
      </c>
      <c r="BM381" s="23" t="s">
        <v>838</v>
      </c>
    </row>
    <row r="382" s="1" customFormat="1" ht="38.25" customHeight="1">
      <c r="B382" s="47"/>
      <c r="C382" s="220" t="s">
        <v>839</v>
      </c>
      <c r="D382" s="220" t="s">
        <v>172</v>
      </c>
      <c r="E382" s="221" t="s">
        <v>840</v>
      </c>
      <c r="F382" s="222" t="s">
        <v>841</v>
      </c>
      <c r="G382" s="222"/>
      <c r="H382" s="222"/>
      <c r="I382" s="222"/>
      <c r="J382" s="223" t="s">
        <v>184</v>
      </c>
      <c r="K382" s="224">
        <v>150.106</v>
      </c>
      <c r="L382" s="225">
        <v>0</v>
      </c>
      <c r="M382" s="226"/>
      <c r="N382" s="227">
        <f>ROUND(L382*K382,2)</f>
        <v>0</v>
      </c>
      <c r="O382" s="227"/>
      <c r="P382" s="227"/>
      <c r="Q382" s="227"/>
      <c r="R382" s="49"/>
      <c r="T382" s="228" t="s">
        <v>22</v>
      </c>
      <c r="U382" s="57" t="s">
        <v>43</v>
      </c>
      <c r="V382" s="48"/>
      <c r="W382" s="229">
        <f>V382*K382</f>
        <v>0</v>
      </c>
      <c r="X382" s="229">
        <v>0.00020000000000000001</v>
      </c>
      <c r="Y382" s="229">
        <f>X382*K382</f>
        <v>0.030021200000000001</v>
      </c>
      <c r="Z382" s="229">
        <v>0</v>
      </c>
      <c r="AA382" s="230">
        <f>Z382*K382</f>
        <v>0</v>
      </c>
      <c r="AR382" s="23" t="s">
        <v>249</v>
      </c>
      <c r="AT382" s="23" t="s">
        <v>172</v>
      </c>
      <c r="AU382" s="23" t="s">
        <v>150</v>
      </c>
      <c r="AY382" s="23" t="s">
        <v>171</v>
      </c>
      <c r="BE382" s="143">
        <f>IF(U382="základní",N382,0)</f>
        <v>0</v>
      </c>
      <c r="BF382" s="143">
        <f>IF(U382="snížená",N382,0)</f>
        <v>0</v>
      </c>
      <c r="BG382" s="143">
        <f>IF(U382="zákl. přenesená",N382,0)</f>
        <v>0</v>
      </c>
      <c r="BH382" s="143">
        <f>IF(U382="sníž. přenesená",N382,0)</f>
        <v>0</v>
      </c>
      <c r="BI382" s="143">
        <f>IF(U382="nulová",N382,0)</f>
        <v>0</v>
      </c>
      <c r="BJ382" s="23" t="s">
        <v>150</v>
      </c>
      <c r="BK382" s="143">
        <f>ROUND(L382*K382,2)</f>
        <v>0</v>
      </c>
      <c r="BL382" s="23" t="s">
        <v>249</v>
      </c>
      <c r="BM382" s="23" t="s">
        <v>842</v>
      </c>
    </row>
    <row r="383" s="1" customFormat="1" ht="38.25" customHeight="1">
      <c r="B383" s="47"/>
      <c r="C383" s="220" t="s">
        <v>843</v>
      </c>
      <c r="D383" s="220" t="s">
        <v>172</v>
      </c>
      <c r="E383" s="221" t="s">
        <v>844</v>
      </c>
      <c r="F383" s="222" t="s">
        <v>845</v>
      </c>
      <c r="G383" s="222"/>
      <c r="H383" s="222"/>
      <c r="I383" s="222"/>
      <c r="J383" s="223" t="s">
        <v>184</v>
      </c>
      <c r="K383" s="224">
        <v>150.106</v>
      </c>
      <c r="L383" s="225">
        <v>0</v>
      </c>
      <c r="M383" s="226"/>
      <c r="N383" s="227">
        <f>ROUND(L383*K383,2)</f>
        <v>0</v>
      </c>
      <c r="O383" s="227"/>
      <c r="P383" s="227"/>
      <c r="Q383" s="227"/>
      <c r="R383" s="49"/>
      <c r="T383" s="228" t="s">
        <v>22</v>
      </c>
      <c r="U383" s="57" t="s">
        <v>43</v>
      </c>
      <c r="V383" s="48"/>
      <c r="W383" s="229">
        <f>V383*K383</f>
        <v>0</v>
      </c>
      <c r="X383" s="229">
        <v>0.00032000000000000003</v>
      </c>
      <c r="Y383" s="229">
        <f>X383*K383</f>
        <v>0.048033920000000001</v>
      </c>
      <c r="Z383" s="229">
        <v>0</v>
      </c>
      <c r="AA383" s="230">
        <f>Z383*K383</f>
        <v>0</v>
      </c>
      <c r="AR383" s="23" t="s">
        <v>249</v>
      </c>
      <c r="AT383" s="23" t="s">
        <v>172</v>
      </c>
      <c r="AU383" s="23" t="s">
        <v>150</v>
      </c>
      <c r="AY383" s="23" t="s">
        <v>171</v>
      </c>
      <c r="BE383" s="143">
        <f>IF(U383="základní",N383,0)</f>
        <v>0</v>
      </c>
      <c r="BF383" s="143">
        <f>IF(U383="snížená",N383,0)</f>
        <v>0</v>
      </c>
      <c r="BG383" s="143">
        <f>IF(U383="zákl. přenesená",N383,0)</f>
        <v>0</v>
      </c>
      <c r="BH383" s="143">
        <f>IF(U383="sníž. přenesená",N383,0)</f>
        <v>0</v>
      </c>
      <c r="BI383" s="143">
        <f>IF(U383="nulová",N383,0)</f>
        <v>0</v>
      </c>
      <c r="BJ383" s="23" t="s">
        <v>150</v>
      </c>
      <c r="BK383" s="143">
        <f>ROUND(L383*K383,2)</f>
        <v>0</v>
      </c>
      <c r="BL383" s="23" t="s">
        <v>249</v>
      </c>
      <c r="BM383" s="23" t="s">
        <v>846</v>
      </c>
    </row>
    <row r="384" s="9" customFormat="1" ht="37.44" customHeight="1">
      <c r="B384" s="206"/>
      <c r="C384" s="207"/>
      <c r="D384" s="208" t="s">
        <v>145</v>
      </c>
      <c r="E384" s="208"/>
      <c r="F384" s="208"/>
      <c r="G384" s="208"/>
      <c r="H384" s="208"/>
      <c r="I384" s="208"/>
      <c r="J384" s="208"/>
      <c r="K384" s="208"/>
      <c r="L384" s="208"/>
      <c r="M384" s="208"/>
      <c r="N384" s="262">
        <f>BK384</f>
        <v>0</v>
      </c>
      <c r="O384" s="263"/>
      <c r="P384" s="263"/>
      <c r="Q384" s="263"/>
      <c r="R384" s="210"/>
      <c r="T384" s="211"/>
      <c r="U384" s="207"/>
      <c r="V384" s="207"/>
      <c r="W384" s="212">
        <f>W385</f>
        <v>0</v>
      </c>
      <c r="X384" s="207"/>
      <c r="Y384" s="212">
        <f>Y385</f>
        <v>0</v>
      </c>
      <c r="Z384" s="207"/>
      <c r="AA384" s="213">
        <f>AA385</f>
        <v>0</v>
      </c>
      <c r="AR384" s="214" t="s">
        <v>181</v>
      </c>
      <c r="AT384" s="215" t="s">
        <v>75</v>
      </c>
      <c r="AU384" s="215" t="s">
        <v>76</v>
      </c>
      <c r="AY384" s="214" t="s">
        <v>171</v>
      </c>
      <c r="BK384" s="216">
        <f>BK385</f>
        <v>0</v>
      </c>
    </row>
    <row r="385" s="9" customFormat="1" ht="19.92" customHeight="1">
      <c r="B385" s="206"/>
      <c r="C385" s="207"/>
      <c r="D385" s="217" t="s">
        <v>146</v>
      </c>
      <c r="E385" s="217"/>
      <c r="F385" s="217"/>
      <c r="G385" s="217"/>
      <c r="H385" s="217"/>
      <c r="I385" s="217"/>
      <c r="J385" s="217"/>
      <c r="K385" s="217"/>
      <c r="L385" s="217"/>
      <c r="M385" s="217"/>
      <c r="N385" s="218">
        <f>BK385</f>
        <v>0</v>
      </c>
      <c r="O385" s="219"/>
      <c r="P385" s="219"/>
      <c r="Q385" s="219"/>
      <c r="R385" s="210"/>
      <c r="T385" s="211"/>
      <c r="U385" s="207"/>
      <c r="V385" s="207"/>
      <c r="W385" s="212">
        <f>SUM(W386:W388)</f>
        <v>0</v>
      </c>
      <c r="X385" s="207"/>
      <c r="Y385" s="212">
        <f>SUM(Y386:Y388)</f>
        <v>0</v>
      </c>
      <c r="Z385" s="207"/>
      <c r="AA385" s="213">
        <f>SUM(AA386:AA388)</f>
        <v>0</v>
      </c>
      <c r="AR385" s="214" t="s">
        <v>181</v>
      </c>
      <c r="AT385" s="215" t="s">
        <v>75</v>
      </c>
      <c r="AU385" s="215" t="s">
        <v>84</v>
      </c>
      <c r="AY385" s="214" t="s">
        <v>171</v>
      </c>
      <c r="BK385" s="216">
        <f>SUM(BK386:BK388)</f>
        <v>0</v>
      </c>
    </row>
    <row r="386" s="1" customFormat="1" ht="38.25" customHeight="1">
      <c r="B386" s="47"/>
      <c r="C386" s="220" t="s">
        <v>847</v>
      </c>
      <c r="D386" s="220" t="s">
        <v>172</v>
      </c>
      <c r="E386" s="221" t="s">
        <v>848</v>
      </c>
      <c r="F386" s="222" t="s">
        <v>849</v>
      </c>
      <c r="G386" s="222"/>
      <c r="H386" s="222"/>
      <c r="I386" s="222"/>
      <c r="J386" s="223" t="s">
        <v>175</v>
      </c>
      <c r="K386" s="224">
        <v>1</v>
      </c>
      <c r="L386" s="225">
        <v>0</v>
      </c>
      <c r="M386" s="226"/>
      <c r="N386" s="227">
        <f>ROUND(L386*K386,2)</f>
        <v>0</v>
      </c>
      <c r="O386" s="227"/>
      <c r="P386" s="227"/>
      <c r="Q386" s="227"/>
      <c r="R386" s="49"/>
      <c r="T386" s="228" t="s">
        <v>22</v>
      </c>
      <c r="U386" s="57" t="s">
        <v>43</v>
      </c>
      <c r="V386" s="48"/>
      <c r="W386" s="229">
        <f>V386*K386</f>
        <v>0</v>
      </c>
      <c r="X386" s="229">
        <v>0</v>
      </c>
      <c r="Y386" s="229">
        <f>X386*K386</f>
        <v>0</v>
      </c>
      <c r="Z386" s="229">
        <v>0</v>
      </c>
      <c r="AA386" s="230">
        <f>Z386*K386</f>
        <v>0</v>
      </c>
      <c r="AR386" s="23" t="s">
        <v>456</v>
      </c>
      <c r="AT386" s="23" t="s">
        <v>172</v>
      </c>
      <c r="AU386" s="23" t="s">
        <v>150</v>
      </c>
      <c r="AY386" s="23" t="s">
        <v>171</v>
      </c>
      <c r="BE386" s="143">
        <f>IF(U386="základní",N386,0)</f>
        <v>0</v>
      </c>
      <c r="BF386" s="143">
        <f>IF(U386="snížená",N386,0)</f>
        <v>0</v>
      </c>
      <c r="BG386" s="143">
        <f>IF(U386="zákl. přenesená",N386,0)</f>
        <v>0</v>
      </c>
      <c r="BH386" s="143">
        <f>IF(U386="sníž. přenesená",N386,0)</f>
        <v>0</v>
      </c>
      <c r="BI386" s="143">
        <f>IF(U386="nulová",N386,0)</f>
        <v>0</v>
      </c>
      <c r="BJ386" s="23" t="s">
        <v>150</v>
      </c>
      <c r="BK386" s="143">
        <f>ROUND(L386*K386,2)</f>
        <v>0</v>
      </c>
      <c r="BL386" s="23" t="s">
        <v>456</v>
      </c>
      <c r="BM386" s="23" t="s">
        <v>850</v>
      </c>
    </row>
    <row r="387" s="1" customFormat="1" ht="16.5" customHeight="1">
      <c r="B387" s="47"/>
      <c r="C387" s="264" t="s">
        <v>851</v>
      </c>
      <c r="D387" s="264" t="s">
        <v>302</v>
      </c>
      <c r="E387" s="265" t="s">
        <v>852</v>
      </c>
      <c r="F387" s="266" t="s">
        <v>853</v>
      </c>
      <c r="G387" s="266"/>
      <c r="H387" s="266"/>
      <c r="I387" s="266"/>
      <c r="J387" s="267" t="s">
        <v>640</v>
      </c>
      <c r="K387" s="268">
        <v>1</v>
      </c>
      <c r="L387" s="269">
        <v>0</v>
      </c>
      <c r="M387" s="270"/>
      <c r="N387" s="271">
        <f>ROUND(L387*K387,2)</f>
        <v>0</v>
      </c>
      <c r="O387" s="227"/>
      <c r="P387" s="227"/>
      <c r="Q387" s="227"/>
      <c r="R387" s="49"/>
      <c r="T387" s="228" t="s">
        <v>22</v>
      </c>
      <c r="U387" s="57" t="s">
        <v>43</v>
      </c>
      <c r="V387" s="48"/>
      <c r="W387" s="229">
        <f>V387*K387</f>
        <v>0</v>
      </c>
      <c r="X387" s="229">
        <v>0</v>
      </c>
      <c r="Y387" s="229">
        <f>X387*K387</f>
        <v>0</v>
      </c>
      <c r="Z387" s="229">
        <v>0</v>
      </c>
      <c r="AA387" s="230">
        <f>Z387*K387</f>
        <v>0</v>
      </c>
      <c r="AR387" s="23" t="s">
        <v>854</v>
      </c>
      <c r="AT387" s="23" t="s">
        <v>302</v>
      </c>
      <c r="AU387" s="23" t="s">
        <v>150</v>
      </c>
      <c r="AY387" s="23" t="s">
        <v>171</v>
      </c>
      <c r="BE387" s="143">
        <f>IF(U387="základní",N387,0)</f>
        <v>0</v>
      </c>
      <c r="BF387" s="143">
        <f>IF(U387="snížená",N387,0)</f>
        <v>0</v>
      </c>
      <c r="BG387" s="143">
        <f>IF(U387="zákl. přenesená",N387,0)</f>
        <v>0</v>
      </c>
      <c r="BH387" s="143">
        <f>IF(U387="sníž. přenesená",N387,0)</f>
        <v>0</v>
      </c>
      <c r="BI387" s="143">
        <f>IF(U387="nulová",N387,0)</f>
        <v>0</v>
      </c>
      <c r="BJ387" s="23" t="s">
        <v>150</v>
      </c>
      <c r="BK387" s="143">
        <f>ROUND(L387*K387,2)</f>
        <v>0</v>
      </c>
      <c r="BL387" s="23" t="s">
        <v>456</v>
      </c>
      <c r="BM387" s="23" t="s">
        <v>855</v>
      </c>
    </row>
    <row r="388" s="1" customFormat="1" ht="16.5" customHeight="1">
      <c r="B388" s="47"/>
      <c r="C388" s="220" t="s">
        <v>856</v>
      </c>
      <c r="D388" s="220" t="s">
        <v>172</v>
      </c>
      <c r="E388" s="221" t="s">
        <v>857</v>
      </c>
      <c r="F388" s="222" t="s">
        <v>858</v>
      </c>
      <c r="G388" s="222"/>
      <c r="H388" s="222"/>
      <c r="I388" s="222"/>
      <c r="J388" s="223" t="s">
        <v>582</v>
      </c>
      <c r="K388" s="224">
        <v>1</v>
      </c>
      <c r="L388" s="225">
        <v>0</v>
      </c>
      <c r="M388" s="226"/>
      <c r="N388" s="227">
        <f>ROUND(L388*K388,2)</f>
        <v>0</v>
      </c>
      <c r="O388" s="227"/>
      <c r="P388" s="227"/>
      <c r="Q388" s="227"/>
      <c r="R388" s="49"/>
      <c r="T388" s="228" t="s">
        <v>22</v>
      </c>
      <c r="U388" s="57" t="s">
        <v>43</v>
      </c>
      <c r="V388" s="48"/>
      <c r="W388" s="229">
        <f>V388*K388</f>
        <v>0</v>
      </c>
      <c r="X388" s="229">
        <v>0</v>
      </c>
      <c r="Y388" s="229">
        <f>X388*K388</f>
        <v>0</v>
      </c>
      <c r="Z388" s="229">
        <v>0</v>
      </c>
      <c r="AA388" s="230">
        <f>Z388*K388</f>
        <v>0</v>
      </c>
      <c r="AR388" s="23" t="s">
        <v>456</v>
      </c>
      <c r="AT388" s="23" t="s">
        <v>172</v>
      </c>
      <c r="AU388" s="23" t="s">
        <v>150</v>
      </c>
      <c r="AY388" s="23" t="s">
        <v>171</v>
      </c>
      <c r="BE388" s="143">
        <f>IF(U388="základní",N388,0)</f>
        <v>0</v>
      </c>
      <c r="BF388" s="143">
        <f>IF(U388="snížená",N388,0)</f>
        <v>0</v>
      </c>
      <c r="BG388" s="143">
        <f>IF(U388="zákl. přenesená",N388,0)</f>
        <v>0</v>
      </c>
      <c r="BH388" s="143">
        <f>IF(U388="sníž. přenesená",N388,0)</f>
        <v>0</v>
      </c>
      <c r="BI388" s="143">
        <f>IF(U388="nulová",N388,0)</f>
        <v>0</v>
      </c>
      <c r="BJ388" s="23" t="s">
        <v>150</v>
      </c>
      <c r="BK388" s="143">
        <f>ROUND(L388*K388,2)</f>
        <v>0</v>
      </c>
      <c r="BL388" s="23" t="s">
        <v>456</v>
      </c>
      <c r="BM388" s="23" t="s">
        <v>859</v>
      </c>
    </row>
    <row r="389" s="1" customFormat="1" ht="49.92" customHeight="1">
      <c r="B389" s="47"/>
      <c r="C389" s="48"/>
      <c r="D389" s="208" t="s">
        <v>860</v>
      </c>
      <c r="E389" s="48"/>
      <c r="F389" s="48"/>
      <c r="G389" s="48"/>
      <c r="H389" s="48"/>
      <c r="I389" s="48"/>
      <c r="J389" s="48"/>
      <c r="K389" s="48"/>
      <c r="L389" s="48"/>
      <c r="M389" s="48"/>
      <c r="N389" s="262">
        <f>BK389</f>
        <v>0</v>
      </c>
      <c r="O389" s="263"/>
      <c r="P389" s="263"/>
      <c r="Q389" s="263"/>
      <c r="R389" s="49"/>
      <c r="T389" s="194"/>
      <c r="U389" s="73"/>
      <c r="V389" s="73"/>
      <c r="W389" s="73"/>
      <c r="X389" s="73"/>
      <c r="Y389" s="73"/>
      <c r="Z389" s="73"/>
      <c r="AA389" s="75"/>
      <c r="AT389" s="23" t="s">
        <v>75</v>
      </c>
      <c r="AU389" s="23" t="s">
        <v>76</v>
      </c>
      <c r="AY389" s="23" t="s">
        <v>861</v>
      </c>
      <c r="BK389" s="143">
        <v>0</v>
      </c>
    </row>
    <row r="390" s="1" customFormat="1" ht="6.96" customHeight="1">
      <c r="B390" s="76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8"/>
    </row>
  </sheetData>
  <sheetProtection sheet="1" formatColumns="0" formatRows="0" objects="1" scenarios="1" spinCount="10" saltValue="V8OFZU/9BVpJx/ALcFKXfhTass5MU41+v+romc1Ts5L6urFazsIBGI16DCZPB7NtxUD/jLV6FCr5RsNSg8obGg==" hashValue="8zDT92yK1TnvRh5Zk76rPuzYfcXF/AjLKnCCFbJUXvvj7h8CzjOoorqCQ4BUJouO0a1N76bDXSMrOaIZsTqUGg==" algorithmName="SHA-512" password="CC35"/>
  <mergeCells count="655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3:Q113"/>
    <mergeCell ref="D114:H114"/>
    <mergeCell ref="N114:Q114"/>
    <mergeCell ref="D115:H115"/>
    <mergeCell ref="N115:Q115"/>
    <mergeCell ref="D116:H116"/>
    <mergeCell ref="N116:Q116"/>
    <mergeCell ref="D117:H117"/>
    <mergeCell ref="N117:Q117"/>
    <mergeCell ref="D118:H118"/>
    <mergeCell ref="N118:Q118"/>
    <mergeCell ref="N119:Q119"/>
    <mergeCell ref="L121:Q121"/>
    <mergeCell ref="C127:Q127"/>
    <mergeCell ref="F129:P129"/>
    <mergeCell ref="F130:P130"/>
    <mergeCell ref="M132:P132"/>
    <mergeCell ref="M134:Q134"/>
    <mergeCell ref="M135:Q135"/>
    <mergeCell ref="F137:I137"/>
    <mergeCell ref="L137:M137"/>
    <mergeCell ref="N137:Q137"/>
    <mergeCell ref="F141:I141"/>
    <mergeCell ref="L141:M141"/>
    <mergeCell ref="N141:Q141"/>
    <mergeCell ref="F142:I142"/>
    <mergeCell ref="L142:M142"/>
    <mergeCell ref="N142:Q142"/>
    <mergeCell ref="F144:I144"/>
    <mergeCell ref="L144:M144"/>
    <mergeCell ref="N144:Q144"/>
    <mergeCell ref="F145:I145"/>
    <mergeCell ref="F146:I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F152:I152"/>
    <mergeCell ref="F153:I153"/>
    <mergeCell ref="F154:I154"/>
    <mergeCell ref="F155:I155"/>
    <mergeCell ref="F156:I156"/>
    <mergeCell ref="F157:I157"/>
    <mergeCell ref="F158:I158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F165:I165"/>
    <mergeCell ref="F166:I166"/>
    <mergeCell ref="F167:I167"/>
    <mergeCell ref="L167:M167"/>
    <mergeCell ref="N167:Q167"/>
    <mergeCell ref="F168:I168"/>
    <mergeCell ref="F169:I169"/>
    <mergeCell ref="F170:I170"/>
    <mergeCell ref="L170:M170"/>
    <mergeCell ref="N170:Q170"/>
    <mergeCell ref="F171:I171"/>
    <mergeCell ref="F172:I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F179:I179"/>
    <mergeCell ref="F180:I180"/>
    <mergeCell ref="F181:I181"/>
    <mergeCell ref="F182:I182"/>
    <mergeCell ref="L182:M182"/>
    <mergeCell ref="N182:Q182"/>
    <mergeCell ref="F183:I183"/>
    <mergeCell ref="F184:I184"/>
    <mergeCell ref="F185:I185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2:I192"/>
    <mergeCell ref="L192:M192"/>
    <mergeCell ref="N192:Q192"/>
    <mergeCell ref="F195:I195"/>
    <mergeCell ref="L195:M195"/>
    <mergeCell ref="N195:Q195"/>
    <mergeCell ref="F196:I196"/>
    <mergeCell ref="F197:I197"/>
    <mergeCell ref="L197:M197"/>
    <mergeCell ref="N197:Q197"/>
    <mergeCell ref="F198:I198"/>
    <mergeCell ref="F199:I199"/>
    <mergeCell ref="F200:I200"/>
    <mergeCell ref="F201:I201"/>
    <mergeCell ref="L201:M201"/>
    <mergeCell ref="N201:Q201"/>
    <mergeCell ref="F202:I202"/>
    <mergeCell ref="F203:I203"/>
    <mergeCell ref="F204:I204"/>
    <mergeCell ref="L204:M204"/>
    <mergeCell ref="N204:Q204"/>
    <mergeCell ref="F205:I205"/>
    <mergeCell ref="F206:I206"/>
    <mergeCell ref="L206:M206"/>
    <mergeCell ref="N206:Q206"/>
    <mergeCell ref="F207:I207"/>
    <mergeCell ref="L207:M207"/>
    <mergeCell ref="N207:Q207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7:I267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3:I283"/>
    <mergeCell ref="L283:M283"/>
    <mergeCell ref="N283:Q283"/>
    <mergeCell ref="F284:I284"/>
    <mergeCell ref="L284:M284"/>
    <mergeCell ref="N284:Q284"/>
    <mergeCell ref="F286:I286"/>
    <mergeCell ref="L286:M286"/>
    <mergeCell ref="N286:Q286"/>
    <mergeCell ref="F287:I287"/>
    <mergeCell ref="F288:I288"/>
    <mergeCell ref="F289:I289"/>
    <mergeCell ref="L289:M289"/>
    <mergeCell ref="N289:Q289"/>
    <mergeCell ref="F290:I290"/>
    <mergeCell ref="L290:M290"/>
    <mergeCell ref="N290:Q290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307:I307"/>
    <mergeCell ref="L307:M307"/>
    <mergeCell ref="N307:Q307"/>
    <mergeCell ref="F308:I308"/>
    <mergeCell ref="F309:I309"/>
    <mergeCell ref="F310:I310"/>
    <mergeCell ref="L310:M310"/>
    <mergeCell ref="N310:Q310"/>
    <mergeCell ref="F311:I311"/>
    <mergeCell ref="F312:I312"/>
    <mergeCell ref="F313:I313"/>
    <mergeCell ref="L313:M313"/>
    <mergeCell ref="N313:Q313"/>
    <mergeCell ref="F314:I314"/>
    <mergeCell ref="F315:I315"/>
    <mergeCell ref="F316:I316"/>
    <mergeCell ref="F317:I317"/>
    <mergeCell ref="L317:M317"/>
    <mergeCell ref="N317:Q317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21:I321"/>
    <mergeCell ref="L321:M321"/>
    <mergeCell ref="N321:Q321"/>
    <mergeCell ref="F322:I322"/>
    <mergeCell ref="F323:I323"/>
    <mergeCell ref="F324:I324"/>
    <mergeCell ref="L324:M324"/>
    <mergeCell ref="N324:Q324"/>
    <mergeCell ref="F325:I325"/>
    <mergeCell ref="L325:M325"/>
    <mergeCell ref="N325:Q325"/>
    <mergeCell ref="F326:I326"/>
    <mergeCell ref="F327:I327"/>
    <mergeCell ref="L327:M327"/>
    <mergeCell ref="N327:Q327"/>
    <mergeCell ref="F329:I329"/>
    <mergeCell ref="L329:M329"/>
    <mergeCell ref="N329:Q329"/>
    <mergeCell ref="F330:I330"/>
    <mergeCell ref="F331:I331"/>
    <mergeCell ref="F332:I332"/>
    <mergeCell ref="L332:M332"/>
    <mergeCell ref="N332:Q332"/>
    <mergeCell ref="F333:I333"/>
    <mergeCell ref="L333:M333"/>
    <mergeCell ref="N333:Q333"/>
    <mergeCell ref="F334:I334"/>
    <mergeCell ref="L334:M334"/>
    <mergeCell ref="N334:Q334"/>
    <mergeCell ref="F335:I335"/>
    <mergeCell ref="F336:I336"/>
    <mergeCell ref="F337:I337"/>
    <mergeCell ref="L337:M337"/>
    <mergeCell ref="N337:Q337"/>
    <mergeCell ref="F338:I338"/>
    <mergeCell ref="L338:M338"/>
    <mergeCell ref="N338:Q338"/>
    <mergeCell ref="F339:I339"/>
    <mergeCell ref="L339:M339"/>
    <mergeCell ref="N339:Q339"/>
    <mergeCell ref="F340:I340"/>
    <mergeCell ref="L340:M340"/>
    <mergeCell ref="N340:Q340"/>
    <mergeCell ref="F342:I342"/>
    <mergeCell ref="L342:M342"/>
    <mergeCell ref="N342:Q342"/>
    <mergeCell ref="F343:I343"/>
    <mergeCell ref="F344:I344"/>
    <mergeCell ref="L344:M344"/>
    <mergeCell ref="N344:Q344"/>
    <mergeCell ref="F345:I345"/>
    <mergeCell ref="F347:I347"/>
    <mergeCell ref="L347:M347"/>
    <mergeCell ref="N347:Q347"/>
    <mergeCell ref="F348:I348"/>
    <mergeCell ref="F349:I349"/>
    <mergeCell ref="F350:I350"/>
    <mergeCell ref="F351:I351"/>
    <mergeCell ref="F352:I352"/>
    <mergeCell ref="L352:M352"/>
    <mergeCell ref="N352:Q352"/>
    <mergeCell ref="F353:I353"/>
    <mergeCell ref="L353:M353"/>
    <mergeCell ref="N353:Q353"/>
    <mergeCell ref="F354:I354"/>
    <mergeCell ref="F355:I355"/>
    <mergeCell ref="L355:M355"/>
    <mergeCell ref="N355:Q355"/>
    <mergeCell ref="F356:I356"/>
    <mergeCell ref="L356:M356"/>
    <mergeCell ref="N356:Q356"/>
    <mergeCell ref="F357:I357"/>
    <mergeCell ref="L357:M357"/>
    <mergeCell ref="N357:Q357"/>
    <mergeCell ref="F358:I358"/>
    <mergeCell ref="L358:M358"/>
    <mergeCell ref="N358:Q358"/>
    <mergeCell ref="F359:I359"/>
    <mergeCell ref="F360:I360"/>
    <mergeCell ref="F361:I361"/>
    <mergeCell ref="L361:M361"/>
    <mergeCell ref="N361:Q361"/>
    <mergeCell ref="F363:I363"/>
    <mergeCell ref="L363:M363"/>
    <mergeCell ref="N363:Q363"/>
    <mergeCell ref="F364:I364"/>
    <mergeCell ref="F365:I365"/>
    <mergeCell ref="F366:I366"/>
    <mergeCell ref="F367:I367"/>
    <mergeCell ref="L367:M367"/>
    <mergeCell ref="N367:Q367"/>
    <mergeCell ref="F368:I368"/>
    <mergeCell ref="L368:M368"/>
    <mergeCell ref="N368:Q368"/>
    <mergeCell ref="F370:I370"/>
    <mergeCell ref="L370:M370"/>
    <mergeCell ref="N370:Q370"/>
    <mergeCell ref="F371:I371"/>
    <mergeCell ref="F372:I372"/>
    <mergeCell ref="F373:I373"/>
    <mergeCell ref="F374:I374"/>
    <mergeCell ref="F375:I375"/>
    <mergeCell ref="F376:I376"/>
    <mergeCell ref="F377:I377"/>
    <mergeCell ref="L377:M377"/>
    <mergeCell ref="N377:Q377"/>
    <mergeCell ref="F378:I378"/>
    <mergeCell ref="F379:I379"/>
    <mergeCell ref="F380:I380"/>
    <mergeCell ref="L380:M380"/>
    <mergeCell ref="N380:Q380"/>
    <mergeCell ref="F381:I381"/>
    <mergeCell ref="L381:M381"/>
    <mergeCell ref="N381:Q381"/>
    <mergeCell ref="F382:I382"/>
    <mergeCell ref="L382:M382"/>
    <mergeCell ref="N382:Q382"/>
    <mergeCell ref="F383:I383"/>
    <mergeCell ref="L383:M383"/>
    <mergeCell ref="N383:Q383"/>
    <mergeCell ref="F386:I386"/>
    <mergeCell ref="L386:M386"/>
    <mergeCell ref="N386:Q386"/>
    <mergeCell ref="F387:I387"/>
    <mergeCell ref="L387:M387"/>
    <mergeCell ref="N387:Q387"/>
    <mergeCell ref="F388:I388"/>
    <mergeCell ref="L388:M388"/>
    <mergeCell ref="N388:Q388"/>
    <mergeCell ref="N138:Q138"/>
    <mergeCell ref="N139:Q139"/>
    <mergeCell ref="N140:Q140"/>
    <mergeCell ref="N143:Q143"/>
    <mergeCell ref="N159:Q159"/>
    <mergeCell ref="N186:Q186"/>
    <mergeCell ref="N191:Q191"/>
    <mergeCell ref="N193:Q193"/>
    <mergeCell ref="N194:Q194"/>
    <mergeCell ref="N208:Q208"/>
    <mergeCell ref="N221:Q221"/>
    <mergeCell ref="N235:Q235"/>
    <mergeCell ref="N257:Q257"/>
    <mergeCell ref="N282:Q282"/>
    <mergeCell ref="N285:Q285"/>
    <mergeCell ref="N291:Q291"/>
    <mergeCell ref="N306:Q306"/>
    <mergeCell ref="N328:Q328"/>
    <mergeCell ref="N341:Q341"/>
    <mergeCell ref="N346:Q346"/>
    <mergeCell ref="N362:Q362"/>
    <mergeCell ref="N369:Q369"/>
    <mergeCell ref="N384:Q384"/>
    <mergeCell ref="N385:Q385"/>
    <mergeCell ref="N389:Q389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37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4"/>
      <c r="B1" s="14"/>
      <c r="C1" s="14"/>
      <c r="D1" s="15" t="s">
        <v>1</v>
      </c>
      <c r="E1" s="14"/>
      <c r="F1" s="16" t="s">
        <v>110</v>
      </c>
      <c r="G1" s="16"/>
      <c r="H1" s="155" t="s">
        <v>111</v>
      </c>
      <c r="I1" s="155"/>
      <c r="J1" s="155"/>
      <c r="K1" s="155"/>
      <c r="L1" s="16" t="s">
        <v>112</v>
      </c>
      <c r="M1" s="14"/>
      <c r="N1" s="14"/>
      <c r="O1" s="15" t="s">
        <v>113</v>
      </c>
      <c r="P1" s="14"/>
      <c r="Q1" s="14"/>
      <c r="R1" s="14"/>
      <c r="S1" s="16" t="s">
        <v>114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ht="36.96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88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84</v>
      </c>
    </row>
    <row r="4" ht="36.96" customHeight="1">
      <c r="B4" s="27"/>
      <c r="C4" s="28" t="s">
        <v>115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ht="6.96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ht="25.44" customHeight="1">
      <c r="B6" s="27"/>
      <c r="C6" s="32"/>
      <c r="D6" s="39" t="s">
        <v>19</v>
      </c>
      <c r="E6" s="32"/>
      <c r="F6" s="156" t="str">
        <f>'Rekapitulace stavby'!K6</f>
        <v>Oprava a modernizace tří volných bytů o velikosti 1+1 na ul. Holečkova 1717/28 a 1718/30, Slezská Ostrava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="1" customFormat="1" ht="32.88" customHeight="1">
      <c r="B7" s="47"/>
      <c r="C7" s="48"/>
      <c r="D7" s="36" t="s">
        <v>116</v>
      </c>
      <c r="E7" s="48"/>
      <c r="F7" s="37" t="s">
        <v>862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27.3.2018</v>
      </c>
      <c r="P9" s="91"/>
      <c r="Q9" s="48"/>
      <c r="R9" s="49"/>
    </row>
    <row r="10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tr">
        <f>IF('Rekapitulace stavby'!AN10="","",'Rekapitulace stavby'!AN10)</f>
        <v/>
      </c>
      <c r="P11" s="34"/>
      <c r="Q11" s="48"/>
      <c r="R11" s="49"/>
    </row>
    <row r="12" s="1" customFormat="1" ht="18" customHeight="1">
      <c r="B12" s="47"/>
      <c r="C12" s="48"/>
      <c r="D12" s="48"/>
      <c r="E12" s="34" t="str">
        <f>IF('Rekapitulace stavby'!E11="","",'Rekapitulace stavby'!E11)</f>
        <v xml:space="preserve"> </v>
      </c>
      <c r="F12" s="48"/>
      <c r="G12" s="48"/>
      <c r="H12" s="48"/>
      <c r="I12" s="48"/>
      <c r="J12" s="48"/>
      <c r="K12" s="48"/>
      <c r="L12" s="48"/>
      <c r="M12" s="39" t="s">
        <v>30</v>
      </c>
      <c r="N12" s="48"/>
      <c r="O12" s="34" t="str">
        <f>IF('Rekapitulace stavby'!AN11="","",'Rekapitulace stavby'!AN11)</f>
        <v/>
      </c>
      <c r="P12" s="34"/>
      <c r="Q12" s="48"/>
      <c r="R12" s="49"/>
    </row>
    <row r="13" s="1" customFormat="1" ht="6.96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="1" customFormat="1" ht="14.4" customHeight="1">
      <c r="B14" s="47"/>
      <c r="C14" s="48"/>
      <c r="D14" s="39" t="s">
        <v>31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30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="1" customFormat="1" ht="14.4" customHeight="1">
      <c r="B17" s="47"/>
      <c r="C17" s="48"/>
      <c r="D17" s="39" t="s">
        <v>33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tr">
        <f>IF('Rekapitulace stavby'!AN16="","",'Rekapitulace stavby'!AN16)</f>
        <v/>
      </c>
      <c r="P17" s="34"/>
      <c r="Q17" s="48"/>
      <c r="R17" s="49"/>
    </row>
    <row r="18" s="1" customFormat="1" ht="18" customHeight="1">
      <c r="B18" s="47"/>
      <c r="C18" s="48"/>
      <c r="D18" s="48"/>
      <c r="E18" s="34" t="str">
        <f>IF('Rekapitulace stavby'!E17="","",'Rekapitulace stavby'!E17)</f>
        <v xml:space="preserve"> </v>
      </c>
      <c r="F18" s="48"/>
      <c r="G18" s="48"/>
      <c r="H18" s="48"/>
      <c r="I18" s="48"/>
      <c r="J18" s="48"/>
      <c r="K18" s="48"/>
      <c r="L18" s="48"/>
      <c r="M18" s="39" t="s">
        <v>30</v>
      </c>
      <c r="N18" s="48"/>
      <c r="O18" s="34" t="str">
        <f>IF('Rekapitulace stavby'!AN17="","",'Rekapitulace stavby'!AN17)</f>
        <v/>
      </c>
      <c r="P18" s="34"/>
      <c r="Q18" s="48"/>
      <c r="R18" s="49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="1" customFormat="1" ht="14.4" customHeight="1">
      <c r="B20" s="47"/>
      <c r="C20" s="48"/>
      <c r="D20" s="39" t="s">
        <v>35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="1" customFormat="1" ht="18" customHeight="1">
      <c r="B21" s="47"/>
      <c r="C21" s="48"/>
      <c r="D21" s="48"/>
      <c r="E21" s="34" t="str">
        <f>IF('Rekapitulace stavby'!E20="","",'Rekapitulace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30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="1" customFormat="1" ht="14.4" customHeight="1">
      <c r="B23" s="47"/>
      <c r="C23" s="48"/>
      <c r="D23" s="39" t="s">
        <v>36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="1" customFormat="1" ht="6.96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="1" customFormat="1" ht="14.4" customHeight="1">
      <c r="B27" s="47"/>
      <c r="C27" s="48"/>
      <c r="D27" s="159" t="s">
        <v>118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="1" customFormat="1" ht="14.4" customHeight="1">
      <c r="B28" s="47"/>
      <c r="C28" s="48"/>
      <c r="D28" s="45" t="s">
        <v>104</v>
      </c>
      <c r="E28" s="48"/>
      <c r="F28" s="48"/>
      <c r="G28" s="48"/>
      <c r="H28" s="48"/>
      <c r="I28" s="48"/>
      <c r="J28" s="48"/>
      <c r="K28" s="48"/>
      <c r="L28" s="48"/>
      <c r="M28" s="46">
        <f>N100</f>
        <v>0</v>
      </c>
      <c r="N28" s="46"/>
      <c r="O28" s="46"/>
      <c r="P28" s="46"/>
      <c r="Q28" s="48"/>
      <c r="R28" s="49"/>
    </row>
    <row r="29" s="1" customFormat="1" ht="6.96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="1" customFormat="1" ht="25.44" customHeight="1">
      <c r="B30" s="47"/>
      <c r="C30" s="48"/>
      <c r="D30" s="160" t="s">
        <v>39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="1" customFormat="1" ht="6.96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="1" customFormat="1" ht="14.4" customHeight="1">
      <c r="B32" s="47"/>
      <c r="C32" s="48"/>
      <c r="D32" s="55" t="s">
        <v>40</v>
      </c>
      <c r="E32" s="55" t="s">
        <v>41</v>
      </c>
      <c r="F32" s="56">
        <v>0.20999999999999999</v>
      </c>
      <c r="G32" s="162" t="s">
        <v>42</v>
      </c>
      <c r="H32" s="163">
        <f>(SUM(BE100:BE107)+SUM(BE125:BE213))</f>
        <v>0</v>
      </c>
      <c r="I32" s="48"/>
      <c r="J32" s="48"/>
      <c r="K32" s="48"/>
      <c r="L32" s="48"/>
      <c r="M32" s="163">
        <f>ROUND((SUM(BE100:BE107)+SUM(BE125:BE213)), 2)*F32</f>
        <v>0</v>
      </c>
      <c r="N32" s="48"/>
      <c r="O32" s="48"/>
      <c r="P32" s="48"/>
      <c r="Q32" s="48"/>
      <c r="R32" s="49"/>
    </row>
    <row r="33" s="1" customFormat="1" ht="14.4" customHeight="1">
      <c r="B33" s="47"/>
      <c r="C33" s="48"/>
      <c r="D33" s="48"/>
      <c r="E33" s="55" t="s">
        <v>43</v>
      </c>
      <c r="F33" s="56">
        <v>0.14999999999999999</v>
      </c>
      <c r="G33" s="162" t="s">
        <v>42</v>
      </c>
      <c r="H33" s="163">
        <f>(SUM(BF100:BF107)+SUM(BF125:BF213))</f>
        <v>0</v>
      </c>
      <c r="I33" s="48"/>
      <c r="J33" s="48"/>
      <c r="K33" s="48"/>
      <c r="L33" s="48"/>
      <c r="M33" s="163">
        <f>ROUND((SUM(BF100:BF107)+SUM(BF125:BF213)), 2)*F33</f>
        <v>0</v>
      </c>
      <c r="N33" s="48"/>
      <c r="O33" s="48"/>
      <c r="P33" s="48"/>
      <c r="Q33" s="48"/>
      <c r="R33" s="49"/>
    </row>
    <row r="34" hidden="1" s="1" customFormat="1" ht="14.4" customHeight="1">
      <c r="B34" s="47"/>
      <c r="C34" s="48"/>
      <c r="D34" s="48"/>
      <c r="E34" s="55" t="s">
        <v>44</v>
      </c>
      <c r="F34" s="56">
        <v>0.20999999999999999</v>
      </c>
      <c r="G34" s="162" t="s">
        <v>42</v>
      </c>
      <c r="H34" s="163">
        <f>(SUM(BG100:BG107)+SUM(BG125:BG213))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hidden="1" s="1" customFormat="1" ht="14.4" customHeight="1">
      <c r="B35" s="47"/>
      <c r="C35" s="48"/>
      <c r="D35" s="48"/>
      <c r="E35" s="55" t="s">
        <v>45</v>
      </c>
      <c r="F35" s="56">
        <v>0.14999999999999999</v>
      </c>
      <c r="G35" s="162" t="s">
        <v>42</v>
      </c>
      <c r="H35" s="163">
        <f>(SUM(BH100:BH107)+SUM(BH125:BH213))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hidden="1" s="1" customFormat="1" ht="14.4" customHeight="1">
      <c r="B36" s="47"/>
      <c r="C36" s="48"/>
      <c r="D36" s="48"/>
      <c r="E36" s="55" t="s">
        <v>46</v>
      </c>
      <c r="F36" s="56">
        <v>0</v>
      </c>
      <c r="G36" s="162" t="s">
        <v>42</v>
      </c>
      <c r="H36" s="163">
        <f>(SUM(BI100:BI107)+SUM(BI125:BI213))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="1" customFormat="1" ht="25.44" customHeight="1">
      <c r="B38" s="47"/>
      <c r="C38" s="152"/>
      <c r="D38" s="164" t="s">
        <v>47</v>
      </c>
      <c r="E38" s="104"/>
      <c r="F38" s="104"/>
      <c r="G38" s="165" t="s">
        <v>48</v>
      </c>
      <c r="H38" s="166" t="s">
        <v>49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="1" customFormat="1">
      <c r="B50" s="47"/>
      <c r="C50" s="48"/>
      <c r="D50" s="67" t="s">
        <v>50</v>
      </c>
      <c r="E50" s="68"/>
      <c r="F50" s="68"/>
      <c r="G50" s="68"/>
      <c r="H50" s="69"/>
      <c r="I50" s="48"/>
      <c r="J50" s="67" t="s">
        <v>51</v>
      </c>
      <c r="K50" s="68"/>
      <c r="L50" s="68"/>
      <c r="M50" s="68"/>
      <c r="N50" s="68"/>
      <c r="O50" s="68"/>
      <c r="P50" s="69"/>
      <c r="Q50" s="48"/>
      <c r="R50" s="49"/>
    </row>
    <row r="51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="1" customFormat="1">
      <c r="B59" s="47"/>
      <c r="C59" s="48"/>
      <c r="D59" s="72" t="s">
        <v>52</v>
      </c>
      <c r="E59" s="73"/>
      <c r="F59" s="73"/>
      <c r="G59" s="74" t="s">
        <v>53</v>
      </c>
      <c r="H59" s="75"/>
      <c r="I59" s="48"/>
      <c r="J59" s="72" t="s">
        <v>52</v>
      </c>
      <c r="K59" s="73"/>
      <c r="L59" s="73"/>
      <c r="M59" s="73"/>
      <c r="N59" s="74" t="s">
        <v>53</v>
      </c>
      <c r="O59" s="73"/>
      <c r="P59" s="75"/>
      <c r="Q59" s="48"/>
      <c r="R59" s="49"/>
    </row>
    <row r="60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="1" customFormat="1">
      <c r="B61" s="47"/>
      <c r="C61" s="48"/>
      <c r="D61" s="67" t="s">
        <v>54</v>
      </c>
      <c r="E61" s="68"/>
      <c r="F61" s="68"/>
      <c r="G61" s="68"/>
      <c r="H61" s="69"/>
      <c r="I61" s="48"/>
      <c r="J61" s="67" t="s">
        <v>55</v>
      </c>
      <c r="K61" s="68"/>
      <c r="L61" s="68"/>
      <c r="M61" s="68"/>
      <c r="N61" s="68"/>
      <c r="O61" s="68"/>
      <c r="P61" s="69"/>
      <c r="Q61" s="48"/>
      <c r="R61" s="49"/>
    </row>
    <row r="62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="1" customFormat="1">
      <c r="B70" s="47"/>
      <c r="C70" s="48"/>
      <c r="D70" s="72" t="s">
        <v>52</v>
      </c>
      <c r="E70" s="73"/>
      <c r="F70" s="73"/>
      <c r="G70" s="74" t="s">
        <v>53</v>
      </c>
      <c r="H70" s="75"/>
      <c r="I70" s="48"/>
      <c r="J70" s="72" t="s">
        <v>52</v>
      </c>
      <c r="K70" s="73"/>
      <c r="L70" s="73"/>
      <c r="M70" s="73"/>
      <c r="N70" s="74" t="s">
        <v>53</v>
      </c>
      <c r="O70" s="73"/>
      <c r="P70" s="75"/>
      <c r="Q70" s="48"/>
      <c r="R70" s="49"/>
    </row>
    <row r="71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="1" customFormat="1" ht="6.96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="1" customFormat="1" ht="36.96" customHeight="1">
      <c r="B76" s="47"/>
      <c r="C76" s="28" t="s">
        <v>119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="1" customFormat="1" ht="6.96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="1" customFormat="1" ht="30" customHeight="1">
      <c r="B78" s="47"/>
      <c r="C78" s="39" t="s">
        <v>19</v>
      </c>
      <c r="D78" s="48"/>
      <c r="E78" s="48"/>
      <c r="F78" s="156" t="str">
        <f>F6</f>
        <v>Oprava a modernizace tří volných bytů o velikosti 1+1 na ul. Holečkova 1717/28 a 1718/30, Slezská Ostrava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="1" customFormat="1" ht="36.96" customHeight="1">
      <c r="B79" s="47"/>
      <c r="C79" s="86" t="s">
        <v>116</v>
      </c>
      <c r="D79" s="48"/>
      <c r="E79" s="48"/>
      <c r="F79" s="88" t="str">
        <f>F7</f>
        <v>01a - Vytápění + plynoinstalace-Holečkova 1717/28, byt č.5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="1" customFormat="1" ht="6.96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27.3.2018</v>
      </c>
      <c r="N81" s="91"/>
      <c r="O81" s="91"/>
      <c r="P81" s="91"/>
      <c r="Q81" s="48"/>
      <c r="R81" s="49"/>
      <c r="T81" s="172"/>
      <c r="U81" s="172"/>
    </row>
    <row r="82" s="1" customFormat="1" ht="6.96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="1" customFormat="1">
      <c r="B83" s="47"/>
      <c r="C83" s="39" t="s">
        <v>28</v>
      </c>
      <c r="D83" s="48"/>
      <c r="E83" s="48"/>
      <c r="F83" s="34" t="str">
        <f>E12</f>
        <v xml:space="preserve"> </v>
      </c>
      <c r="G83" s="48"/>
      <c r="H83" s="48"/>
      <c r="I83" s="48"/>
      <c r="J83" s="48"/>
      <c r="K83" s="39" t="s">
        <v>33</v>
      </c>
      <c r="L83" s="48"/>
      <c r="M83" s="34" t="str">
        <f>E18</f>
        <v xml:space="preserve"> </v>
      </c>
      <c r="N83" s="34"/>
      <c r="O83" s="34"/>
      <c r="P83" s="34"/>
      <c r="Q83" s="34"/>
      <c r="R83" s="49"/>
      <c r="T83" s="172"/>
      <c r="U83" s="172"/>
    </row>
    <row r="84" s="1" customFormat="1" ht="14.4" customHeight="1">
      <c r="B84" s="47"/>
      <c r="C84" s="39" t="s">
        <v>31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35</v>
      </c>
      <c r="L84" s="48"/>
      <c r="M84" s="34" t="str">
        <f>E21</f>
        <v xml:space="preserve"> </v>
      </c>
      <c r="N84" s="34"/>
      <c r="O84" s="34"/>
      <c r="P84" s="34"/>
      <c r="Q84" s="34"/>
      <c r="R84" s="49"/>
      <c r="T84" s="172"/>
      <c r="U84" s="172"/>
    </row>
    <row r="85" s="1" customFormat="1" ht="10.32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="1" customFormat="1" ht="29.28" customHeight="1">
      <c r="B86" s="47"/>
      <c r="C86" s="173" t="s">
        <v>120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121</v>
      </c>
      <c r="O86" s="152"/>
      <c r="P86" s="152"/>
      <c r="Q86" s="152"/>
      <c r="R86" s="49"/>
      <c r="T86" s="172"/>
      <c r="U86" s="172"/>
    </row>
    <row r="87" s="1" customFormat="1" ht="10.32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="1" customFormat="1" ht="29.28" customHeight="1">
      <c r="B88" s="47"/>
      <c r="C88" s="174" t="s">
        <v>122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N125</f>
        <v>0</v>
      </c>
      <c r="O88" s="175"/>
      <c r="P88" s="175"/>
      <c r="Q88" s="175"/>
      <c r="R88" s="49"/>
      <c r="T88" s="172"/>
      <c r="U88" s="172"/>
      <c r="AU88" s="23" t="s">
        <v>123</v>
      </c>
    </row>
    <row r="89" s="6" customFormat="1" ht="24.96" customHeight="1">
      <c r="B89" s="176"/>
      <c r="C89" s="177"/>
      <c r="D89" s="178" t="s">
        <v>863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N126</f>
        <v>0</v>
      </c>
      <c r="O89" s="177"/>
      <c r="P89" s="177"/>
      <c r="Q89" s="177"/>
      <c r="R89" s="180"/>
      <c r="T89" s="181"/>
      <c r="U89" s="181"/>
    </row>
    <row r="90" s="6" customFormat="1" ht="24.96" customHeight="1">
      <c r="B90" s="176"/>
      <c r="C90" s="177"/>
      <c r="D90" s="178" t="s">
        <v>864</v>
      </c>
      <c r="E90" s="177"/>
      <c r="F90" s="177"/>
      <c r="G90" s="177"/>
      <c r="H90" s="177"/>
      <c r="I90" s="177"/>
      <c r="J90" s="177"/>
      <c r="K90" s="177"/>
      <c r="L90" s="177"/>
      <c r="M90" s="177"/>
      <c r="N90" s="179">
        <f>N128</f>
        <v>0</v>
      </c>
      <c r="O90" s="177"/>
      <c r="P90" s="177"/>
      <c r="Q90" s="177"/>
      <c r="R90" s="180"/>
      <c r="T90" s="181"/>
      <c r="U90" s="181"/>
    </row>
    <row r="91" s="6" customFormat="1" ht="24.96" customHeight="1">
      <c r="B91" s="176"/>
      <c r="C91" s="177"/>
      <c r="D91" s="178" t="s">
        <v>865</v>
      </c>
      <c r="E91" s="177"/>
      <c r="F91" s="177"/>
      <c r="G91" s="177"/>
      <c r="H91" s="177"/>
      <c r="I91" s="177"/>
      <c r="J91" s="177"/>
      <c r="K91" s="177"/>
      <c r="L91" s="177"/>
      <c r="M91" s="177"/>
      <c r="N91" s="179">
        <f>N136</f>
        <v>0</v>
      </c>
      <c r="O91" s="177"/>
      <c r="P91" s="177"/>
      <c r="Q91" s="177"/>
      <c r="R91" s="180"/>
      <c r="T91" s="181"/>
      <c r="U91" s="181"/>
    </row>
    <row r="92" s="6" customFormat="1" ht="24.96" customHeight="1">
      <c r="B92" s="176"/>
      <c r="C92" s="177"/>
      <c r="D92" s="178" t="s">
        <v>866</v>
      </c>
      <c r="E92" s="177"/>
      <c r="F92" s="177"/>
      <c r="G92" s="177"/>
      <c r="H92" s="177"/>
      <c r="I92" s="177"/>
      <c r="J92" s="177"/>
      <c r="K92" s="177"/>
      <c r="L92" s="177"/>
      <c r="M92" s="177"/>
      <c r="N92" s="179">
        <f>N166</f>
        <v>0</v>
      </c>
      <c r="O92" s="177"/>
      <c r="P92" s="177"/>
      <c r="Q92" s="177"/>
      <c r="R92" s="180"/>
      <c r="T92" s="181"/>
      <c r="U92" s="181"/>
    </row>
    <row r="93" s="6" customFormat="1" ht="24.96" customHeight="1">
      <c r="B93" s="176"/>
      <c r="C93" s="177"/>
      <c r="D93" s="178" t="s">
        <v>867</v>
      </c>
      <c r="E93" s="177"/>
      <c r="F93" s="177"/>
      <c r="G93" s="177"/>
      <c r="H93" s="177"/>
      <c r="I93" s="177"/>
      <c r="J93" s="177"/>
      <c r="K93" s="177"/>
      <c r="L93" s="177"/>
      <c r="M93" s="177"/>
      <c r="N93" s="179">
        <f>N169</f>
        <v>0</v>
      </c>
      <c r="O93" s="177"/>
      <c r="P93" s="177"/>
      <c r="Q93" s="177"/>
      <c r="R93" s="180"/>
      <c r="T93" s="181"/>
      <c r="U93" s="181"/>
    </row>
    <row r="94" s="6" customFormat="1" ht="24.96" customHeight="1">
      <c r="B94" s="176"/>
      <c r="C94" s="177"/>
      <c r="D94" s="178" t="s">
        <v>868</v>
      </c>
      <c r="E94" s="177"/>
      <c r="F94" s="177"/>
      <c r="G94" s="177"/>
      <c r="H94" s="177"/>
      <c r="I94" s="177"/>
      <c r="J94" s="177"/>
      <c r="K94" s="177"/>
      <c r="L94" s="177"/>
      <c r="M94" s="177"/>
      <c r="N94" s="179">
        <f>N179</f>
        <v>0</v>
      </c>
      <c r="O94" s="177"/>
      <c r="P94" s="177"/>
      <c r="Q94" s="177"/>
      <c r="R94" s="180"/>
      <c r="T94" s="181"/>
      <c r="U94" s="181"/>
    </row>
    <row r="95" s="6" customFormat="1" ht="24.96" customHeight="1">
      <c r="B95" s="176"/>
      <c r="C95" s="177"/>
      <c r="D95" s="178" t="s">
        <v>869</v>
      </c>
      <c r="E95" s="177"/>
      <c r="F95" s="177"/>
      <c r="G95" s="177"/>
      <c r="H95" s="177"/>
      <c r="I95" s="177"/>
      <c r="J95" s="177"/>
      <c r="K95" s="177"/>
      <c r="L95" s="177"/>
      <c r="M95" s="177"/>
      <c r="N95" s="179">
        <f>N185</f>
        <v>0</v>
      </c>
      <c r="O95" s="177"/>
      <c r="P95" s="177"/>
      <c r="Q95" s="177"/>
      <c r="R95" s="180"/>
      <c r="T95" s="181"/>
      <c r="U95" s="181"/>
    </row>
    <row r="96" s="6" customFormat="1" ht="24.96" customHeight="1">
      <c r="B96" s="176"/>
      <c r="C96" s="177"/>
      <c r="D96" s="178" t="s">
        <v>870</v>
      </c>
      <c r="E96" s="177"/>
      <c r="F96" s="177"/>
      <c r="G96" s="177"/>
      <c r="H96" s="177"/>
      <c r="I96" s="177"/>
      <c r="J96" s="177"/>
      <c r="K96" s="177"/>
      <c r="L96" s="177"/>
      <c r="M96" s="177"/>
      <c r="N96" s="179">
        <f>N197</f>
        <v>0</v>
      </c>
      <c r="O96" s="177"/>
      <c r="P96" s="177"/>
      <c r="Q96" s="177"/>
      <c r="R96" s="180"/>
      <c r="T96" s="181"/>
      <c r="U96" s="181"/>
    </row>
    <row r="97" s="6" customFormat="1" ht="24.96" customHeight="1">
      <c r="B97" s="176"/>
      <c r="C97" s="177"/>
      <c r="D97" s="178" t="s">
        <v>871</v>
      </c>
      <c r="E97" s="177"/>
      <c r="F97" s="177"/>
      <c r="G97" s="177"/>
      <c r="H97" s="177"/>
      <c r="I97" s="177"/>
      <c r="J97" s="177"/>
      <c r="K97" s="177"/>
      <c r="L97" s="177"/>
      <c r="M97" s="177"/>
      <c r="N97" s="179">
        <f>N210</f>
        <v>0</v>
      </c>
      <c r="O97" s="177"/>
      <c r="P97" s="177"/>
      <c r="Q97" s="177"/>
      <c r="R97" s="180"/>
      <c r="T97" s="181"/>
      <c r="U97" s="181"/>
    </row>
    <row r="98" s="6" customFormat="1" ht="24.96" customHeight="1">
      <c r="B98" s="176"/>
      <c r="C98" s="177"/>
      <c r="D98" s="178" t="s">
        <v>872</v>
      </c>
      <c r="E98" s="177"/>
      <c r="F98" s="177"/>
      <c r="G98" s="177"/>
      <c r="H98" s="177"/>
      <c r="I98" s="177"/>
      <c r="J98" s="177"/>
      <c r="K98" s="177"/>
      <c r="L98" s="177"/>
      <c r="M98" s="177"/>
      <c r="N98" s="179">
        <f>N212</f>
        <v>0</v>
      </c>
      <c r="O98" s="177"/>
      <c r="P98" s="177"/>
      <c r="Q98" s="177"/>
      <c r="R98" s="180"/>
      <c r="T98" s="181"/>
      <c r="U98" s="181"/>
    </row>
    <row r="99" s="1" customFormat="1" ht="21.84" customHeight="1"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9"/>
      <c r="T99" s="172"/>
      <c r="U99" s="172"/>
    </row>
    <row r="100" s="1" customFormat="1" ht="29.28" customHeight="1">
      <c r="B100" s="47"/>
      <c r="C100" s="174" t="s">
        <v>147</v>
      </c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175">
        <f>ROUND(N101+N102+N103+N104+N105+N106,2)</f>
        <v>0</v>
      </c>
      <c r="O100" s="186"/>
      <c r="P100" s="186"/>
      <c r="Q100" s="186"/>
      <c r="R100" s="49"/>
      <c r="T100" s="187"/>
      <c r="U100" s="188" t="s">
        <v>40</v>
      </c>
    </row>
    <row r="101" s="1" customFormat="1" ht="18" customHeight="1">
      <c r="B101" s="47"/>
      <c r="C101" s="48"/>
      <c r="D101" s="144" t="s">
        <v>148</v>
      </c>
      <c r="E101" s="137"/>
      <c r="F101" s="137"/>
      <c r="G101" s="137"/>
      <c r="H101" s="137"/>
      <c r="I101" s="48"/>
      <c r="J101" s="48"/>
      <c r="K101" s="48"/>
      <c r="L101" s="48"/>
      <c r="M101" s="48"/>
      <c r="N101" s="138">
        <f>ROUND(N88*T101,2)</f>
        <v>0</v>
      </c>
      <c r="O101" s="139"/>
      <c r="P101" s="139"/>
      <c r="Q101" s="139"/>
      <c r="R101" s="49"/>
      <c r="S101" s="189"/>
      <c r="T101" s="190"/>
      <c r="U101" s="191" t="s">
        <v>43</v>
      </c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92" t="s">
        <v>149</v>
      </c>
      <c r="AZ101" s="189"/>
      <c r="BA101" s="189"/>
      <c r="BB101" s="189"/>
      <c r="BC101" s="189"/>
      <c r="BD101" s="189"/>
      <c r="BE101" s="193">
        <f>IF(U101="základní",N101,0)</f>
        <v>0</v>
      </c>
      <c r="BF101" s="193">
        <f>IF(U101="snížená",N101,0)</f>
        <v>0</v>
      </c>
      <c r="BG101" s="193">
        <f>IF(U101="zákl. přenesená",N101,0)</f>
        <v>0</v>
      </c>
      <c r="BH101" s="193">
        <f>IF(U101="sníž. přenesená",N101,0)</f>
        <v>0</v>
      </c>
      <c r="BI101" s="193">
        <f>IF(U101="nulová",N101,0)</f>
        <v>0</v>
      </c>
      <c r="BJ101" s="192" t="s">
        <v>150</v>
      </c>
      <c r="BK101" s="189"/>
      <c r="BL101" s="189"/>
      <c r="BM101" s="189"/>
    </row>
    <row r="102" s="1" customFormat="1" ht="18" customHeight="1">
      <c r="B102" s="47"/>
      <c r="C102" s="48"/>
      <c r="D102" s="144" t="s">
        <v>151</v>
      </c>
      <c r="E102" s="137"/>
      <c r="F102" s="137"/>
      <c r="G102" s="137"/>
      <c r="H102" s="137"/>
      <c r="I102" s="48"/>
      <c r="J102" s="48"/>
      <c r="K102" s="48"/>
      <c r="L102" s="48"/>
      <c r="M102" s="48"/>
      <c r="N102" s="138">
        <f>ROUND(N88*T102,2)</f>
        <v>0</v>
      </c>
      <c r="O102" s="139"/>
      <c r="P102" s="139"/>
      <c r="Q102" s="139"/>
      <c r="R102" s="49"/>
      <c r="S102" s="189"/>
      <c r="T102" s="190"/>
      <c r="U102" s="191" t="s">
        <v>43</v>
      </c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92" t="s">
        <v>149</v>
      </c>
      <c r="AZ102" s="189"/>
      <c r="BA102" s="189"/>
      <c r="BB102" s="189"/>
      <c r="BC102" s="189"/>
      <c r="BD102" s="189"/>
      <c r="BE102" s="193">
        <f>IF(U102="základní",N102,0)</f>
        <v>0</v>
      </c>
      <c r="BF102" s="193">
        <f>IF(U102="snížená",N102,0)</f>
        <v>0</v>
      </c>
      <c r="BG102" s="193">
        <f>IF(U102="zákl. přenesená",N102,0)</f>
        <v>0</v>
      </c>
      <c r="BH102" s="193">
        <f>IF(U102="sníž. přenesená",N102,0)</f>
        <v>0</v>
      </c>
      <c r="BI102" s="193">
        <f>IF(U102="nulová",N102,0)</f>
        <v>0</v>
      </c>
      <c r="BJ102" s="192" t="s">
        <v>150</v>
      </c>
      <c r="BK102" s="189"/>
      <c r="BL102" s="189"/>
      <c r="BM102" s="189"/>
    </row>
    <row r="103" s="1" customFormat="1" ht="18" customHeight="1">
      <c r="B103" s="47"/>
      <c r="C103" s="48"/>
      <c r="D103" s="144" t="s">
        <v>152</v>
      </c>
      <c r="E103" s="137"/>
      <c r="F103" s="137"/>
      <c r="G103" s="137"/>
      <c r="H103" s="137"/>
      <c r="I103" s="48"/>
      <c r="J103" s="48"/>
      <c r="K103" s="48"/>
      <c r="L103" s="48"/>
      <c r="M103" s="48"/>
      <c r="N103" s="138">
        <f>ROUND(N88*T103,2)</f>
        <v>0</v>
      </c>
      <c r="O103" s="139"/>
      <c r="P103" s="139"/>
      <c r="Q103" s="139"/>
      <c r="R103" s="49"/>
      <c r="S103" s="189"/>
      <c r="T103" s="190"/>
      <c r="U103" s="191" t="s">
        <v>43</v>
      </c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92" t="s">
        <v>149</v>
      </c>
      <c r="AZ103" s="189"/>
      <c r="BA103" s="189"/>
      <c r="BB103" s="189"/>
      <c r="BC103" s="189"/>
      <c r="BD103" s="189"/>
      <c r="BE103" s="193">
        <f>IF(U103="základní",N103,0)</f>
        <v>0</v>
      </c>
      <c r="BF103" s="193">
        <f>IF(U103="snížená",N103,0)</f>
        <v>0</v>
      </c>
      <c r="BG103" s="193">
        <f>IF(U103="zákl. přenesená",N103,0)</f>
        <v>0</v>
      </c>
      <c r="BH103" s="193">
        <f>IF(U103="sníž. přenesená",N103,0)</f>
        <v>0</v>
      </c>
      <c r="BI103" s="193">
        <f>IF(U103="nulová",N103,0)</f>
        <v>0</v>
      </c>
      <c r="BJ103" s="192" t="s">
        <v>150</v>
      </c>
      <c r="BK103" s="189"/>
      <c r="BL103" s="189"/>
      <c r="BM103" s="189"/>
    </row>
    <row r="104" s="1" customFormat="1" ht="18" customHeight="1">
      <c r="B104" s="47"/>
      <c r="C104" s="48"/>
      <c r="D104" s="144" t="s">
        <v>153</v>
      </c>
      <c r="E104" s="137"/>
      <c r="F104" s="137"/>
      <c r="G104" s="137"/>
      <c r="H104" s="137"/>
      <c r="I104" s="48"/>
      <c r="J104" s="48"/>
      <c r="K104" s="48"/>
      <c r="L104" s="48"/>
      <c r="M104" s="48"/>
      <c r="N104" s="138">
        <f>ROUND(N88*T104,2)</f>
        <v>0</v>
      </c>
      <c r="O104" s="139"/>
      <c r="P104" s="139"/>
      <c r="Q104" s="139"/>
      <c r="R104" s="49"/>
      <c r="S104" s="189"/>
      <c r="T104" s="190"/>
      <c r="U104" s="191" t="s">
        <v>43</v>
      </c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92" t="s">
        <v>149</v>
      </c>
      <c r="AZ104" s="189"/>
      <c r="BA104" s="189"/>
      <c r="BB104" s="189"/>
      <c r="BC104" s="189"/>
      <c r="BD104" s="189"/>
      <c r="BE104" s="193">
        <f>IF(U104="základní",N104,0)</f>
        <v>0</v>
      </c>
      <c r="BF104" s="193">
        <f>IF(U104="snížená",N104,0)</f>
        <v>0</v>
      </c>
      <c r="BG104" s="193">
        <f>IF(U104="zákl. přenesená",N104,0)</f>
        <v>0</v>
      </c>
      <c r="BH104" s="193">
        <f>IF(U104="sníž. přenesená",N104,0)</f>
        <v>0</v>
      </c>
      <c r="BI104" s="193">
        <f>IF(U104="nulová",N104,0)</f>
        <v>0</v>
      </c>
      <c r="BJ104" s="192" t="s">
        <v>150</v>
      </c>
      <c r="BK104" s="189"/>
      <c r="BL104" s="189"/>
      <c r="BM104" s="189"/>
    </row>
    <row r="105" s="1" customFormat="1" ht="18" customHeight="1">
      <c r="B105" s="47"/>
      <c r="C105" s="48"/>
      <c r="D105" s="144" t="s">
        <v>154</v>
      </c>
      <c r="E105" s="137"/>
      <c r="F105" s="137"/>
      <c r="G105" s="137"/>
      <c r="H105" s="137"/>
      <c r="I105" s="48"/>
      <c r="J105" s="48"/>
      <c r="K105" s="48"/>
      <c r="L105" s="48"/>
      <c r="M105" s="48"/>
      <c r="N105" s="138">
        <f>ROUND(N88*T105,2)</f>
        <v>0</v>
      </c>
      <c r="O105" s="139"/>
      <c r="P105" s="139"/>
      <c r="Q105" s="139"/>
      <c r="R105" s="49"/>
      <c r="S105" s="189"/>
      <c r="T105" s="190"/>
      <c r="U105" s="191" t="s">
        <v>43</v>
      </c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89"/>
      <c r="AT105" s="189"/>
      <c r="AU105" s="189"/>
      <c r="AV105" s="189"/>
      <c r="AW105" s="189"/>
      <c r="AX105" s="189"/>
      <c r="AY105" s="192" t="s">
        <v>149</v>
      </c>
      <c r="AZ105" s="189"/>
      <c r="BA105" s="189"/>
      <c r="BB105" s="189"/>
      <c r="BC105" s="189"/>
      <c r="BD105" s="189"/>
      <c r="BE105" s="193">
        <f>IF(U105="základní",N105,0)</f>
        <v>0</v>
      </c>
      <c r="BF105" s="193">
        <f>IF(U105="snížená",N105,0)</f>
        <v>0</v>
      </c>
      <c r="BG105" s="193">
        <f>IF(U105="zákl. přenesená",N105,0)</f>
        <v>0</v>
      </c>
      <c r="BH105" s="193">
        <f>IF(U105="sníž. přenesená",N105,0)</f>
        <v>0</v>
      </c>
      <c r="BI105" s="193">
        <f>IF(U105="nulová",N105,0)</f>
        <v>0</v>
      </c>
      <c r="BJ105" s="192" t="s">
        <v>150</v>
      </c>
      <c r="BK105" s="189"/>
      <c r="BL105" s="189"/>
      <c r="BM105" s="189"/>
    </row>
    <row r="106" s="1" customFormat="1" ht="18" customHeight="1">
      <c r="B106" s="47"/>
      <c r="C106" s="48"/>
      <c r="D106" s="137" t="s">
        <v>155</v>
      </c>
      <c r="E106" s="48"/>
      <c r="F106" s="48"/>
      <c r="G106" s="48"/>
      <c r="H106" s="48"/>
      <c r="I106" s="48"/>
      <c r="J106" s="48"/>
      <c r="K106" s="48"/>
      <c r="L106" s="48"/>
      <c r="M106" s="48"/>
      <c r="N106" s="138">
        <f>ROUND(N88*T106,2)</f>
        <v>0</v>
      </c>
      <c r="O106" s="139"/>
      <c r="P106" s="139"/>
      <c r="Q106" s="139"/>
      <c r="R106" s="49"/>
      <c r="S106" s="189"/>
      <c r="T106" s="194"/>
      <c r="U106" s="195" t="s">
        <v>43</v>
      </c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92" t="s">
        <v>156</v>
      </c>
      <c r="AZ106" s="189"/>
      <c r="BA106" s="189"/>
      <c r="BB106" s="189"/>
      <c r="BC106" s="189"/>
      <c r="BD106" s="189"/>
      <c r="BE106" s="193">
        <f>IF(U106="základní",N106,0)</f>
        <v>0</v>
      </c>
      <c r="BF106" s="193">
        <f>IF(U106="snížená",N106,0)</f>
        <v>0</v>
      </c>
      <c r="BG106" s="193">
        <f>IF(U106="zákl. přenesená",N106,0)</f>
        <v>0</v>
      </c>
      <c r="BH106" s="193">
        <f>IF(U106="sníž. přenesená",N106,0)</f>
        <v>0</v>
      </c>
      <c r="BI106" s="193">
        <f>IF(U106="nulová",N106,0)</f>
        <v>0</v>
      </c>
      <c r="BJ106" s="192" t="s">
        <v>150</v>
      </c>
      <c r="BK106" s="189"/>
      <c r="BL106" s="189"/>
      <c r="BM106" s="189"/>
    </row>
    <row r="107" s="1" customFormat="1"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9"/>
      <c r="T107" s="172"/>
      <c r="U107" s="172"/>
    </row>
    <row r="108" s="1" customFormat="1" ht="29.28" customHeight="1">
      <c r="B108" s="47"/>
      <c r="C108" s="151" t="s">
        <v>109</v>
      </c>
      <c r="D108" s="152"/>
      <c r="E108" s="152"/>
      <c r="F108" s="152"/>
      <c r="G108" s="152"/>
      <c r="H108" s="152"/>
      <c r="I108" s="152"/>
      <c r="J108" s="152"/>
      <c r="K108" s="152"/>
      <c r="L108" s="153">
        <f>ROUND(SUM(N88+N100),2)</f>
        <v>0</v>
      </c>
      <c r="M108" s="153"/>
      <c r="N108" s="153"/>
      <c r="O108" s="153"/>
      <c r="P108" s="153"/>
      <c r="Q108" s="153"/>
      <c r="R108" s="49"/>
      <c r="T108" s="172"/>
      <c r="U108" s="172"/>
    </row>
    <row r="109" s="1" customFormat="1" ht="6.96" customHeight="1">
      <c r="B109" s="76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8"/>
      <c r="T109" s="172"/>
      <c r="U109" s="172"/>
    </row>
    <row r="113" s="1" customFormat="1" ht="6.96" customHeight="1">
      <c r="B113" s="79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1"/>
    </row>
    <row r="114" s="1" customFormat="1" ht="36.96" customHeight="1">
      <c r="B114" s="47"/>
      <c r="C114" s="28" t="s">
        <v>157</v>
      </c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="1" customFormat="1" ht="6.96" customHeight="1"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9"/>
    </row>
    <row r="116" s="1" customFormat="1" ht="30" customHeight="1">
      <c r="B116" s="47"/>
      <c r="C116" s="39" t="s">
        <v>19</v>
      </c>
      <c r="D116" s="48"/>
      <c r="E116" s="48"/>
      <c r="F116" s="156" t="str">
        <f>F6</f>
        <v>Oprava a modernizace tří volných bytů o velikosti 1+1 na ul. Holečkova 1717/28 a 1718/30, Slezská Ostrava</v>
      </c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8"/>
      <c r="R116" s="49"/>
    </row>
    <row r="117" s="1" customFormat="1" ht="36.96" customHeight="1">
      <c r="B117" s="47"/>
      <c r="C117" s="86" t="s">
        <v>116</v>
      </c>
      <c r="D117" s="48"/>
      <c r="E117" s="48"/>
      <c r="F117" s="88" t="str">
        <f>F7</f>
        <v>01a - Vytápění + plynoinstalace-Holečkova 1717/28, byt č.5</v>
      </c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9"/>
    </row>
    <row r="118" s="1" customFormat="1" ht="6.96" customHeight="1"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9"/>
    </row>
    <row r="119" s="1" customFormat="1" ht="18" customHeight="1">
      <c r="B119" s="47"/>
      <c r="C119" s="39" t="s">
        <v>24</v>
      </c>
      <c r="D119" s="48"/>
      <c r="E119" s="48"/>
      <c r="F119" s="34" t="str">
        <f>F9</f>
        <v xml:space="preserve"> </v>
      </c>
      <c r="G119" s="48"/>
      <c r="H119" s="48"/>
      <c r="I119" s="48"/>
      <c r="J119" s="48"/>
      <c r="K119" s="39" t="s">
        <v>26</v>
      </c>
      <c r="L119" s="48"/>
      <c r="M119" s="91" t="str">
        <f>IF(O9="","",O9)</f>
        <v>27.3.2018</v>
      </c>
      <c r="N119" s="91"/>
      <c r="O119" s="91"/>
      <c r="P119" s="91"/>
      <c r="Q119" s="48"/>
      <c r="R119" s="49"/>
    </row>
    <row r="120" s="1" customFormat="1" ht="6.96" customHeight="1"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9"/>
    </row>
    <row r="121" s="1" customFormat="1">
      <c r="B121" s="47"/>
      <c r="C121" s="39" t="s">
        <v>28</v>
      </c>
      <c r="D121" s="48"/>
      <c r="E121" s="48"/>
      <c r="F121" s="34" t="str">
        <f>E12</f>
        <v xml:space="preserve"> </v>
      </c>
      <c r="G121" s="48"/>
      <c r="H121" s="48"/>
      <c r="I121" s="48"/>
      <c r="J121" s="48"/>
      <c r="K121" s="39" t="s">
        <v>33</v>
      </c>
      <c r="L121" s="48"/>
      <c r="M121" s="34" t="str">
        <f>E18</f>
        <v xml:space="preserve"> </v>
      </c>
      <c r="N121" s="34"/>
      <c r="O121" s="34"/>
      <c r="P121" s="34"/>
      <c r="Q121" s="34"/>
      <c r="R121" s="49"/>
    </row>
    <row r="122" s="1" customFormat="1" ht="14.4" customHeight="1">
      <c r="B122" s="47"/>
      <c r="C122" s="39" t="s">
        <v>31</v>
      </c>
      <c r="D122" s="48"/>
      <c r="E122" s="48"/>
      <c r="F122" s="34" t="str">
        <f>IF(E15="","",E15)</f>
        <v>Vyplň údaj</v>
      </c>
      <c r="G122" s="48"/>
      <c r="H122" s="48"/>
      <c r="I122" s="48"/>
      <c r="J122" s="48"/>
      <c r="K122" s="39" t="s">
        <v>35</v>
      </c>
      <c r="L122" s="48"/>
      <c r="M122" s="34" t="str">
        <f>E21</f>
        <v xml:space="preserve"> </v>
      </c>
      <c r="N122" s="34"/>
      <c r="O122" s="34"/>
      <c r="P122" s="34"/>
      <c r="Q122" s="34"/>
      <c r="R122" s="49"/>
    </row>
    <row r="123" s="1" customFormat="1" ht="10.32" customHeight="1">
      <c r="B123" s="47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9"/>
    </row>
    <row r="124" s="8" customFormat="1" ht="29.28" customHeight="1">
      <c r="B124" s="196"/>
      <c r="C124" s="197" t="s">
        <v>158</v>
      </c>
      <c r="D124" s="198" t="s">
        <v>159</v>
      </c>
      <c r="E124" s="198" t="s">
        <v>58</v>
      </c>
      <c r="F124" s="198" t="s">
        <v>160</v>
      </c>
      <c r="G124" s="198"/>
      <c r="H124" s="198"/>
      <c r="I124" s="198"/>
      <c r="J124" s="198" t="s">
        <v>161</v>
      </c>
      <c r="K124" s="198" t="s">
        <v>162</v>
      </c>
      <c r="L124" s="198" t="s">
        <v>163</v>
      </c>
      <c r="M124" s="198"/>
      <c r="N124" s="198" t="s">
        <v>121</v>
      </c>
      <c r="O124" s="198"/>
      <c r="P124" s="198"/>
      <c r="Q124" s="199"/>
      <c r="R124" s="200"/>
      <c r="T124" s="107" t="s">
        <v>164</v>
      </c>
      <c r="U124" s="108" t="s">
        <v>40</v>
      </c>
      <c r="V124" s="108" t="s">
        <v>165</v>
      </c>
      <c r="W124" s="108" t="s">
        <v>166</v>
      </c>
      <c r="X124" s="108" t="s">
        <v>167</v>
      </c>
      <c r="Y124" s="108" t="s">
        <v>168</v>
      </c>
      <c r="Z124" s="108" t="s">
        <v>169</v>
      </c>
      <c r="AA124" s="109" t="s">
        <v>170</v>
      </c>
    </row>
    <row r="125" s="1" customFormat="1" ht="29.28" customHeight="1">
      <c r="B125" s="47"/>
      <c r="C125" s="111" t="s">
        <v>118</v>
      </c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201">
        <f>BK125</f>
        <v>0</v>
      </c>
      <c r="O125" s="202"/>
      <c r="P125" s="202"/>
      <c r="Q125" s="202"/>
      <c r="R125" s="49"/>
      <c r="T125" s="110"/>
      <c r="U125" s="68"/>
      <c r="V125" s="68"/>
      <c r="W125" s="203">
        <f>W126+W128+W136+W166+W169+W179+W185+W197+W210+W212+W214</f>
        <v>0</v>
      </c>
      <c r="X125" s="68"/>
      <c r="Y125" s="203">
        <f>Y126+Y128+Y136+Y166+Y169+Y179+Y185+Y197+Y210+Y212+Y214</f>
        <v>0</v>
      </c>
      <c r="Z125" s="68"/>
      <c r="AA125" s="204">
        <f>AA126+AA128+AA136+AA166+AA169+AA179+AA185+AA197+AA210+AA212+AA214</f>
        <v>0</v>
      </c>
      <c r="AT125" s="23" t="s">
        <v>75</v>
      </c>
      <c r="AU125" s="23" t="s">
        <v>123</v>
      </c>
      <c r="BK125" s="205">
        <f>BK126+BK128+BK136+BK166+BK169+BK179+BK185+BK197+BK210+BK212+BK214</f>
        <v>0</v>
      </c>
    </row>
    <row r="126" s="9" customFormat="1" ht="37.44" customHeight="1">
      <c r="B126" s="206"/>
      <c r="C126" s="207"/>
      <c r="D126" s="208" t="s">
        <v>863</v>
      </c>
      <c r="E126" s="208"/>
      <c r="F126" s="208"/>
      <c r="G126" s="208"/>
      <c r="H126" s="208"/>
      <c r="I126" s="208"/>
      <c r="J126" s="208"/>
      <c r="K126" s="208"/>
      <c r="L126" s="208"/>
      <c r="M126" s="208"/>
      <c r="N126" s="273">
        <f>BK126</f>
        <v>0</v>
      </c>
      <c r="O126" s="274"/>
      <c r="P126" s="274"/>
      <c r="Q126" s="274"/>
      <c r="R126" s="210"/>
      <c r="T126" s="211"/>
      <c r="U126" s="207"/>
      <c r="V126" s="207"/>
      <c r="W126" s="212">
        <f>W127</f>
        <v>0</v>
      </c>
      <c r="X126" s="207"/>
      <c r="Y126" s="212">
        <f>Y127</f>
        <v>0</v>
      </c>
      <c r="Z126" s="207"/>
      <c r="AA126" s="213">
        <f>AA127</f>
        <v>0</v>
      </c>
      <c r="AR126" s="214" t="s">
        <v>84</v>
      </c>
      <c r="AT126" s="215" t="s">
        <v>75</v>
      </c>
      <c r="AU126" s="215" t="s">
        <v>76</v>
      </c>
      <c r="AY126" s="214" t="s">
        <v>171</v>
      </c>
      <c r="BK126" s="216">
        <f>BK127</f>
        <v>0</v>
      </c>
    </row>
    <row r="127" s="1" customFormat="1" ht="38.25" customHeight="1">
      <c r="B127" s="47"/>
      <c r="C127" s="220" t="s">
        <v>84</v>
      </c>
      <c r="D127" s="220" t="s">
        <v>172</v>
      </c>
      <c r="E127" s="221" t="s">
        <v>873</v>
      </c>
      <c r="F127" s="222" t="s">
        <v>874</v>
      </c>
      <c r="G127" s="222"/>
      <c r="H127" s="222"/>
      <c r="I127" s="222"/>
      <c r="J127" s="223" t="s">
        <v>223</v>
      </c>
      <c r="K127" s="224">
        <v>6</v>
      </c>
      <c r="L127" s="225">
        <v>0</v>
      </c>
      <c r="M127" s="226"/>
      <c r="N127" s="227">
        <f>ROUND(L127*K127,2)</f>
        <v>0</v>
      </c>
      <c r="O127" s="227"/>
      <c r="P127" s="227"/>
      <c r="Q127" s="227"/>
      <c r="R127" s="49"/>
      <c r="T127" s="228" t="s">
        <v>22</v>
      </c>
      <c r="U127" s="57" t="s">
        <v>43</v>
      </c>
      <c r="V127" s="48"/>
      <c r="W127" s="229">
        <f>V127*K127</f>
        <v>0</v>
      </c>
      <c r="X127" s="229">
        <v>0</v>
      </c>
      <c r="Y127" s="229">
        <f>X127*K127</f>
        <v>0</v>
      </c>
      <c r="Z127" s="229">
        <v>0</v>
      </c>
      <c r="AA127" s="230">
        <f>Z127*K127</f>
        <v>0</v>
      </c>
      <c r="AR127" s="23" t="s">
        <v>176</v>
      </c>
      <c r="AT127" s="23" t="s">
        <v>172</v>
      </c>
      <c r="AU127" s="23" t="s">
        <v>84</v>
      </c>
      <c r="AY127" s="23" t="s">
        <v>171</v>
      </c>
      <c r="BE127" s="143">
        <f>IF(U127="základní",N127,0)</f>
        <v>0</v>
      </c>
      <c r="BF127" s="143">
        <f>IF(U127="snížená",N127,0)</f>
        <v>0</v>
      </c>
      <c r="BG127" s="143">
        <f>IF(U127="zákl. přenesená",N127,0)</f>
        <v>0</v>
      </c>
      <c r="BH127" s="143">
        <f>IF(U127="sníž. přenesená",N127,0)</f>
        <v>0</v>
      </c>
      <c r="BI127" s="143">
        <f>IF(U127="nulová",N127,0)</f>
        <v>0</v>
      </c>
      <c r="BJ127" s="23" t="s">
        <v>150</v>
      </c>
      <c r="BK127" s="143">
        <f>ROUND(L127*K127,2)</f>
        <v>0</v>
      </c>
      <c r="BL127" s="23" t="s">
        <v>176</v>
      </c>
      <c r="BM127" s="23" t="s">
        <v>150</v>
      </c>
    </row>
    <row r="128" s="9" customFormat="1" ht="37.44" customHeight="1">
      <c r="B128" s="206"/>
      <c r="C128" s="207"/>
      <c r="D128" s="208" t="s">
        <v>864</v>
      </c>
      <c r="E128" s="208"/>
      <c r="F128" s="208"/>
      <c r="G128" s="208"/>
      <c r="H128" s="208"/>
      <c r="I128" s="208"/>
      <c r="J128" s="208"/>
      <c r="K128" s="208"/>
      <c r="L128" s="208"/>
      <c r="M128" s="208"/>
      <c r="N128" s="275">
        <f>BK128</f>
        <v>0</v>
      </c>
      <c r="O128" s="276"/>
      <c r="P128" s="276"/>
      <c r="Q128" s="276"/>
      <c r="R128" s="210"/>
      <c r="T128" s="211"/>
      <c r="U128" s="207"/>
      <c r="V128" s="207"/>
      <c r="W128" s="212">
        <f>SUM(W129:W135)</f>
        <v>0</v>
      </c>
      <c r="X128" s="207"/>
      <c r="Y128" s="212">
        <f>SUM(Y129:Y135)</f>
        <v>0</v>
      </c>
      <c r="Z128" s="207"/>
      <c r="AA128" s="213">
        <f>SUM(AA129:AA135)</f>
        <v>0</v>
      </c>
      <c r="AR128" s="214" t="s">
        <v>84</v>
      </c>
      <c r="AT128" s="215" t="s">
        <v>75</v>
      </c>
      <c r="AU128" s="215" t="s">
        <v>76</v>
      </c>
      <c r="AY128" s="214" t="s">
        <v>171</v>
      </c>
      <c r="BK128" s="216">
        <f>SUM(BK129:BK135)</f>
        <v>0</v>
      </c>
    </row>
    <row r="129" s="1" customFormat="1" ht="38.25" customHeight="1">
      <c r="B129" s="47"/>
      <c r="C129" s="220" t="s">
        <v>150</v>
      </c>
      <c r="D129" s="220" t="s">
        <v>172</v>
      </c>
      <c r="E129" s="221" t="s">
        <v>875</v>
      </c>
      <c r="F129" s="222" t="s">
        <v>876</v>
      </c>
      <c r="G129" s="222"/>
      <c r="H129" s="222"/>
      <c r="I129" s="222"/>
      <c r="J129" s="223" t="s">
        <v>175</v>
      </c>
      <c r="K129" s="224">
        <v>5</v>
      </c>
      <c r="L129" s="225">
        <v>0</v>
      </c>
      <c r="M129" s="226"/>
      <c r="N129" s="227">
        <f>ROUND(L129*K129,2)</f>
        <v>0</v>
      </c>
      <c r="O129" s="227"/>
      <c r="P129" s="227"/>
      <c r="Q129" s="227"/>
      <c r="R129" s="49"/>
      <c r="T129" s="228" t="s">
        <v>22</v>
      </c>
      <c r="U129" s="57" t="s">
        <v>43</v>
      </c>
      <c r="V129" s="48"/>
      <c r="W129" s="229">
        <f>V129*K129</f>
        <v>0</v>
      </c>
      <c r="X129" s="229">
        <v>0</v>
      </c>
      <c r="Y129" s="229">
        <f>X129*K129</f>
        <v>0</v>
      </c>
      <c r="Z129" s="229">
        <v>0</v>
      </c>
      <c r="AA129" s="230">
        <f>Z129*K129</f>
        <v>0</v>
      </c>
      <c r="AR129" s="23" t="s">
        <v>176</v>
      </c>
      <c r="AT129" s="23" t="s">
        <v>172</v>
      </c>
      <c r="AU129" s="23" t="s">
        <v>84</v>
      </c>
      <c r="AY129" s="23" t="s">
        <v>171</v>
      </c>
      <c r="BE129" s="143">
        <f>IF(U129="základní",N129,0)</f>
        <v>0</v>
      </c>
      <c r="BF129" s="143">
        <f>IF(U129="snížená",N129,0)</f>
        <v>0</v>
      </c>
      <c r="BG129" s="143">
        <f>IF(U129="zákl. přenesená",N129,0)</f>
        <v>0</v>
      </c>
      <c r="BH129" s="143">
        <f>IF(U129="sníž. přenesená",N129,0)</f>
        <v>0</v>
      </c>
      <c r="BI129" s="143">
        <f>IF(U129="nulová",N129,0)</f>
        <v>0</v>
      </c>
      <c r="BJ129" s="23" t="s">
        <v>150</v>
      </c>
      <c r="BK129" s="143">
        <f>ROUND(L129*K129,2)</f>
        <v>0</v>
      </c>
      <c r="BL129" s="23" t="s">
        <v>176</v>
      </c>
      <c r="BM129" s="23" t="s">
        <v>176</v>
      </c>
    </row>
    <row r="130" s="1" customFormat="1" ht="38.25" customHeight="1">
      <c r="B130" s="47"/>
      <c r="C130" s="220" t="s">
        <v>181</v>
      </c>
      <c r="D130" s="220" t="s">
        <v>172</v>
      </c>
      <c r="E130" s="221" t="s">
        <v>877</v>
      </c>
      <c r="F130" s="222" t="s">
        <v>878</v>
      </c>
      <c r="G130" s="222"/>
      <c r="H130" s="222"/>
      <c r="I130" s="222"/>
      <c r="J130" s="223" t="s">
        <v>175</v>
      </c>
      <c r="K130" s="224">
        <v>1</v>
      </c>
      <c r="L130" s="225">
        <v>0</v>
      </c>
      <c r="M130" s="226"/>
      <c r="N130" s="227">
        <f>ROUND(L130*K130,2)</f>
        <v>0</v>
      </c>
      <c r="O130" s="227"/>
      <c r="P130" s="227"/>
      <c r="Q130" s="227"/>
      <c r="R130" s="49"/>
      <c r="T130" s="228" t="s">
        <v>22</v>
      </c>
      <c r="U130" s="57" t="s">
        <v>43</v>
      </c>
      <c r="V130" s="48"/>
      <c r="W130" s="229">
        <f>V130*K130</f>
        <v>0</v>
      </c>
      <c r="X130" s="229">
        <v>0</v>
      </c>
      <c r="Y130" s="229">
        <f>X130*K130</f>
        <v>0</v>
      </c>
      <c r="Z130" s="229">
        <v>0</v>
      </c>
      <c r="AA130" s="230">
        <f>Z130*K130</f>
        <v>0</v>
      </c>
      <c r="AR130" s="23" t="s">
        <v>176</v>
      </c>
      <c r="AT130" s="23" t="s">
        <v>172</v>
      </c>
      <c r="AU130" s="23" t="s">
        <v>84</v>
      </c>
      <c r="AY130" s="23" t="s">
        <v>171</v>
      </c>
      <c r="BE130" s="143">
        <f>IF(U130="základní",N130,0)</f>
        <v>0</v>
      </c>
      <c r="BF130" s="143">
        <f>IF(U130="snížená",N130,0)</f>
        <v>0</v>
      </c>
      <c r="BG130" s="143">
        <f>IF(U130="zákl. přenesená",N130,0)</f>
        <v>0</v>
      </c>
      <c r="BH130" s="143">
        <f>IF(U130="sníž. přenesená",N130,0)</f>
        <v>0</v>
      </c>
      <c r="BI130" s="143">
        <f>IF(U130="nulová",N130,0)</f>
        <v>0</v>
      </c>
      <c r="BJ130" s="23" t="s">
        <v>150</v>
      </c>
      <c r="BK130" s="143">
        <f>ROUND(L130*K130,2)</f>
        <v>0</v>
      </c>
      <c r="BL130" s="23" t="s">
        <v>176</v>
      </c>
      <c r="BM130" s="23" t="s">
        <v>196</v>
      </c>
    </row>
    <row r="131" s="1" customFormat="1" ht="16.5" customHeight="1">
      <c r="B131" s="47"/>
      <c r="C131" s="220" t="s">
        <v>176</v>
      </c>
      <c r="D131" s="220" t="s">
        <v>172</v>
      </c>
      <c r="E131" s="221" t="s">
        <v>879</v>
      </c>
      <c r="F131" s="222" t="s">
        <v>880</v>
      </c>
      <c r="G131" s="222"/>
      <c r="H131" s="222"/>
      <c r="I131" s="222"/>
      <c r="J131" s="223" t="s">
        <v>184</v>
      </c>
      <c r="K131" s="224">
        <v>1</v>
      </c>
      <c r="L131" s="225">
        <v>0</v>
      </c>
      <c r="M131" s="226"/>
      <c r="N131" s="227">
        <f>ROUND(L131*K131,2)</f>
        <v>0</v>
      </c>
      <c r="O131" s="227"/>
      <c r="P131" s="227"/>
      <c r="Q131" s="227"/>
      <c r="R131" s="49"/>
      <c r="T131" s="228" t="s">
        <v>22</v>
      </c>
      <c r="U131" s="57" t="s">
        <v>43</v>
      </c>
      <c r="V131" s="48"/>
      <c r="W131" s="229">
        <f>V131*K131</f>
        <v>0</v>
      </c>
      <c r="X131" s="229">
        <v>0</v>
      </c>
      <c r="Y131" s="229">
        <f>X131*K131</f>
        <v>0</v>
      </c>
      <c r="Z131" s="229">
        <v>0</v>
      </c>
      <c r="AA131" s="230">
        <f>Z131*K131</f>
        <v>0</v>
      </c>
      <c r="AR131" s="23" t="s">
        <v>176</v>
      </c>
      <c r="AT131" s="23" t="s">
        <v>172</v>
      </c>
      <c r="AU131" s="23" t="s">
        <v>84</v>
      </c>
      <c r="AY131" s="23" t="s">
        <v>171</v>
      </c>
      <c r="BE131" s="143">
        <f>IF(U131="základní",N131,0)</f>
        <v>0</v>
      </c>
      <c r="BF131" s="143">
        <f>IF(U131="snížená",N131,0)</f>
        <v>0</v>
      </c>
      <c r="BG131" s="143">
        <f>IF(U131="zákl. přenesená",N131,0)</f>
        <v>0</v>
      </c>
      <c r="BH131" s="143">
        <f>IF(U131="sníž. přenesená",N131,0)</f>
        <v>0</v>
      </c>
      <c r="BI131" s="143">
        <f>IF(U131="nulová",N131,0)</f>
        <v>0</v>
      </c>
      <c r="BJ131" s="23" t="s">
        <v>150</v>
      </c>
      <c r="BK131" s="143">
        <f>ROUND(L131*K131,2)</f>
        <v>0</v>
      </c>
      <c r="BL131" s="23" t="s">
        <v>176</v>
      </c>
      <c r="BM131" s="23" t="s">
        <v>211</v>
      </c>
    </row>
    <row r="132" s="1" customFormat="1" ht="25.5" customHeight="1">
      <c r="B132" s="47"/>
      <c r="C132" s="220" t="s">
        <v>196</v>
      </c>
      <c r="D132" s="220" t="s">
        <v>172</v>
      </c>
      <c r="E132" s="221" t="s">
        <v>881</v>
      </c>
      <c r="F132" s="222" t="s">
        <v>882</v>
      </c>
      <c r="G132" s="222"/>
      <c r="H132" s="222"/>
      <c r="I132" s="222"/>
      <c r="J132" s="223" t="s">
        <v>175</v>
      </c>
      <c r="K132" s="224">
        <v>5</v>
      </c>
      <c r="L132" s="225">
        <v>0</v>
      </c>
      <c r="M132" s="226"/>
      <c r="N132" s="227">
        <f>ROUND(L132*K132,2)</f>
        <v>0</v>
      </c>
      <c r="O132" s="227"/>
      <c r="P132" s="227"/>
      <c r="Q132" s="227"/>
      <c r="R132" s="49"/>
      <c r="T132" s="228" t="s">
        <v>22</v>
      </c>
      <c r="U132" s="57" t="s">
        <v>43</v>
      </c>
      <c r="V132" s="48"/>
      <c r="W132" s="229">
        <f>V132*K132</f>
        <v>0</v>
      </c>
      <c r="X132" s="229">
        <v>0</v>
      </c>
      <c r="Y132" s="229">
        <f>X132*K132</f>
        <v>0</v>
      </c>
      <c r="Z132" s="229">
        <v>0</v>
      </c>
      <c r="AA132" s="230">
        <f>Z132*K132</f>
        <v>0</v>
      </c>
      <c r="AR132" s="23" t="s">
        <v>176</v>
      </c>
      <c r="AT132" s="23" t="s">
        <v>172</v>
      </c>
      <c r="AU132" s="23" t="s">
        <v>84</v>
      </c>
      <c r="AY132" s="23" t="s">
        <v>171</v>
      </c>
      <c r="BE132" s="143">
        <f>IF(U132="základní",N132,0)</f>
        <v>0</v>
      </c>
      <c r="BF132" s="143">
        <f>IF(U132="snížená",N132,0)</f>
        <v>0</v>
      </c>
      <c r="BG132" s="143">
        <f>IF(U132="zákl. přenesená",N132,0)</f>
        <v>0</v>
      </c>
      <c r="BH132" s="143">
        <f>IF(U132="sníž. přenesená",N132,0)</f>
        <v>0</v>
      </c>
      <c r="BI132" s="143">
        <f>IF(U132="nulová",N132,0)</f>
        <v>0</v>
      </c>
      <c r="BJ132" s="23" t="s">
        <v>150</v>
      </c>
      <c r="BK132" s="143">
        <f>ROUND(L132*K132,2)</f>
        <v>0</v>
      </c>
      <c r="BL132" s="23" t="s">
        <v>176</v>
      </c>
      <c r="BM132" s="23" t="s">
        <v>220</v>
      </c>
    </row>
    <row r="133" s="1" customFormat="1" ht="25.5" customHeight="1">
      <c r="B133" s="47"/>
      <c r="C133" s="220" t="s">
        <v>200</v>
      </c>
      <c r="D133" s="220" t="s">
        <v>172</v>
      </c>
      <c r="E133" s="221" t="s">
        <v>883</v>
      </c>
      <c r="F133" s="222" t="s">
        <v>884</v>
      </c>
      <c r="G133" s="222"/>
      <c r="H133" s="222"/>
      <c r="I133" s="222"/>
      <c r="J133" s="223" t="s">
        <v>175</v>
      </c>
      <c r="K133" s="224">
        <v>1</v>
      </c>
      <c r="L133" s="225">
        <v>0</v>
      </c>
      <c r="M133" s="226"/>
      <c r="N133" s="227">
        <f>ROUND(L133*K133,2)</f>
        <v>0</v>
      </c>
      <c r="O133" s="227"/>
      <c r="P133" s="227"/>
      <c r="Q133" s="227"/>
      <c r="R133" s="49"/>
      <c r="T133" s="228" t="s">
        <v>22</v>
      </c>
      <c r="U133" s="57" t="s">
        <v>43</v>
      </c>
      <c r="V133" s="48"/>
      <c r="W133" s="229">
        <f>V133*K133</f>
        <v>0</v>
      </c>
      <c r="X133" s="229">
        <v>0</v>
      </c>
      <c r="Y133" s="229">
        <f>X133*K133</f>
        <v>0</v>
      </c>
      <c r="Z133" s="229">
        <v>0</v>
      </c>
      <c r="AA133" s="230">
        <f>Z133*K133</f>
        <v>0</v>
      </c>
      <c r="AR133" s="23" t="s">
        <v>176</v>
      </c>
      <c r="AT133" s="23" t="s">
        <v>172</v>
      </c>
      <c r="AU133" s="23" t="s">
        <v>84</v>
      </c>
      <c r="AY133" s="23" t="s">
        <v>171</v>
      </c>
      <c r="BE133" s="143">
        <f>IF(U133="základní",N133,0)</f>
        <v>0</v>
      </c>
      <c r="BF133" s="143">
        <f>IF(U133="snížená",N133,0)</f>
        <v>0</v>
      </c>
      <c r="BG133" s="143">
        <f>IF(U133="zákl. přenesená",N133,0)</f>
        <v>0</v>
      </c>
      <c r="BH133" s="143">
        <f>IF(U133="sníž. přenesená",N133,0)</f>
        <v>0</v>
      </c>
      <c r="BI133" s="143">
        <f>IF(U133="nulová",N133,0)</f>
        <v>0</v>
      </c>
      <c r="BJ133" s="23" t="s">
        <v>150</v>
      </c>
      <c r="BK133" s="143">
        <f>ROUND(L133*K133,2)</f>
        <v>0</v>
      </c>
      <c r="BL133" s="23" t="s">
        <v>176</v>
      </c>
      <c r="BM133" s="23" t="s">
        <v>231</v>
      </c>
    </row>
    <row r="134" s="1" customFormat="1" ht="25.5" customHeight="1">
      <c r="B134" s="47"/>
      <c r="C134" s="220" t="s">
        <v>215</v>
      </c>
      <c r="D134" s="220" t="s">
        <v>172</v>
      </c>
      <c r="E134" s="221" t="s">
        <v>885</v>
      </c>
      <c r="F134" s="222" t="s">
        <v>886</v>
      </c>
      <c r="G134" s="222"/>
      <c r="H134" s="222"/>
      <c r="I134" s="222"/>
      <c r="J134" s="223" t="s">
        <v>223</v>
      </c>
      <c r="K134" s="224">
        <v>2</v>
      </c>
      <c r="L134" s="225">
        <v>0</v>
      </c>
      <c r="M134" s="226"/>
      <c r="N134" s="227">
        <f>ROUND(L134*K134,2)</f>
        <v>0</v>
      </c>
      <c r="O134" s="227"/>
      <c r="P134" s="227"/>
      <c r="Q134" s="227"/>
      <c r="R134" s="49"/>
      <c r="T134" s="228" t="s">
        <v>22</v>
      </c>
      <c r="U134" s="57" t="s">
        <v>43</v>
      </c>
      <c r="V134" s="48"/>
      <c r="W134" s="229">
        <f>V134*K134</f>
        <v>0</v>
      </c>
      <c r="X134" s="229">
        <v>0</v>
      </c>
      <c r="Y134" s="229">
        <f>X134*K134</f>
        <v>0</v>
      </c>
      <c r="Z134" s="229">
        <v>0</v>
      </c>
      <c r="AA134" s="230">
        <f>Z134*K134</f>
        <v>0</v>
      </c>
      <c r="AR134" s="23" t="s">
        <v>176</v>
      </c>
      <c r="AT134" s="23" t="s">
        <v>172</v>
      </c>
      <c r="AU134" s="23" t="s">
        <v>84</v>
      </c>
      <c r="AY134" s="23" t="s">
        <v>171</v>
      </c>
      <c r="BE134" s="143">
        <f>IF(U134="základní",N134,0)</f>
        <v>0</v>
      </c>
      <c r="BF134" s="143">
        <f>IF(U134="snížená",N134,0)</f>
        <v>0</v>
      </c>
      <c r="BG134" s="143">
        <f>IF(U134="zákl. přenesená",N134,0)</f>
        <v>0</v>
      </c>
      <c r="BH134" s="143">
        <f>IF(U134="sníž. přenesená",N134,0)</f>
        <v>0</v>
      </c>
      <c r="BI134" s="143">
        <f>IF(U134="nulová",N134,0)</f>
        <v>0</v>
      </c>
      <c r="BJ134" s="23" t="s">
        <v>150</v>
      </c>
      <c r="BK134" s="143">
        <f>ROUND(L134*K134,2)</f>
        <v>0</v>
      </c>
      <c r="BL134" s="23" t="s">
        <v>176</v>
      </c>
      <c r="BM134" s="23" t="s">
        <v>242</v>
      </c>
    </row>
    <row r="135" s="1" customFormat="1" ht="25.5" customHeight="1">
      <c r="B135" s="47"/>
      <c r="C135" s="220" t="s">
        <v>220</v>
      </c>
      <c r="D135" s="220" t="s">
        <v>172</v>
      </c>
      <c r="E135" s="221" t="s">
        <v>887</v>
      </c>
      <c r="F135" s="222" t="s">
        <v>888</v>
      </c>
      <c r="G135" s="222"/>
      <c r="H135" s="222"/>
      <c r="I135" s="222"/>
      <c r="J135" s="223" t="s">
        <v>273</v>
      </c>
      <c r="K135" s="224">
        <v>0.33000000000000002</v>
      </c>
      <c r="L135" s="225">
        <v>0</v>
      </c>
      <c r="M135" s="226"/>
      <c r="N135" s="227">
        <f>ROUND(L135*K135,2)</f>
        <v>0</v>
      </c>
      <c r="O135" s="227"/>
      <c r="P135" s="227"/>
      <c r="Q135" s="227"/>
      <c r="R135" s="49"/>
      <c r="T135" s="228" t="s">
        <v>22</v>
      </c>
      <c r="U135" s="57" t="s">
        <v>43</v>
      </c>
      <c r="V135" s="48"/>
      <c r="W135" s="229">
        <f>V135*K135</f>
        <v>0</v>
      </c>
      <c r="X135" s="229">
        <v>0</v>
      </c>
      <c r="Y135" s="229">
        <f>X135*K135</f>
        <v>0</v>
      </c>
      <c r="Z135" s="229">
        <v>0</v>
      </c>
      <c r="AA135" s="230">
        <f>Z135*K135</f>
        <v>0</v>
      </c>
      <c r="AR135" s="23" t="s">
        <v>176</v>
      </c>
      <c r="AT135" s="23" t="s">
        <v>172</v>
      </c>
      <c r="AU135" s="23" t="s">
        <v>84</v>
      </c>
      <c r="AY135" s="23" t="s">
        <v>171</v>
      </c>
      <c r="BE135" s="143">
        <f>IF(U135="základní",N135,0)</f>
        <v>0</v>
      </c>
      <c r="BF135" s="143">
        <f>IF(U135="snížená",N135,0)</f>
        <v>0</v>
      </c>
      <c r="BG135" s="143">
        <f>IF(U135="zákl. přenesená",N135,0)</f>
        <v>0</v>
      </c>
      <c r="BH135" s="143">
        <f>IF(U135="sníž. přenesená",N135,0)</f>
        <v>0</v>
      </c>
      <c r="BI135" s="143">
        <f>IF(U135="nulová",N135,0)</f>
        <v>0</v>
      </c>
      <c r="BJ135" s="23" t="s">
        <v>150</v>
      </c>
      <c r="BK135" s="143">
        <f>ROUND(L135*K135,2)</f>
        <v>0</v>
      </c>
      <c r="BL135" s="23" t="s">
        <v>176</v>
      </c>
      <c r="BM135" s="23" t="s">
        <v>249</v>
      </c>
    </row>
    <row r="136" s="9" customFormat="1" ht="37.44" customHeight="1">
      <c r="B136" s="206"/>
      <c r="C136" s="207"/>
      <c r="D136" s="208" t="s">
        <v>865</v>
      </c>
      <c r="E136" s="208"/>
      <c r="F136" s="208"/>
      <c r="G136" s="208"/>
      <c r="H136" s="208"/>
      <c r="I136" s="208"/>
      <c r="J136" s="208"/>
      <c r="K136" s="208"/>
      <c r="L136" s="208"/>
      <c r="M136" s="208"/>
      <c r="N136" s="275">
        <f>BK136</f>
        <v>0</v>
      </c>
      <c r="O136" s="276"/>
      <c r="P136" s="276"/>
      <c r="Q136" s="276"/>
      <c r="R136" s="210"/>
      <c r="T136" s="211"/>
      <c r="U136" s="207"/>
      <c r="V136" s="207"/>
      <c r="W136" s="212">
        <f>SUM(W137:W165)</f>
        <v>0</v>
      </c>
      <c r="X136" s="207"/>
      <c r="Y136" s="212">
        <f>SUM(Y137:Y165)</f>
        <v>0</v>
      </c>
      <c r="Z136" s="207"/>
      <c r="AA136" s="213">
        <f>SUM(AA137:AA165)</f>
        <v>0</v>
      </c>
      <c r="AR136" s="214" t="s">
        <v>150</v>
      </c>
      <c r="AT136" s="215" t="s">
        <v>75</v>
      </c>
      <c r="AU136" s="215" t="s">
        <v>76</v>
      </c>
      <c r="AY136" s="214" t="s">
        <v>171</v>
      </c>
      <c r="BK136" s="216">
        <f>SUM(BK137:BK165)</f>
        <v>0</v>
      </c>
    </row>
    <row r="137" s="1" customFormat="1" ht="25.5" customHeight="1">
      <c r="B137" s="47"/>
      <c r="C137" s="220" t="s">
        <v>231</v>
      </c>
      <c r="D137" s="220" t="s">
        <v>172</v>
      </c>
      <c r="E137" s="221" t="s">
        <v>889</v>
      </c>
      <c r="F137" s="222" t="s">
        <v>890</v>
      </c>
      <c r="G137" s="222"/>
      <c r="H137" s="222"/>
      <c r="I137" s="222"/>
      <c r="J137" s="223" t="s">
        <v>223</v>
      </c>
      <c r="K137" s="224">
        <v>4</v>
      </c>
      <c r="L137" s="225">
        <v>0</v>
      </c>
      <c r="M137" s="226"/>
      <c r="N137" s="227">
        <f>ROUND(L137*K137,2)</f>
        <v>0</v>
      </c>
      <c r="O137" s="227"/>
      <c r="P137" s="227"/>
      <c r="Q137" s="227"/>
      <c r="R137" s="49"/>
      <c r="T137" s="228" t="s">
        <v>22</v>
      </c>
      <c r="U137" s="57" t="s">
        <v>43</v>
      </c>
      <c r="V137" s="48"/>
      <c r="W137" s="229">
        <f>V137*K137</f>
        <v>0</v>
      </c>
      <c r="X137" s="229">
        <v>0</v>
      </c>
      <c r="Y137" s="229">
        <f>X137*K137</f>
        <v>0</v>
      </c>
      <c r="Z137" s="229">
        <v>0</v>
      </c>
      <c r="AA137" s="230">
        <f>Z137*K137</f>
        <v>0</v>
      </c>
      <c r="AR137" s="23" t="s">
        <v>249</v>
      </c>
      <c r="AT137" s="23" t="s">
        <v>172</v>
      </c>
      <c r="AU137" s="23" t="s">
        <v>84</v>
      </c>
      <c r="AY137" s="23" t="s">
        <v>171</v>
      </c>
      <c r="BE137" s="143">
        <f>IF(U137="základní",N137,0)</f>
        <v>0</v>
      </c>
      <c r="BF137" s="143">
        <f>IF(U137="snížená",N137,0)</f>
        <v>0</v>
      </c>
      <c r="BG137" s="143">
        <f>IF(U137="zákl. přenesená",N137,0)</f>
        <v>0</v>
      </c>
      <c r="BH137" s="143">
        <f>IF(U137="sníž. přenesená",N137,0)</f>
        <v>0</v>
      </c>
      <c r="BI137" s="143">
        <f>IF(U137="nulová",N137,0)</f>
        <v>0</v>
      </c>
      <c r="BJ137" s="23" t="s">
        <v>150</v>
      </c>
      <c r="BK137" s="143">
        <f>ROUND(L137*K137,2)</f>
        <v>0</v>
      </c>
      <c r="BL137" s="23" t="s">
        <v>249</v>
      </c>
      <c r="BM137" s="23" t="s">
        <v>257</v>
      </c>
    </row>
    <row r="138" s="1" customFormat="1" ht="25.5" customHeight="1">
      <c r="B138" s="47"/>
      <c r="C138" s="220" t="s">
        <v>236</v>
      </c>
      <c r="D138" s="220" t="s">
        <v>172</v>
      </c>
      <c r="E138" s="221" t="s">
        <v>891</v>
      </c>
      <c r="F138" s="222" t="s">
        <v>892</v>
      </c>
      <c r="G138" s="222"/>
      <c r="H138" s="222"/>
      <c r="I138" s="222"/>
      <c r="J138" s="223" t="s">
        <v>223</v>
      </c>
      <c r="K138" s="224">
        <v>3</v>
      </c>
      <c r="L138" s="225">
        <v>0</v>
      </c>
      <c r="M138" s="226"/>
      <c r="N138" s="227">
        <f>ROUND(L138*K138,2)</f>
        <v>0</v>
      </c>
      <c r="O138" s="227"/>
      <c r="P138" s="227"/>
      <c r="Q138" s="227"/>
      <c r="R138" s="49"/>
      <c r="T138" s="228" t="s">
        <v>22</v>
      </c>
      <c r="U138" s="57" t="s">
        <v>43</v>
      </c>
      <c r="V138" s="48"/>
      <c r="W138" s="229">
        <f>V138*K138</f>
        <v>0</v>
      </c>
      <c r="X138" s="229">
        <v>0</v>
      </c>
      <c r="Y138" s="229">
        <f>X138*K138</f>
        <v>0</v>
      </c>
      <c r="Z138" s="229">
        <v>0</v>
      </c>
      <c r="AA138" s="230">
        <f>Z138*K138</f>
        <v>0</v>
      </c>
      <c r="AR138" s="23" t="s">
        <v>249</v>
      </c>
      <c r="AT138" s="23" t="s">
        <v>172</v>
      </c>
      <c r="AU138" s="23" t="s">
        <v>84</v>
      </c>
      <c r="AY138" s="23" t="s">
        <v>171</v>
      </c>
      <c r="BE138" s="143">
        <f>IF(U138="základní",N138,0)</f>
        <v>0</v>
      </c>
      <c r="BF138" s="143">
        <f>IF(U138="snížená",N138,0)</f>
        <v>0</v>
      </c>
      <c r="BG138" s="143">
        <f>IF(U138="zákl. přenesená",N138,0)</f>
        <v>0</v>
      </c>
      <c r="BH138" s="143">
        <f>IF(U138="sníž. přenesená",N138,0)</f>
        <v>0</v>
      </c>
      <c r="BI138" s="143">
        <f>IF(U138="nulová",N138,0)</f>
        <v>0</v>
      </c>
      <c r="BJ138" s="23" t="s">
        <v>150</v>
      </c>
      <c r="BK138" s="143">
        <f>ROUND(L138*K138,2)</f>
        <v>0</v>
      </c>
      <c r="BL138" s="23" t="s">
        <v>249</v>
      </c>
      <c r="BM138" s="23" t="s">
        <v>270</v>
      </c>
    </row>
    <row r="139" s="1" customFormat="1" ht="25.5" customHeight="1">
      <c r="B139" s="47"/>
      <c r="C139" s="220" t="s">
        <v>242</v>
      </c>
      <c r="D139" s="220" t="s">
        <v>172</v>
      </c>
      <c r="E139" s="221" t="s">
        <v>893</v>
      </c>
      <c r="F139" s="222" t="s">
        <v>894</v>
      </c>
      <c r="G139" s="222"/>
      <c r="H139" s="222"/>
      <c r="I139" s="222"/>
      <c r="J139" s="223" t="s">
        <v>223</v>
      </c>
      <c r="K139" s="224">
        <v>7</v>
      </c>
      <c r="L139" s="225">
        <v>0</v>
      </c>
      <c r="M139" s="226"/>
      <c r="N139" s="227">
        <f>ROUND(L139*K139,2)</f>
        <v>0</v>
      </c>
      <c r="O139" s="227"/>
      <c r="P139" s="227"/>
      <c r="Q139" s="227"/>
      <c r="R139" s="49"/>
      <c r="T139" s="228" t="s">
        <v>22</v>
      </c>
      <c r="U139" s="57" t="s">
        <v>43</v>
      </c>
      <c r="V139" s="48"/>
      <c r="W139" s="229">
        <f>V139*K139</f>
        <v>0</v>
      </c>
      <c r="X139" s="229">
        <v>0</v>
      </c>
      <c r="Y139" s="229">
        <f>X139*K139</f>
        <v>0</v>
      </c>
      <c r="Z139" s="229">
        <v>0</v>
      </c>
      <c r="AA139" s="230">
        <f>Z139*K139</f>
        <v>0</v>
      </c>
      <c r="AR139" s="23" t="s">
        <v>249</v>
      </c>
      <c r="AT139" s="23" t="s">
        <v>172</v>
      </c>
      <c r="AU139" s="23" t="s">
        <v>84</v>
      </c>
      <c r="AY139" s="23" t="s">
        <v>171</v>
      </c>
      <c r="BE139" s="143">
        <f>IF(U139="základní",N139,0)</f>
        <v>0</v>
      </c>
      <c r="BF139" s="143">
        <f>IF(U139="snížená",N139,0)</f>
        <v>0</v>
      </c>
      <c r="BG139" s="143">
        <f>IF(U139="zákl. přenesená",N139,0)</f>
        <v>0</v>
      </c>
      <c r="BH139" s="143">
        <f>IF(U139="sníž. přenesená",N139,0)</f>
        <v>0</v>
      </c>
      <c r="BI139" s="143">
        <f>IF(U139="nulová",N139,0)</f>
        <v>0</v>
      </c>
      <c r="BJ139" s="23" t="s">
        <v>150</v>
      </c>
      <c r="BK139" s="143">
        <f>ROUND(L139*K139,2)</f>
        <v>0</v>
      </c>
      <c r="BL139" s="23" t="s">
        <v>249</v>
      </c>
      <c r="BM139" s="23" t="s">
        <v>278</v>
      </c>
    </row>
    <row r="140" s="1" customFormat="1" ht="25.5" customHeight="1">
      <c r="B140" s="47"/>
      <c r="C140" s="220" t="s">
        <v>11</v>
      </c>
      <c r="D140" s="220" t="s">
        <v>172</v>
      </c>
      <c r="E140" s="221" t="s">
        <v>895</v>
      </c>
      <c r="F140" s="222" t="s">
        <v>896</v>
      </c>
      <c r="G140" s="222"/>
      <c r="H140" s="222"/>
      <c r="I140" s="222"/>
      <c r="J140" s="223" t="s">
        <v>223</v>
      </c>
      <c r="K140" s="224">
        <v>1</v>
      </c>
      <c r="L140" s="225">
        <v>0</v>
      </c>
      <c r="M140" s="226"/>
      <c r="N140" s="227">
        <f>ROUND(L140*K140,2)</f>
        <v>0</v>
      </c>
      <c r="O140" s="227"/>
      <c r="P140" s="227"/>
      <c r="Q140" s="227"/>
      <c r="R140" s="49"/>
      <c r="T140" s="228" t="s">
        <v>22</v>
      </c>
      <c r="U140" s="57" t="s">
        <v>43</v>
      </c>
      <c r="V140" s="48"/>
      <c r="W140" s="229">
        <f>V140*K140</f>
        <v>0</v>
      </c>
      <c r="X140" s="229">
        <v>0</v>
      </c>
      <c r="Y140" s="229">
        <f>X140*K140</f>
        <v>0</v>
      </c>
      <c r="Z140" s="229">
        <v>0</v>
      </c>
      <c r="AA140" s="230">
        <f>Z140*K140</f>
        <v>0</v>
      </c>
      <c r="AR140" s="23" t="s">
        <v>249</v>
      </c>
      <c r="AT140" s="23" t="s">
        <v>172</v>
      </c>
      <c r="AU140" s="23" t="s">
        <v>84</v>
      </c>
      <c r="AY140" s="23" t="s">
        <v>171</v>
      </c>
      <c r="BE140" s="143">
        <f>IF(U140="základní",N140,0)</f>
        <v>0</v>
      </c>
      <c r="BF140" s="143">
        <f>IF(U140="snížená",N140,0)</f>
        <v>0</v>
      </c>
      <c r="BG140" s="143">
        <f>IF(U140="zákl. přenesená",N140,0)</f>
        <v>0</v>
      </c>
      <c r="BH140" s="143">
        <f>IF(U140="sníž. přenesená",N140,0)</f>
        <v>0</v>
      </c>
      <c r="BI140" s="143">
        <f>IF(U140="nulová",N140,0)</f>
        <v>0</v>
      </c>
      <c r="BJ140" s="23" t="s">
        <v>150</v>
      </c>
      <c r="BK140" s="143">
        <f>ROUND(L140*K140,2)</f>
        <v>0</v>
      </c>
      <c r="BL140" s="23" t="s">
        <v>249</v>
      </c>
      <c r="BM140" s="23" t="s">
        <v>286</v>
      </c>
    </row>
    <row r="141" s="1" customFormat="1" ht="25.5" customHeight="1">
      <c r="B141" s="47"/>
      <c r="C141" s="220" t="s">
        <v>249</v>
      </c>
      <c r="D141" s="220" t="s">
        <v>172</v>
      </c>
      <c r="E141" s="221" t="s">
        <v>897</v>
      </c>
      <c r="F141" s="222" t="s">
        <v>898</v>
      </c>
      <c r="G141" s="222"/>
      <c r="H141" s="222"/>
      <c r="I141" s="222"/>
      <c r="J141" s="223" t="s">
        <v>223</v>
      </c>
      <c r="K141" s="224">
        <v>20</v>
      </c>
      <c r="L141" s="225">
        <v>0</v>
      </c>
      <c r="M141" s="226"/>
      <c r="N141" s="227">
        <f>ROUND(L141*K141,2)</f>
        <v>0</v>
      </c>
      <c r="O141" s="227"/>
      <c r="P141" s="227"/>
      <c r="Q141" s="227"/>
      <c r="R141" s="49"/>
      <c r="T141" s="228" t="s">
        <v>22</v>
      </c>
      <c r="U141" s="57" t="s">
        <v>43</v>
      </c>
      <c r="V141" s="48"/>
      <c r="W141" s="229">
        <f>V141*K141</f>
        <v>0</v>
      </c>
      <c r="X141" s="229">
        <v>0</v>
      </c>
      <c r="Y141" s="229">
        <f>X141*K141</f>
        <v>0</v>
      </c>
      <c r="Z141" s="229">
        <v>0</v>
      </c>
      <c r="AA141" s="230">
        <f>Z141*K141</f>
        <v>0</v>
      </c>
      <c r="AR141" s="23" t="s">
        <v>249</v>
      </c>
      <c r="AT141" s="23" t="s">
        <v>172</v>
      </c>
      <c r="AU141" s="23" t="s">
        <v>84</v>
      </c>
      <c r="AY141" s="23" t="s">
        <v>171</v>
      </c>
      <c r="BE141" s="143">
        <f>IF(U141="základní",N141,0)</f>
        <v>0</v>
      </c>
      <c r="BF141" s="143">
        <f>IF(U141="snížená",N141,0)</f>
        <v>0</v>
      </c>
      <c r="BG141" s="143">
        <f>IF(U141="zákl. přenesená",N141,0)</f>
        <v>0</v>
      </c>
      <c r="BH141" s="143">
        <f>IF(U141="sníž. přenesená",N141,0)</f>
        <v>0</v>
      </c>
      <c r="BI141" s="143">
        <f>IF(U141="nulová",N141,0)</f>
        <v>0</v>
      </c>
      <c r="BJ141" s="23" t="s">
        <v>150</v>
      </c>
      <c r="BK141" s="143">
        <f>ROUND(L141*K141,2)</f>
        <v>0</v>
      </c>
      <c r="BL141" s="23" t="s">
        <v>249</v>
      </c>
      <c r="BM141" s="23" t="s">
        <v>295</v>
      </c>
    </row>
    <row r="142" s="1" customFormat="1" ht="16.5" customHeight="1">
      <c r="B142" s="47"/>
      <c r="C142" s="220" t="s">
        <v>253</v>
      </c>
      <c r="D142" s="220" t="s">
        <v>172</v>
      </c>
      <c r="E142" s="221" t="s">
        <v>899</v>
      </c>
      <c r="F142" s="222" t="s">
        <v>900</v>
      </c>
      <c r="G142" s="222"/>
      <c r="H142" s="222"/>
      <c r="I142" s="222"/>
      <c r="J142" s="223" t="s">
        <v>223</v>
      </c>
      <c r="K142" s="224">
        <v>2</v>
      </c>
      <c r="L142" s="225">
        <v>0</v>
      </c>
      <c r="M142" s="226"/>
      <c r="N142" s="227">
        <f>ROUND(L142*K142,2)</f>
        <v>0</v>
      </c>
      <c r="O142" s="227"/>
      <c r="P142" s="227"/>
      <c r="Q142" s="227"/>
      <c r="R142" s="49"/>
      <c r="T142" s="228" t="s">
        <v>22</v>
      </c>
      <c r="U142" s="57" t="s">
        <v>43</v>
      </c>
      <c r="V142" s="48"/>
      <c r="W142" s="229">
        <f>V142*K142</f>
        <v>0</v>
      </c>
      <c r="X142" s="229">
        <v>0</v>
      </c>
      <c r="Y142" s="229">
        <f>X142*K142</f>
        <v>0</v>
      </c>
      <c r="Z142" s="229">
        <v>0</v>
      </c>
      <c r="AA142" s="230">
        <f>Z142*K142</f>
        <v>0</v>
      </c>
      <c r="AR142" s="23" t="s">
        <v>249</v>
      </c>
      <c r="AT142" s="23" t="s">
        <v>172</v>
      </c>
      <c r="AU142" s="23" t="s">
        <v>84</v>
      </c>
      <c r="AY142" s="23" t="s">
        <v>171</v>
      </c>
      <c r="BE142" s="143">
        <f>IF(U142="základní",N142,0)</f>
        <v>0</v>
      </c>
      <c r="BF142" s="143">
        <f>IF(U142="snížená",N142,0)</f>
        <v>0</v>
      </c>
      <c r="BG142" s="143">
        <f>IF(U142="zákl. přenesená",N142,0)</f>
        <v>0</v>
      </c>
      <c r="BH142" s="143">
        <f>IF(U142="sníž. přenesená",N142,0)</f>
        <v>0</v>
      </c>
      <c r="BI142" s="143">
        <f>IF(U142="nulová",N142,0)</f>
        <v>0</v>
      </c>
      <c r="BJ142" s="23" t="s">
        <v>150</v>
      </c>
      <c r="BK142" s="143">
        <f>ROUND(L142*K142,2)</f>
        <v>0</v>
      </c>
      <c r="BL142" s="23" t="s">
        <v>249</v>
      </c>
      <c r="BM142" s="23" t="s">
        <v>309</v>
      </c>
    </row>
    <row r="143" s="1" customFormat="1" ht="25.5" customHeight="1">
      <c r="B143" s="47"/>
      <c r="C143" s="220" t="s">
        <v>257</v>
      </c>
      <c r="D143" s="220" t="s">
        <v>172</v>
      </c>
      <c r="E143" s="221" t="s">
        <v>901</v>
      </c>
      <c r="F143" s="222" t="s">
        <v>902</v>
      </c>
      <c r="G143" s="222"/>
      <c r="H143" s="222"/>
      <c r="I143" s="222"/>
      <c r="J143" s="223" t="s">
        <v>175</v>
      </c>
      <c r="K143" s="224">
        <v>1</v>
      </c>
      <c r="L143" s="225">
        <v>0</v>
      </c>
      <c r="M143" s="226"/>
      <c r="N143" s="227">
        <f>ROUND(L143*K143,2)</f>
        <v>0</v>
      </c>
      <c r="O143" s="227"/>
      <c r="P143" s="227"/>
      <c r="Q143" s="227"/>
      <c r="R143" s="49"/>
      <c r="T143" s="228" t="s">
        <v>22</v>
      </c>
      <c r="U143" s="57" t="s">
        <v>43</v>
      </c>
      <c r="V143" s="48"/>
      <c r="W143" s="229">
        <f>V143*K143</f>
        <v>0</v>
      </c>
      <c r="X143" s="229">
        <v>0</v>
      </c>
      <c r="Y143" s="229">
        <f>X143*K143</f>
        <v>0</v>
      </c>
      <c r="Z143" s="229">
        <v>0</v>
      </c>
      <c r="AA143" s="230">
        <f>Z143*K143</f>
        <v>0</v>
      </c>
      <c r="AR143" s="23" t="s">
        <v>249</v>
      </c>
      <c r="AT143" s="23" t="s">
        <v>172</v>
      </c>
      <c r="AU143" s="23" t="s">
        <v>84</v>
      </c>
      <c r="AY143" s="23" t="s">
        <v>171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23" t="s">
        <v>150</v>
      </c>
      <c r="BK143" s="143">
        <f>ROUND(L143*K143,2)</f>
        <v>0</v>
      </c>
      <c r="BL143" s="23" t="s">
        <v>249</v>
      </c>
      <c r="BM143" s="23" t="s">
        <v>318</v>
      </c>
    </row>
    <row r="144" s="1" customFormat="1" ht="16.5" customHeight="1">
      <c r="B144" s="47"/>
      <c r="C144" s="220" t="s">
        <v>264</v>
      </c>
      <c r="D144" s="220" t="s">
        <v>172</v>
      </c>
      <c r="E144" s="221" t="s">
        <v>903</v>
      </c>
      <c r="F144" s="222" t="s">
        <v>904</v>
      </c>
      <c r="G144" s="222"/>
      <c r="H144" s="222"/>
      <c r="I144" s="222"/>
      <c r="J144" s="223" t="s">
        <v>175</v>
      </c>
      <c r="K144" s="224">
        <v>1</v>
      </c>
      <c r="L144" s="225">
        <v>0</v>
      </c>
      <c r="M144" s="226"/>
      <c r="N144" s="227">
        <f>ROUND(L144*K144,2)</f>
        <v>0</v>
      </c>
      <c r="O144" s="227"/>
      <c r="P144" s="227"/>
      <c r="Q144" s="227"/>
      <c r="R144" s="49"/>
      <c r="T144" s="228" t="s">
        <v>22</v>
      </c>
      <c r="U144" s="57" t="s">
        <v>43</v>
      </c>
      <c r="V144" s="48"/>
      <c r="W144" s="229">
        <f>V144*K144</f>
        <v>0</v>
      </c>
      <c r="X144" s="229">
        <v>0</v>
      </c>
      <c r="Y144" s="229">
        <f>X144*K144</f>
        <v>0</v>
      </c>
      <c r="Z144" s="229">
        <v>0</v>
      </c>
      <c r="AA144" s="230">
        <f>Z144*K144</f>
        <v>0</v>
      </c>
      <c r="AR144" s="23" t="s">
        <v>249</v>
      </c>
      <c r="AT144" s="23" t="s">
        <v>172</v>
      </c>
      <c r="AU144" s="23" t="s">
        <v>84</v>
      </c>
      <c r="AY144" s="23" t="s">
        <v>171</v>
      </c>
      <c r="BE144" s="143">
        <f>IF(U144="základní",N144,0)</f>
        <v>0</v>
      </c>
      <c r="BF144" s="143">
        <f>IF(U144="snížená",N144,0)</f>
        <v>0</v>
      </c>
      <c r="BG144" s="143">
        <f>IF(U144="zákl. přenesená",N144,0)</f>
        <v>0</v>
      </c>
      <c r="BH144" s="143">
        <f>IF(U144="sníž. přenesená",N144,0)</f>
        <v>0</v>
      </c>
      <c r="BI144" s="143">
        <f>IF(U144="nulová",N144,0)</f>
        <v>0</v>
      </c>
      <c r="BJ144" s="23" t="s">
        <v>150</v>
      </c>
      <c r="BK144" s="143">
        <f>ROUND(L144*K144,2)</f>
        <v>0</v>
      </c>
      <c r="BL144" s="23" t="s">
        <v>249</v>
      </c>
      <c r="BM144" s="23" t="s">
        <v>306</v>
      </c>
    </row>
    <row r="145" s="1" customFormat="1" ht="25.5" customHeight="1">
      <c r="B145" s="47"/>
      <c r="C145" s="220" t="s">
        <v>270</v>
      </c>
      <c r="D145" s="220" t="s">
        <v>172</v>
      </c>
      <c r="E145" s="221" t="s">
        <v>905</v>
      </c>
      <c r="F145" s="222" t="s">
        <v>906</v>
      </c>
      <c r="G145" s="222"/>
      <c r="H145" s="222"/>
      <c r="I145" s="222"/>
      <c r="J145" s="223" t="s">
        <v>175</v>
      </c>
      <c r="K145" s="224">
        <v>1</v>
      </c>
      <c r="L145" s="225">
        <v>0</v>
      </c>
      <c r="M145" s="226"/>
      <c r="N145" s="227">
        <f>ROUND(L145*K145,2)</f>
        <v>0</v>
      </c>
      <c r="O145" s="227"/>
      <c r="P145" s="227"/>
      <c r="Q145" s="227"/>
      <c r="R145" s="49"/>
      <c r="T145" s="228" t="s">
        <v>22</v>
      </c>
      <c r="U145" s="57" t="s">
        <v>43</v>
      </c>
      <c r="V145" s="48"/>
      <c r="W145" s="229">
        <f>V145*K145</f>
        <v>0</v>
      </c>
      <c r="X145" s="229">
        <v>0</v>
      </c>
      <c r="Y145" s="229">
        <f>X145*K145</f>
        <v>0</v>
      </c>
      <c r="Z145" s="229">
        <v>0</v>
      </c>
      <c r="AA145" s="230">
        <f>Z145*K145</f>
        <v>0</v>
      </c>
      <c r="AR145" s="23" t="s">
        <v>249</v>
      </c>
      <c r="AT145" s="23" t="s">
        <v>172</v>
      </c>
      <c r="AU145" s="23" t="s">
        <v>84</v>
      </c>
      <c r="AY145" s="23" t="s">
        <v>171</v>
      </c>
      <c r="BE145" s="143">
        <f>IF(U145="základní",N145,0)</f>
        <v>0</v>
      </c>
      <c r="BF145" s="143">
        <f>IF(U145="snížená",N145,0)</f>
        <v>0</v>
      </c>
      <c r="BG145" s="143">
        <f>IF(U145="zákl. přenesená",N145,0)</f>
        <v>0</v>
      </c>
      <c r="BH145" s="143">
        <f>IF(U145="sníž. přenesená",N145,0)</f>
        <v>0</v>
      </c>
      <c r="BI145" s="143">
        <f>IF(U145="nulová",N145,0)</f>
        <v>0</v>
      </c>
      <c r="BJ145" s="23" t="s">
        <v>150</v>
      </c>
      <c r="BK145" s="143">
        <f>ROUND(L145*K145,2)</f>
        <v>0</v>
      </c>
      <c r="BL145" s="23" t="s">
        <v>249</v>
      </c>
      <c r="BM145" s="23" t="s">
        <v>334</v>
      </c>
    </row>
    <row r="146" s="1" customFormat="1" ht="25.5" customHeight="1">
      <c r="B146" s="47"/>
      <c r="C146" s="220" t="s">
        <v>10</v>
      </c>
      <c r="D146" s="220" t="s">
        <v>172</v>
      </c>
      <c r="E146" s="221" t="s">
        <v>907</v>
      </c>
      <c r="F146" s="222" t="s">
        <v>908</v>
      </c>
      <c r="G146" s="222"/>
      <c r="H146" s="222"/>
      <c r="I146" s="222"/>
      <c r="J146" s="223" t="s">
        <v>175</v>
      </c>
      <c r="K146" s="224">
        <v>1</v>
      </c>
      <c r="L146" s="225">
        <v>0</v>
      </c>
      <c r="M146" s="226"/>
      <c r="N146" s="227">
        <f>ROUND(L146*K146,2)</f>
        <v>0</v>
      </c>
      <c r="O146" s="227"/>
      <c r="P146" s="227"/>
      <c r="Q146" s="227"/>
      <c r="R146" s="49"/>
      <c r="T146" s="228" t="s">
        <v>22</v>
      </c>
      <c r="U146" s="57" t="s">
        <v>43</v>
      </c>
      <c r="V146" s="48"/>
      <c r="W146" s="229">
        <f>V146*K146</f>
        <v>0</v>
      </c>
      <c r="X146" s="229">
        <v>0</v>
      </c>
      <c r="Y146" s="229">
        <f>X146*K146</f>
        <v>0</v>
      </c>
      <c r="Z146" s="229">
        <v>0</v>
      </c>
      <c r="AA146" s="230">
        <f>Z146*K146</f>
        <v>0</v>
      </c>
      <c r="AR146" s="23" t="s">
        <v>249</v>
      </c>
      <c r="AT146" s="23" t="s">
        <v>172</v>
      </c>
      <c r="AU146" s="23" t="s">
        <v>84</v>
      </c>
      <c r="AY146" s="23" t="s">
        <v>171</v>
      </c>
      <c r="BE146" s="143">
        <f>IF(U146="základní",N146,0)</f>
        <v>0</v>
      </c>
      <c r="BF146" s="143">
        <f>IF(U146="snížená",N146,0)</f>
        <v>0</v>
      </c>
      <c r="BG146" s="143">
        <f>IF(U146="zákl. přenesená",N146,0)</f>
        <v>0</v>
      </c>
      <c r="BH146" s="143">
        <f>IF(U146="sníž. přenesená",N146,0)</f>
        <v>0</v>
      </c>
      <c r="BI146" s="143">
        <f>IF(U146="nulová",N146,0)</f>
        <v>0</v>
      </c>
      <c r="BJ146" s="23" t="s">
        <v>150</v>
      </c>
      <c r="BK146" s="143">
        <f>ROUND(L146*K146,2)</f>
        <v>0</v>
      </c>
      <c r="BL146" s="23" t="s">
        <v>249</v>
      </c>
      <c r="BM146" s="23" t="s">
        <v>342</v>
      </c>
    </row>
    <row r="147" s="1" customFormat="1" ht="25.5" customHeight="1">
      <c r="B147" s="47"/>
      <c r="C147" s="220" t="s">
        <v>278</v>
      </c>
      <c r="D147" s="220" t="s">
        <v>172</v>
      </c>
      <c r="E147" s="221" t="s">
        <v>909</v>
      </c>
      <c r="F147" s="222" t="s">
        <v>910</v>
      </c>
      <c r="G147" s="222"/>
      <c r="H147" s="222"/>
      <c r="I147" s="222"/>
      <c r="J147" s="223" t="s">
        <v>175</v>
      </c>
      <c r="K147" s="224">
        <v>1</v>
      </c>
      <c r="L147" s="225">
        <v>0</v>
      </c>
      <c r="M147" s="226"/>
      <c r="N147" s="227">
        <f>ROUND(L147*K147,2)</f>
        <v>0</v>
      </c>
      <c r="O147" s="227"/>
      <c r="P147" s="227"/>
      <c r="Q147" s="227"/>
      <c r="R147" s="49"/>
      <c r="T147" s="228" t="s">
        <v>22</v>
      </c>
      <c r="U147" s="57" t="s">
        <v>43</v>
      </c>
      <c r="V147" s="48"/>
      <c r="W147" s="229">
        <f>V147*K147</f>
        <v>0</v>
      </c>
      <c r="X147" s="229">
        <v>0</v>
      </c>
      <c r="Y147" s="229">
        <f>X147*K147</f>
        <v>0</v>
      </c>
      <c r="Z147" s="229">
        <v>0</v>
      </c>
      <c r="AA147" s="230">
        <f>Z147*K147</f>
        <v>0</v>
      </c>
      <c r="AR147" s="23" t="s">
        <v>249</v>
      </c>
      <c r="AT147" s="23" t="s">
        <v>172</v>
      </c>
      <c r="AU147" s="23" t="s">
        <v>84</v>
      </c>
      <c r="AY147" s="23" t="s">
        <v>171</v>
      </c>
      <c r="BE147" s="143">
        <f>IF(U147="základní",N147,0)</f>
        <v>0</v>
      </c>
      <c r="BF147" s="143">
        <f>IF(U147="snížená",N147,0)</f>
        <v>0</v>
      </c>
      <c r="BG147" s="143">
        <f>IF(U147="zákl. přenesená",N147,0)</f>
        <v>0</v>
      </c>
      <c r="BH147" s="143">
        <f>IF(U147="sníž. přenesená",N147,0)</f>
        <v>0</v>
      </c>
      <c r="BI147" s="143">
        <f>IF(U147="nulová",N147,0)</f>
        <v>0</v>
      </c>
      <c r="BJ147" s="23" t="s">
        <v>150</v>
      </c>
      <c r="BK147" s="143">
        <f>ROUND(L147*K147,2)</f>
        <v>0</v>
      </c>
      <c r="BL147" s="23" t="s">
        <v>249</v>
      </c>
      <c r="BM147" s="23" t="s">
        <v>350</v>
      </c>
    </row>
    <row r="148" s="1" customFormat="1" ht="25.5" customHeight="1">
      <c r="B148" s="47"/>
      <c r="C148" s="220" t="s">
        <v>282</v>
      </c>
      <c r="D148" s="220" t="s">
        <v>172</v>
      </c>
      <c r="E148" s="221" t="s">
        <v>911</v>
      </c>
      <c r="F148" s="222" t="s">
        <v>912</v>
      </c>
      <c r="G148" s="222"/>
      <c r="H148" s="222"/>
      <c r="I148" s="222"/>
      <c r="J148" s="223" t="s">
        <v>175</v>
      </c>
      <c r="K148" s="224">
        <v>1</v>
      </c>
      <c r="L148" s="225">
        <v>0</v>
      </c>
      <c r="M148" s="226"/>
      <c r="N148" s="227">
        <f>ROUND(L148*K148,2)</f>
        <v>0</v>
      </c>
      <c r="O148" s="227"/>
      <c r="P148" s="227"/>
      <c r="Q148" s="227"/>
      <c r="R148" s="49"/>
      <c r="T148" s="228" t="s">
        <v>22</v>
      </c>
      <c r="U148" s="57" t="s">
        <v>43</v>
      </c>
      <c r="V148" s="48"/>
      <c r="W148" s="229">
        <f>V148*K148</f>
        <v>0</v>
      </c>
      <c r="X148" s="229">
        <v>0</v>
      </c>
      <c r="Y148" s="229">
        <f>X148*K148</f>
        <v>0</v>
      </c>
      <c r="Z148" s="229">
        <v>0</v>
      </c>
      <c r="AA148" s="230">
        <f>Z148*K148</f>
        <v>0</v>
      </c>
      <c r="AR148" s="23" t="s">
        <v>249</v>
      </c>
      <c r="AT148" s="23" t="s">
        <v>172</v>
      </c>
      <c r="AU148" s="23" t="s">
        <v>84</v>
      </c>
      <c r="AY148" s="23" t="s">
        <v>171</v>
      </c>
      <c r="BE148" s="143">
        <f>IF(U148="základní",N148,0)</f>
        <v>0</v>
      </c>
      <c r="BF148" s="143">
        <f>IF(U148="snížená",N148,0)</f>
        <v>0</v>
      </c>
      <c r="BG148" s="143">
        <f>IF(U148="zákl. přenesená",N148,0)</f>
        <v>0</v>
      </c>
      <c r="BH148" s="143">
        <f>IF(U148="sníž. přenesená",N148,0)</f>
        <v>0</v>
      </c>
      <c r="BI148" s="143">
        <f>IF(U148="nulová",N148,0)</f>
        <v>0</v>
      </c>
      <c r="BJ148" s="23" t="s">
        <v>150</v>
      </c>
      <c r="BK148" s="143">
        <f>ROUND(L148*K148,2)</f>
        <v>0</v>
      </c>
      <c r="BL148" s="23" t="s">
        <v>249</v>
      </c>
      <c r="BM148" s="23" t="s">
        <v>358</v>
      </c>
    </row>
    <row r="149" s="1" customFormat="1" ht="25.5" customHeight="1">
      <c r="B149" s="47"/>
      <c r="C149" s="220" t="s">
        <v>286</v>
      </c>
      <c r="D149" s="220" t="s">
        <v>172</v>
      </c>
      <c r="E149" s="221" t="s">
        <v>913</v>
      </c>
      <c r="F149" s="222" t="s">
        <v>914</v>
      </c>
      <c r="G149" s="222"/>
      <c r="H149" s="222"/>
      <c r="I149" s="222"/>
      <c r="J149" s="223" t="s">
        <v>175</v>
      </c>
      <c r="K149" s="224">
        <v>1</v>
      </c>
      <c r="L149" s="225">
        <v>0</v>
      </c>
      <c r="M149" s="226"/>
      <c r="N149" s="227">
        <f>ROUND(L149*K149,2)</f>
        <v>0</v>
      </c>
      <c r="O149" s="227"/>
      <c r="P149" s="227"/>
      <c r="Q149" s="227"/>
      <c r="R149" s="49"/>
      <c r="T149" s="228" t="s">
        <v>22</v>
      </c>
      <c r="U149" s="57" t="s">
        <v>43</v>
      </c>
      <c r="V149" s="48"/>
      <c r="W149" s="229">
        <f>V149*K149</f>
        <v>0</v>
      </c>
      <c r="X149" s="229">
        <v>0</v>
      </c>
      <c r="Y149" s="229">
        <f>X149*K149</f>
        <v>0</v>
      </c>
      <c r="Z149" s="229">
        <v>0</v>
      </c>
      <c r="AA149" s="230">
        <f>Z149*K149</f>
        <v>0</v>
      </c>
      <c r="AR149" s="23" t="s">
        <v>249</v>
      </c>
      <c r="AT149" s="23" t="s">
        <v>172</v>
      </c>
      <c r="AU149" s="23" t="s">
        <v>84</v>
      </c>
      <c r="AY149" s="23" t="s">
        <v>171</v>
      </c>
      <c r="BE149" s="143">
        <f>IF(U149="základní",N149,0)</f>
        <v>0</v>
      </c>
      <c r="BF149" s="143">
        <f>IF(U149="snížená",N149,0)</f>
        <v>0</v>
      </c>
      <c r="BG149" s="143">
        <f>IF(U149="zákl. přenesená",N149,0)</f>
        <v>0</v>
      </c>
      <c r="BH149" s="143">
        <f>IF(U149="sníž. přenesená",N149,0)</f>
        <v>0</v>
      </c>
      <c r="BI149" s="143">
        <f>IF(U149="nulová",N149,0)</f>
        <v>0</v>
      </c>
      <c r="BJ149" s="23" t="s">
        <v>150</v>
      </c>
      <c r="BK149" s="143">
        <f>ROUND(L149*K149,2)</f>
        <v>0</v>
      </c>
      <c r="BL149" s="23" t="s">
        <v>249</v>
      </c>
      <c r="BM149" s="23" t="s">
        <v>366</v>
      </c>
    </row>
    <row r="150" s="1" customFormat="1" ht="25.5" customHeight="1">
      <c r="B150" s="47"/>
      <c r="C150" s="220" t="s">
        <v>290</v>
      </c>
      <c r="D150" s="220" t="s">
        <v>172</v>
      </c>
      <c r="E150" s="221" t="s">
        <v>915</v>
      </c>
      <c r="F150" s="222" t="s">
        <v>916</v>
      </c>
      <c r="G150" s="222"/>
      <c r="H150" s="222"/>
      <c r="I150" s="222"/>
      <c r="J150" s="223" t="s">
        <v>223</v>
      </c>
      <c r="K150" s="224">
        <v>15</v>
      </c>
      <c r="L150" s="225">
        <v>0</v>
      </c>
      <c r="M150" s="226"/>
      <c r="N150" s="227">
        <f>ROUND(L150*K150,2)</f>
        <v>0</v>
      </c>
      <c r="O150" s="227"/>
      <c r="P150" s="227"/>
      <c r="Q150" s="227"/>
      <c r="R150" s="49"/>
      <c r="T150" s="228" t="s">
        <v>22</v>
      </c>
      <c r="U150" s="57" t="s">
        <v>43</v>
      </c>
      <c r="V150" s="48"/>
      <c r="W150" s="229">
        <f>V150*K150</f>
        <v>0</v>
      </c>
      <c r="X150" s="229">
        <v>0</v>
      </c>
      <c r="Y150" s="229">
        <f>X150*K150</f>
        <v>0</v>
      </c>
      <c r="Z150" s="229">
        <v>0</v>
      </c>
      <c r="AA150" s="230">
        <f>Z150*K150</f>
        <v>0</v>
      </c>
      <c r="AR150" s="23" t="s">
        <v>249</v>
      </c>
      <c r="AT150" s="23" t="s">
        <v>172</v>
      </c>
      <c r="AU150" s="23" t="s">
        <v>84</v>
      </c>
      <c r="AY150" s="23" t="s">
        <v>171</v>
      </c>
      <c r="BE150" s="143">
        <f>IF(U150="základní",N150,0)</f>
        <v>0</v>
      </c>
      <c r="BF150" s="143">
        <f>IF(U150="snížená",N150,0)</f>
        <v>0</v>
      </c>
      <c r="BG150" s="143">
        <f>IF(U150="zákl. přenesená",N150,0)</f>
        <v>0</v>
      </c>
      <c r="BH150" s="143">
        <f>IF(U150="sníž. přenesená",N150,0)</f>
        <v>0</v>
      </c>
      <c r="BI150" s="143">
        <f>IF(U150="nulová",N150,0)</f>
        <v>0</v>
      </c>
      <c r="BJ150" s="23" t="s">
        <v>150</v>
      </c>
      <c r="BK150" s="143">
        <f>ROUND(L150*K150,2)</f>
        <v>0</v>
      </c>
      <c r="BL150" s="23" t="s">
        <v>249</v>
      </c>
      <c r="BM150" s="23" t="s">
        <v>374</v>
      </c>
    </row>
    <row r="151" s="1" customFormat="1" ht="25.5" customHeight="1">
      <c r="B151" s="47"/>
      <c r="C151" s="220" t="s">
        <v>295</v>
      </c>
      <c r="D151" s="220" t="s">
        <v>172</v>
      </c>
      <c r="E151" s="221" t="s">
        <v>917</v>
      </c>
      <c r="F151" s="222" t="s">
        <v>918</v>
      </c>
      <c r="G151" s="222"/>
      <c r="H151" s="222"/>
      <c r="I151" s="222"/>
      <c r="J151" s="223" t="s">
        <v>175</v>
      </c>
      <c r="K151" s="224">
        <v>1</v>
      </c>
      <c r="L151" s="225">
        <v>0</v>
      </c>
      <c r="M151" s="226"/>
      <c r="N151" s="227">
        <f>ROUND(L151*K151,2)</f>
        <v>0</v>
      </c>
      <c r="O151" s="227"/>
      <c r="P151" s="227"/>
      <c r="Q151" s="227"/>
      <c r="R151" s="49"/>
      <c r="T151" s="228" t="s">
        <v>22</v>
      </c>
      <c r="U151" s="57" t="s">
        <v>43</v>
      </c>
      <c r="V151" s="48"/>
      <c r="W151" s="229">
        <f>V151*K151</f>
        <v>0</v>
      </c>
      <c r="X151" s="229">
        <v>0</v>
      </c>
      <c r="Y151" s="229">
        <f>X151*K151</f>
        <v>0</v>
      </c>
      <c r="Z151" s="229">
        <v>0</v>
      </c>
      <c r="AA151" s="230">
        <f>Z151*K151</f>
        <v>0</v>
      </c>
      <c r="AR151" s="23" t="s">
        <v>249</v>
      </c>
      <c r="AT151" s="23" t="s">
        <v>172</v>
      </c>
      <c r="AU151" s="23" t="s">
        <v>84</v>
      </c>
      <c r="AY151" s="23" t="s">
        <v>171</v>
      </c>
      <c r="BE151" s="143">
        <f>IF(U151="základní",N151,0)</f>
        <v>0</v>
      </c>
      <c r="BF151" s="143">
        <f>IF(U151="snížená",N151,0)</f>
        <v>0</v>
      </c>
      <c r="BG151" s="143">
        <f>IF(U151="zákl. přenesená",N151,0)</f>
        <v>0</v>
      </c>
      <c r="BH151" s="143">
        <f>IF(U151="sníž. přenesená",N151,0)</f>
        <v>0</v>
      </c>
      <c r="BI151" s="143">
        <f>IF(U151="nulová",N151,0)</f>
        <v>0</v>
      </c>
      <c r="BJ151" s="23" t="s">
        <v>150</v>
      </c>
      <c r="BK151" s="143">
        <f>ROUND(L151*K151,2)</f>
        <v>0</v>
      </c>
      <c r="BL151" s="23" t="s">
        <v>249</v>
      </c>
      <c r="BM151" s="23" t="s">
        <v>382</v>
      </c>
    </row>
    <row r="152" s="1" customFormat="1" ht="25.5" customHeight="1">
      <c r="B152" s="47"/>
      <c r="C152" s="220" t="s">
        <v>301</v>
      </c>
      <c r="D152" s="220" t="s">
        <v>172</v>
      </c>
      <c r="E152" s="221" t="s">
        <v>919</v>
      </c>
      <c r="F152" s="222" t="s">
        <v>920</v>
      </c>
      <c r="G152" s="222"/>
      <c r="H152" s="222"/>
      <c r="I152" s="222"/>
      <c r="J152" s="223" t="s">
        <v>175</v>
      </c>
      <c r="K152" s="224">
        <v>1</v>
      </c>
      <c r="L152" s="225">
        <v>0</v>
      </c>
      <c r="M152" s="226"/>
      <c r="N152" s="227">
        <f>ROUND(L152*K152,2)</f>
        <v>0</v>
      </c>
      <c r="O152" s="227"/>
      <c r="P152" s="227"/>
      <c r="Q152" s="227"/>
      <c r="R152" s="49"/>
      <c r="T152" s="228" t="s">
        <v>22</v>
      </c>
      <c r="U152" s="57" t="s">
        <v>43</v>
      </c>
      <c r="V152" s="48"/>
      <c r="W152" s="229">
        <f>V152*K152</f>
        <v>0</v>
      </c>
      <c r="X152" s="229">
        <v>0</v>
      </c>
      <c r="Y152" s="229">
        <f>X152*K152</f>
        <v>0</v>
      </c>
      <c r="Z152" s="229">
        <v>0</v>
      </c>
      <c r="AA152" s="230">
        <f>Z152*K152</f>
        <v>0</v>
      </c>
      <c r="AR152" s="23" t="s">
        <v>249</v>
      </c>
      <c r="AT152" s="23" t="s">
        <v>172</v>
      </c>
      <c r="AU152" s="23" t="s">
        <v>84</v>
      </c>
      <c r="AY152" s="23" t="s">
        <v>171</v>
      </c>
      <c r="BE152" s="143">
        <f>IF(U152="základní",N152,0)</f>
        <v>0</v>
      </c>
      <c r="BF152" s="143">
        <f>IF(U152="snížená",N152,0)</f>
        <v>0</v>
      </c>
      <c r="BG152" s="143">
        <f>IF(U152="zákl. přenesená",N152,0)</f>
        <v>0</v>
      </c>
      <c r="BH152" s="143">
        <f>IF(U152="sníž. přenesená",N152,0)</f>
        <v>0</v>
      </c>
      <c r="BI152" s="143">
        <f>IF(U152="nulová",N152,0)</f>
        <v>0</v>
      </c>
      <c r="BJ152" s="23" t="s">
        <v>150</v>
      </c>
      <c r="BK152" s="143">
        <f>ROUND(L152*K152,2)</f>
        <v>0</v>
      </c>
      <c r="BL152" s="23" t="s">
        <v>249</v>
      </c>
      <c r="BM152" s="23" t="s">
        <v>390</v>
      </c>
    </row>
    <row r="153" s="1" customFormat="1" ht="25.5" customHeight="1">
      <c r="B153" s="47"/>
      <c r="C153" s="220" t="s">
        <v>309</v>
      </c>
      <c r="D153" s="220" t="s">
        <v>172</v>
      </c>
      <c r="E153" s="221" t="s">
        <v>921</v>
      </c>
      <c r="F153" s="222" t="s">
        <v>922</v>
      </c>
      <c r="G153" s="222"/>
      <c r="H153" s="222"/>
      <c r="I153" s="222"/>
      <c r="J153" s="223" t="s">
        <v>175</v>
      </c>
      <c r="K153" s="224">
        <v>1</v>
      </c>
      <c r="L153" s="225">
        <v>0</v>
      </c>
      <c r="M153" s="226"/>
      <c r="N153" s="227">
        <f>ROUND(L153*K153,2)</f>
        <v>0</v>
      </c>
      <c r="O153" s="227"/>
      <c r="P153" s="227"/>
      <c r="Q153" s="227"/>
      <c r="R153" s="49"/>
      <c r="T153" s="228" t="s">
        <v>22</v>
      </c>
      <c r="U153" s="57" t="s">
        <v>43</v>
      </c>
      <c r="V153" s="48"/>
      <c r="W153" s="229">
        <f>V153*K153</f>
        <v>0</v>
      </c>
      <c r="X153" s="229">
        <v>0</v>
      </c>
      <c r="Y153" s="229">
        <f>X153*K153</f>
        <v>0</v>
      </c>
      <c r="Z153" s="229">
        <v>0</v>
      </c>
      <c r="AA153" s="230">
        <f>Z153*K153</f>
        <v>0</v>
      </c>
      <c r="AR153" s="23" t="s">
        <v>249</v>
      </c>
      <c r="AT153" s="23" t="s">
        <v>172</v>
      </c>
      <c r="AU153" s="23" t="s">
        <v>84</v>
      </c>
      <c r="AY153" s="23" t="s">
        <v>171</v>
      </c>
      <c r="BE153" s="143">
        <f>IF(U153="základní",N153,0)</f>
        <v>0</v>
      </c>
      <c r="BF153" s="143">
        <f>IF(U153="snížená",N153,0)</f>
        <v>0</v>
      </c>
      <c r="BG153" s="143">
        <f>IF(U153="zákl. přenesená",N153,0)</f>
        <v>0</v>
      </c>
      <c r="BH153" s="143">
        <f>IF(U153="sníž. přenesená",N153,0)</f>
        <v>0</v>
      </c>
      <c r="BI153" s="143">
        <f>IF(U153="nulová",N153,0)</f>
        <v>0</v>
      </c>
      <c r="BJ153" s="23" t="s">
        <v>150</v>
      </c>
      <c r="BK153" s="143">
        <f>ROUND(L153*K153,2)</f>
        <v>0</v>
      </c>
      <c r="BL153" s="23" t="s">
        <v>249</v>
      </c>
      <c r="BM153" s="23" t="s">
        <v>399</v>
      </c>
    </row>
    <row r="154" s="1" customFormat="1" ht="25.5" customHeight="1">
      <c r="B154" s="47"/>
      <c r="C154" s="220" t="s">
        <v>314</v>
      </c>
      <c r="D154" s="220" t="s">
        <v>172</v>
      </c>
      <c r="E154" s="221" t="s">
        <v>923</v>
      </c>
      <c r="F154" s="222" t="s">
        <v>924</v>
      </c>
      <c r="G154" s="222"/>
      <c r="H154" s="222"/>
      <c r="I154" s="222"/>
      <c r="J154" s="223" t="s">
        <v>175</v>
      </c>
      <c r="K154" s="224">
        <v>1</v>
      </c>
      <c r="L154" s="225">
        <v>0</v>
      </c>
      <c r="M154" s="226"/>
      <c r="N154" s="227">
        <f>ROUND(L154*K154,2)</f>
        <v>0</v>
      </c>
      <c r="O154" s="227"/>
      <c r="P154" s="227"/>
      <c r="Q154" s="227"/>
      <c r="R154" s="49"/>
      <c r="T154" s="228" t="s">
        <v>22</v>
      </c>
      <c r="U154" s="57" t="s">
        <v>43</v>
      </c>
      <c r="V154" s="48"/>
      <c r="W154" s="229">
        <f>V154*K154</f>
        <v>0</v>
      </c>
      <c r="X154" s="229">
        <v>0</v>
      </c>
      <c r="Y154" s="229">
        <f>X154*K154</f>
        <v>0</v>
      </c>
      <c r="Z154" s="229">
        <v>0</v>
      </c>
      <c r="AA154" s="230">
        <f>Z154*K154</f>
        <v>0</v>
      </c>
      <c r="AR154" s="23" t="s">
        <v>249</v>
      </c>
      <c r="AT154" s="23" t="s">
        <v>172</v>
      </c>
      <c r="AU154" s="23" t="s">
        <v>84</v>
      </c>
      <c r="AY154" s="23" t="s">
        <v>171</v>
      </c>
      <c r="BE154" s="143">
        <f>IF(U154="základní",N154,0)</f>
        <v>0</v>
      </c>
      <c r="BF154" s="143">
        <f>IF(U154="snížená",N154,0)</f>
        <v>0</v>
      </c>
      <c r="BG154" s="143">
        <f>IF(U154="zákl. přenesená",N154,0)</f>
        <v>0</v>
      </c>
      <c r="BH154" s="143">
        <f>IF(U154="sníž. přenesená",N154,0)</f>
        <v>0</v>
      </c>
      <c r="BI154" s="143">
        <f>IF(U154="nulová",N154,0)</f>
        <v>0</v>
      </c>
      <c r="BJ154" s="23" t="s">
        <v>150</v>
      </c>
      <c r="BK154" s="143">
        <f>ROUND(L154*K154,2)</f>
        <v>0</v>
      </c>
      <c r="BL154" s="23" t="s">
        <v>249</v>
      </c>
      <c r="BM154" s="23" t="s">
        <v>407</v>
      </c>
    </row>
    <row r="155" s="1" customFormat="1" ht="25.5" customHeight="1">
      <c r="B155" s="47"/>
      <c r="C155" s="220" t="s">
        <v>318</v>
      </c>
      <c r="D155" s="220" t="s">
        <v>172</v>
      </c>
      <c r="E155" s="221" t="s">
        <v>925</v>
      </c>
      <c r="F155" s="222" t="s">
        <v>926</v>
      </c>
      <c r="G155" s="222"/>
      <c r="H155" s="222"/>
      <c r="I155" s="222"/>
      <c r="J155" s="223" t="s">
        <v>175</v>
      </c>
      <c r="K155" s="224">
        <v>1</v>
      </c>
      <c r="L155" s="225">
        <v>0</v>
      </c>
      <c r="M155" s="226"/>
      <c r="N155" s="227">
        <f>ROUND(L155*K155,2)</f>
        <v>0</v>
      </c>
      <c r="O155" s="227"/>
      <c r="P155" s="227"/>
      <c r="Q155" s="227"/>
      <c r="R155" s="49"/>
      <c r="T155" s="228" t="s">
        <v>22</v>
      </c>
      <c r="U155" s="57" t="s">
        <v>43</v>
      </c>
      <c r="V155" s="48"/>
      <c r="W155" s="229">
        <f>V155*K155</f>
        <v>0</v>
      </c>
      <c r="X155" s="229">
        <v>0</v>
      </c>
      <c r="Y155" s="229">
        <f>X155*K155</f>
        <v>0</v>
      </c>
      <c r="Z155" s="229">
        <v>0</v>
      </c>
      <c r="AA155" s="230">
        <f>Z155*K155</f>
        <v>0</v>
      </c>
      <c r="AR155" s="23" t="s">
        <v>249</v>
      </c>
      <c r="AT155" s="23" t="s">
        <v>172</v>
      </c>
      <c r="AU155" s="23" t="s">
        <v>84</v>
      </c>
      <c r="AY155" s="23" t="s">
        <v>171</v>
      </c>
      <c r="BE155" s="143">
        <f>IF(U155="základní",N155,0)</f>
        <v>0</v>
      </c>
      <c r="BF155" s="143">
        <f>IF(U155="snížená",N155,0)</f>
        <v>0</v>
      </c>
      <c r="BG155" s="143">
        <f>IF(U155="zákl. přenesená",N155,0)</f>
        <v>0</v>
      </c>
      <c r="BH155" s="143">
        <f>IF(U155="sníž. přenesená",N155,0)</f>
        <v>0</v>
      </c>
      <c r="BI155" s="143">
        <f>IF(U155="nulová",N155,0)</f>
        <v>0</v>
      </c>
      <c r="BJ155" s="23" t="s">
        <v>150</v>
      </c>
      <c r="BK155" s="143">
        <f>ROUND(L155*K155,2)</f>
        <v>0</v>
      </c>
      <c r="BL155" s="23" t="s">
        <v>249</v>
      </c>
      <c r="BM155" s="23" t="s">
        <v>415</v>
      </c>
    </row>
    <row r="156" s="1" customFormat="1" ht="25.5" customHeight="1">
      <c r="B156" s="47"/>
      <c r="C156" s="220" t="s">
        <v>323</v>
      </c>
      <c r="D156" s="220" t="s">
        <v>172</v>
      </c>
      <c r="E156" s="221" t="s">
        <v>927</v>
      </c>
      <c r="F156" s="222" t="s">
        <v>928</v>
      </c>
      <c r="G156" s="222"/>
      <c r="H156" s="222"/>
      <c r="I156" s="222"/>
      <c r="J156" s="223" t="s">
        <v>175</v>
      </c>
      <c r="K156" s="224">
        <v>1</v>
      </c>
      <c r="L156" s="225">
        <v>0</v>
      </c>
      <c r="M156" s="226"/>
      <c r="N156" s="227">
        <f>ROUND(L156*K156,2)</f>
        <v>0</v>
      </c>
      <c r="O156" s="227"/>
      <c r="P156" s="227"/>
      <c r="Q156" s="227"/>
      <c r="R156" s="49"/>
      <c r="T156" s="228" t="s">
        <v>22</v>
      </c>
      <c r="U156" s="57" t="s">
        <v>43</v>
      </c>
      <c r="V156" s="48"/>
      <c r="W156" s="229">
        <f>V156*K156</f>
        <v>0</v>
      </c>
      <c r="X156" s="229">
        <v>0</v>
      </c>
      <c r="Y156" s="229">
        <f>X156*K156</f>
        <v>0</v>
      </c>
      <c r="Z156" s="229">
        <v>0</v>
      </c>
      <c r="AA156" s="230">
        <f>Z156*K156</f>
        <v>0</v>
      </c>
      <c r="AR156" s="23" t="s">
        <v>249</v>
      </c>
      <c r="AT156" s="23" t="s">
        <v>172</v>
      </c>
      <c r="AU156" s="23" t="s">
        <v>84</v>
      </c>
      <c r="AY156" s="23" t="s">
        <v>171</v>
      </c>
      <c r="BE156" s="143">
        <f>IF(U156="základní",N156,0)</f>
        <v>0</v>
      </c>
      <c r="BF156" s="143">
        <f>IF(U156="snížená",N156,0)</f>
        <v>0</v>
      </c>
      <c r="BG156" s="143">
        <f>IF(U156="zákl. přenesená",N156,0)</f>
        <v>0</v>
      </c>
      <c r="BH156" s="143">
        <f>IF(U156="sníž. přenesená",N156,0)</f>
        <v>0</v>
      </c>
      <c r="BI156" s="143">
        <f>IF(U156="nulová",N156,0)</f>
        <v>0</v>
      </c>
      <c r="BJ156" s="23" t="s">
        <v>150</v>
      </c>
      <c r="BK156" s="143">
        <f>ROUND(L156*K156,2)</f>
        <v>0</v>
      </c>
      <c r="BL156" s="23" t="s">
        <v>249</v>
      </c>
      <c r="BM156" s="23" t="s">
        <v>423</v>
      </c>
    </row>
    <row r="157" s="1" customFormat="1" ht="25.5" customHeight="1">
      <c r="B157" s="47"/>
      <c r="C157" s="220" t="s">
        <v>306</v>
      </c>
      <c r="D157" s="220" t="s">
        <v>172</v>
      </c>
      <c r="E157" s="221" t="s">
        <v>929</v>
      </c>
      <c r="F157" s="222" t="s">
        <v>930</v>
      </c>
      <c r="G157" s="222"/>
      <c r="H157" s="222"/>
      <c r="I157" s="222"/>
      <c r="J157" s="223" t="s">
        <v>175</v>
      </c>
      <c r="K157" s="224">
        <v>1</v>
      </c>
      <c r="L157" s="225">
        <v>0</v>
      </c>
      <c r="M157" s="226"/>
      <c r="N157" s="227">
        <f>ROUND(L157*K157,2)</f>
        <v>0</v>
      </c>
      <c r="O157" s="227"/>
      <c r="P157" s="227"/>
      <c r="Q157" s="227"/>
      <c r="R157" s="49"/>
      <c r="T157" s="228" t="s">
        <v>22</v>
      </c>
      <c r="U157" s="57" t="s">
        <v>43</v>
      </c>
      <c r="V157" s="48"/>
      <c r="W157" s="229">
        <f>V157*K157</f>
        <v>0</v>
      </c>
      <c r="X157" s="229">
        <v>0</v>
      </c>
      <c r="Y157" s="229">
        <f>X157*K157</f>
        <v>0</v>
      </c>
      <c r="Z157" s="229">
        <v>0</v>
      </c>
      <c r="AA157" s="230">
        <f>Z157*K157</f>
        <v>0</v>
      </c>
      <c r="AR157" s="23" t="s">
        <v>249</v>
      </c>
      <c r="AT157" s="23" t="s">
        <v>172</v>
      </c>
      <c r="AU157" s="23" t="s">
        <v>84</v>
      </c>
      <c r="AY157" s="23" t="s">
        <v>171</v>
      </c>
      <c r="BE157" s="143">
        <f>IF(U157="základní",N157,0)</f>
        <v>0</v>
      </c>
      <c r="BF157" s="143">
        <f>IF(U157="snížená",N157,0)</f>
        <v>0</v>
      </c>
      <c r="BG157" s="143">
        <f>IF(U157="zákl. přenesená",N157,0)</f>
        <v>0</v>
      </c>
      <c r="BH157" s="143">
        <f>IF(U157="sníž. přenesená",N157,0)</f>
        <v>0</v>
      </c>
      <c r="BI157" s="143">
        <f>IF(U157="nulová",N157,0)</f>
        <v>0</v>
      </c>
      <c r="BJ157" s="23" t="s">
        <v>150</v>
      </c>
      <c r="BK157" s="143">
        <f>ROUND(L157*K157,2)</f>
        <v>0</v>
      </c>
      <c r="BL157" s="23" t="s">
        <v>249</v>
      </c>
      <c r="BM157" s="23" t="s">
        <v>432</v>
      </c>
    </row>
    <row r="158" s="1" customFormat="1" ht="16.5" customHeight="1">
      <c r="B158" s="47"/>
      <c r="C158" s="220" t="s">
        <v>330</v>
      </c>
      <c r="D158" s="220" t="s">
        <v>172</v>
      </c>
      <c r="E158" s="221" t="s">
        <v>931</v>
      </c>
      <c r="F158" s="222" t="s">
        <v>932</v>
      </c>
      <c r="G158" s="222"/>
      <c r="H158" s="222"/>
      <c r="I158" s="222"/>
      <c r="J158" s="223" t="s">
        <v>175</v>
      </c>
      <c r="K158" s="224">
        <v>1</v>
      </c>
      <c r="L158" s="225">
        <v>0</v>
      </c>
      <c r="M158" s="226"/>
      <c r="N158" s="227">
        <f>ROUND(L158*K158,2)</f>
        <v>0</v>
      </c>
      <c r="O158" s="227"/>
      <c r="P158" s="227"/>
      <c r="Q158" s="227"/>
      <c r="R158" s="49"/>
      <c r="T158" s="228" t="s">
        <v>22</v>
      </c>
      <c r="U158" s="57" t="s">
        <v>43</v>
      </c>
      <c r="V158" s="48"/>
      <c r="W158" s="229">
        <f>V158*K158</f>
        <v>0</v>
      </c>
      <c r="X158" s="229">
        <v>0</v>
      </c>
      <c r="Y158" s="229">
        <f>X158*K158</f>
        <v>0</v>
      </c>
      <c r="Z158" s="229">
        <v>0</v>
      </c>
      <c r="AA158" s="230">
        <f>Z158*K158</f>
        <v>0</v>
      </c>
      <c r="AR158" s="23" t="s">
        <v>249</v>
      </c>
      <c r="AT158" s="23" t="s">
        <v>172</v>
      </c>
      <c r="AU158" s="23" t="s">
        <v>84</v>
      </c>
      <c r="AY158" s="23" t="s">
        <v>171</v>
      </c>
      <c r="BE158" s="143">
        <f>IF(U158="základní",N158,0)</f>
        <v>0</v>
      </c>
      <c r="BF158" s="143">
        <f>IF(U158="snížená",N158,0)</f>
        <v>0</v>
      </c>
      <c r="BG158" s="143">
        <f>IF(U158="zákl. přenesená",N158,0)</f>
        <v>0</v>
      </c>
      <c r="BH158" s="143">
        <f>IF(U158="sníž. přenesená",N158,0)</f>
        <v>0</v>
      </c>
      <c r="BI158" s="143">
        <f>IF(U158="nulová",N158,0)</f>
        <v>0</v>
      </c>
      <c r="BJ158" s="23" t="s">
        <v>150</v>
      </c>
      <c r="BK158" s="143">
        <f>ROUND(L158*K158,2)</f>
        <v>0</v>
      </c>
      <c r="BL158" s="23" t="s">
        <v>249</v>
      </c>
      <c r="BM158" s="23" t="s">
        <v>440</v>
      </c>
    </row>
    <row r="159" s="1" customFormat="1" ht="25.5" customHeight="1">
      <c r="B159" s="47"/>
      <c r="C159" s="220" t="s">
        <v>334</v>
      </c>
      <c r="D159" s="220" t="s">
        <v>172</v>
      </c>
      <c r="E159" s="221" t="s">
        <v>933</v>
      </c>
      <c r="F159" s="222" t="s">
        <v>934</v>
      </c>
      <c r="G159" s="222"/>
      <c r="H159" s="222"/>
      <c r="I159" s="222"/>
      <c r="J159" s="223" t="s">
        <v>175</v>
      </c>
      <c r="K159" s="224">
        <v>1</v>
      </c>
      <c r="L159" s="225">
        <v>0</v>
      </c>
      <c r="M159" s="226"/>
      <c r="N159" s="227">
        <f>ROUND(L159*K159,2)</f>
        <v>0</v>
      </c>
      <c r="O159" s="227"/>
      <c r="P159" s="227"/>
      <c r="Q159" s="227"/>
      <c r="R159" s="49"/>
      <c r="T159" s="228" t="s">
        <v>22</v>
      </c>
      <c r="U159" s="57" t="s">
        <v>43</v>
      </c>
      <c r="V159" s="48"/>
      <c r="W159" s="229">
        <f>V159*K159</f>
        <v>0</v>
      </c>
      <c r="X159" s="229">
        <v>0</v>
      </c>
      <c r="Y159" s="229">
        <f>X159*K159</f>
        <v>0</v>
      </c>
      <c r="Z159" s="229">
        <v>0</v>
      </c>
      <c r="AA159" s="230">
        <f>Z159*K159</f>
        <v>0</v>
      </c>
      <c r="AR159" s="23" t="s">
        <v>249</v>
      </c>
      <c r="AT159" s="23" t="s">
        <v>172</v>
      </c>
      <c r="AU159" s="23" t="s">
        <v>84</v>
      </c>
      <c r="AY159" s="23" t="s">
        <v>171</v>
      </c>
      <c r="BE159" s="143">
        <f>IF(U159="základní",N159,0)</f>
        <v>0</v>
      </c>
      <c r="BF159" s="143">
        <f>IF(U159="snížená",N159,0)</f>
        <v>0</v>
      </c>
      <c r="BG159" s="143">
        <f>IF(U159="zákl. přenesená",N159,0)</f>
        <v>0</v>
      </c>
      <c r="BH159" s="143">
        <f>IF(U159="sníž. přenesená",N159,0)</f>
        <v>0</v>
      </c>
      <c r="BI159" s="143">
        <f>IF(U159="nulová",N159,0)</f>
        <v>0</v>
      </c>
      <c r="BJ159" s="23" t="s">
        <v>150</v>
      </c>
      <c r="BK159" s="143">
        <f>ROUND(L159*K159,2)</f>
        <v>0</v>
      </c>
      <c r="BL159" s="23" t="s">
        <v>249</v>
      </c>
      <c r="BM159" s="23" t="s">
        <v>448</v>
      </c>
    </row>
    <row r="160" s="1" customFormat="1" ht="25.5" customHeight="1">
      <c r="B160" s="47"/>
      <c r="C160" s="220" t="s">
        <v>338</v>
      </c>
      <c r="D160" s="220" t="s">
        <v>172</v>
      </c>
      <c r="E160" s="221" t="s">
        <v>935</v>
      </c>
      <c r="F160" s="222" t="s">
        <v>936</v>
      </c>
      <c r="G160" s="222"/>
      <c r="H160" s="222"/>
      <c r="I160" s="222"/>
      <c r="J160" s="223" t="s">
        <v>175</v>
      </c>
      <c r="K160" s="224">
        <v>2</v>
      </c>
      <c r="L160" s="225">
        <v>0</v>
      </c>
      <c r="M160" s="226"/>
      <c r="N160" s="227">
        <f>ROUND(L160*K160,2)</f>
        <v>0</v>
      </c>
      <c r="O160" s="227"/>
      <c r="P160" s="227"/>
      <c r="Q160" s="227"/>
      <c r="R160" s="49"/>
      <c r="T160" s="228" t="s">
        <v>22</v>
      </c>
      <c r="U160" s="57" t="s">
        <v>43</v>
      </c>
      <c r="V160" s="48"/>
      <c r="W160" s="229">
        <f>V160*K160</f>
        <v>0</v>
      </c>
      <c r="X160" s="229">
        <v>0</v>
      </c>
      <c r="Y160" s="229">
        <f>X160*K160</f>
        <v>0</v>
      </c>
      <c r="Z160" s="229">
        <v>0</v>
      </c>
      <c r="AA160" s="230">
        <f>Z160*K160</f>
        <v>0</v>
      </c>
      <c r="AR160" s="23" t="s">
        <v>249</v>
      </c>
      <c r="AT160" s="23" t="s">
        <v>172</v>
      </c>
      <c r="AU160" s="23" t="s">
        <v>84</v>
      </c>
      <c r="AY160" s="23" t="s">
        <v>171</v>
      </c>
      <c r="BE160" s="143">
        <f>IF(U160="základní",N160,0)</f>
        <v>0</v>
      </c>
      <c r="BF160" s="143">
        <f>IF(U160="snížená",N160,0)</f>
        <v>0</v>
      </c>
      <c r="BG160" s="143">
        <f>IF(U160="zákl. přenesená",N160,0)</f>
        <v>0</v>
      </c>
      <c r="BH160" s="143">
        <f>IF(U160="sníž. přenesená",N160,0)</f>
        <v>0</v>
      </c>
      <c r="BI160" s="143">
        <f>IF(U160="nulová",N160,0)</f>
        <v>0</v>
      </c>
      <c r="BJ160" s="23" t="s">
        <v>150</v>
      </c>
      <c r="BK160" s="143">
        <f>ROUND(L160*K160,2)</f>
        <v>0</v>
      </c>
      <c r="BL160" s="23" t="s">
        <v>249</v>
      </c>
      <c r="BM160" s="23" t="s">
        <v>456</v>
      </c>
    </row>
    <row r="161" s="1" customFormat="1" ht="25.5" customHeight="1">
      <c r="B161" s="47"/>
      <c r="C161" s="220" t="s">
        <v>342</v>
      </c>
      <c r="D161" s="220" t="s">
        <v>172</v>
      </c>
      <c r="E161" s="221" t="s">
        <v>937</v>
      </c>
      <c r="F161" s="222" t="s">
        <v>938</v>
      </c>
      <c r="G161" s="222"/>
      <c r="H161" s="222"/>
      <c r="I161" s="222"/>
      <c r="J161" s="223" t="s">
        <v>175</v>
      </c>
      <c r="K161" s="224">
        <v>1</v>
      </c>
      <c r="L161" s="225">
        <v>0</v>
      </c>
      <c r="M161" s="226"/>
      <c r="N161" s="227">
        <f>ROUND(L161*K161,2)</f>
        <v>0</v>
      </c>
      <c r="O161" s="227"/>
      <c r="P161" s="227"/>
      <c r="Q161" s="227"/>
      <c r="R161" s="49"/>
      <c r="T161" s="228" t="s">
        <v>22</v>
      </c>
      <c r="U161" s="57" t="s">
        <v>43</v>
      </c>
      <c r="V161" s="48"/>
      <c r="W161" s="229">
        <f>V161*K161</f>
        <v>0</v>
      </c>
      <c r="X161" s="229">
        <v>0</v>
      </c>
      <c r="Y161" s="229">
        <f>X161*K161</f>
        <v>0</v>
      </c>
      <c r="Z161" s="229">
        <v>0</v>
      </c>
      <c r="AA161" s="230">
        <f>Z161*K161</f>
        <v>0</v>
      </c>
      <c r="AR161" s="23" t="s">
        <v>249</v>
      </c>
      <c r="AT161" s="23" t="s">
        <v>172</v>
      </c>
      <c r="AU161" s="23" t="s">
        <v>84</v>
      </c>
      <c r="AY161" s="23" t="s">
        <v>171</v>
      </c>
      <c r="BE161" s="143">
        <f>IF(U161="základní",N161,0)</f>
        <v>0</v>
      </c>
      <c r="BF161" s="143">
        <f>IF(U161="snížená",N161,0)</f>
        <v>0</v>
      </c>
      <c r="BG161" s="143">
        <f>IF(U161="zákl. přenesená",N161,0)</f>
        <v>0</v>
      </c>
      <c r="BH161" s="143">
        <f>IF(U161="sníž. přenesená",N161,0)</f>
        <v>0</v>
      </c>
      <c r="BI161" s="143">
        <f>IF(U161="nulová",N161,0)</f>
        <v>0</v>
      </c>
      <c r="BJ161" s="23" t="s">
        <v>150</v>
      </c>
      <c r="BK161" s="143">
        <f>ROUND(L161*K161,2)</f>
        <v>0</v>
      </c>
      <c r="BL161" s="23" t="s">
        <v>249</v>
      </c>
      <c r="BM161" s="23" t="s">
        <v>464</v>
      </c>
    </row>
    <row r="162" s="1" customFormat="1" ht="38.25" customHeight="1">
      <c r="B162" s="47"/>
      <c r="C162" s="220" t="s">
        <v>346</v>
      </c>
      <c r="D162" s="220" t="s">
        <v>172</v>
      </c>
      <c r="E162" s="221" t="s">
        <v>939</v>
      </c>
      <c r="F162" s="222" t="s">
        <v>940</v>
      </c>
      <c r="G162" s="222"/>
      <c r="H162" s="222"/>
      <c r="I162" s="222"/>
      <c r="J162" s="223" t="s">
        <v>175</v>
      </c>
      <c r="K162" s="224">
        <v>1</v>
      </c>
      <c r="L162" s="225">
        <v>0</v>
      </c>
      <c r="M162" s="226"/>
      <c r="N162" s="227">
        <f>ROUND(L162*K162,2)</f>
        <v>0</v>
      </c>
      <c r="O162" s="227"/>
      <c r="P162" s="227"/>
      <c r="Q162" s="227"/>
      <c r="R162" s="49"/>
      <c r="T162" s="228" t="s">
        <v>22</v>
      </c>
      <c r="U162" s="57" t="s">
        <v>43</v>
      </c>
      <c r="V162" s="48"/>
      <c r="W162" s="229">
        <f>V162*K162</f>
        <v>0</v>
      </c>
      <c r="X162" s="229">
        <v>0</v>
      </c>
      <c r="Y162" s="229">
        <f>X162*K162</f>
        <v>0</v>
      </c>
      <c r="Z162" s="229">
        <v>0</v>
      </c>
      <c r="AA162" s="230">
        <f>Z162*K162</f>
        <v>0</v>
      </c>
      <c r="AR162" s="23" t="s">
        <v>249</v>
      </c>
      <c r="AT162" s="23" t="s">
        <v>172</v>
      </c>
      <c r="AU162" s="23" t="s">
        <v>84</v>
      </c>
      <c r="AY162" s="23" t="s">
        <v>171</v>
      </c>
      <c r="BE162" s="143">
        <f>IF(U162="základní",N162,0)</f>
        <v>0</v>
      </c>
      <c r="BF162" s="143">
        <f>IF(U162="snížená",N162,0)</f>
        <v>0</v>
      </c>
      <c r="BG162" s="143">
        <f>IF(U162="zákl. přenesená",N162,0)</f>
        <v>0</v>
      </c>
      <c r="BH162" s="143">
        <f>IF(U162="sníž. přenesená",N162,0)</f>
        <v>0</v>
      </c>
      <c r="BI162" s="143">
        <f>IF(U162="nulová",N162,0)</f>
        <v>0</v>
      </c>
      <c r="BJ162" s="23" t="s">
        <v>150</v>
      </c>
      <c r="BK162" s="143">
        <f>ROUND(L162*K162,2)</f>
        <v>0</v>
      </c>
      <c r="BL162" s="23" t="s">
        <v>249</v>
      </c>
      <c r="BM162" s="23" t="s">
        <v>472</v>
      </c>
    </row>
    <row r="163" s="1" customFormat="1" ht="25.5" customHeight="1">
      <c r="B163" s="47"/>
      <c r="C163" s="220" t="s">
        <v>350</v>
      </c>
      <c r="D163" s="220" t="s">
        <v>172</v>
      </c>
      <c r="E163" s="221" t="s">
        <v>941</v>
      </c>
      <c r="F163" s="222" t="s">
        <v>942</v>
      </c>
      <c r="G163" s="222"/>
      <c r="H163" s="222"/>
      <c r="I163" s="222"/>
      <c r="J163" s="223" t="s">
        <v>175</v>
      </c>
      <c r="K163" s="224">
        <v>1</v>
      </c>
      <c r="L163" s="225">
        <v>0</v>
      </c>
      <c r="M163" s="226"/>
      <c r="N163" s="227">
        <f>ROUND(L163*K163,2)</f>
        <v>0</v>
      </c>
      <c r="O163" s="227"/>
      <c r="P163" s="227"/>
      <c r="Q163" s="227"/>
      <c r="R163" s="49"/>
      <c r="T163" s="228" t="s">
        <v>22</v>
      </c>
      <c r="U163" s="57" t="s">
        <v>43</v>
      </c>
      <c r="V163" s="48"/>
      <c r="W163" s="229">
        <f>V163*K163</f>
        <v>0</v>
      </c>
      <c r="X163" s="229">
        <v>0</v>
      </c>
      <c r="Y163" s="229">
        <f>X163*K163</f>
        <v>0</v>
      </c>
      <c r="Z163" s="229">
        <v>0</v>
      </c>
      <c r="AA163" s="230">
        <f>Z163*K163</f>
        <v>0</v>
      </c>
      <c r="AR163" s="23" t="s">
        <v>249</v>
      </c>
      <c r="AT163" s="23" t="s">
        <v>172</v>
      </c>
      <c r="AU163" s="23" t="s">
        <v>84</v>
      </c>
      <c r="AY163" s="23" t="s">
        <v>171</v>
      </c>
      <c r="BE163" s="143">
        <f>IF(U163="základní",N163,0)</f>
        <v>0</v>
      </c>
      <c r="BF163" s="143">
        <f>IF(U163="snížená",N163,0)</f>
        <v>0</v>
      </c>
      <c r="BG163" s="143">
        <f>IF(U163="zákl. přenesená",N163,0)</f>
        <v>0</v>
      </c>
      <c r="BH163" s="143">
        <f>IF(U163="sníž. přenesená",N163,0)</f>
        <v>0</v>
      </c>
      <c r="BI163" s="143">
        <f>IF(U163="nulová",N163,0)</f>
        <v>0</v>
      </c>
      <c r="BJ163" s="23" t="s">
        <v>150</v>
      </c>
      <c r="BK163" s="143">
        <f>ROUND(L163*K163,2)</f>
        <v>0</v>
      </c>
      <c r="BL163" s="23" t="s">
        <v>249</v>
      </c>
      <c r="BM163" s="23" t="s">
        <v>480</v>
      </c>
    </row>
    <row r="164" s="1" customFormat="1" ht="25.5" customHeight="1">
      <c r="B164" s="47"/>
      <c r="C164" s="220" t="s">
        <v>354</v>
      </c>
      <c r="D164" s="220" t="s">
        <v>172</v>
      </c>
      <c r="E164" s="221" t="s">
        <v>943</v>
      </c>
      <c r="F164" s="222" t="s">
        <v>944</v>
      </c>
      <c r="G164" s="222"/>
      <c r="H164" s="222"/>
      <c r="I164" s="222"/>
      <c r="J164" s="223" t="s">
        <v>175</v>
      </c>
      <c r="K164" s="224">
        <v>1</v>
      </c>
      <c r="L164" s="225">
        <v>0</v>
      </c>
      <c r="M164" s="226"/>
      <c r="N164" s="227">
        <f>ROUND(L164*K164,2)</f>
        <v>0</v>
      </c>
      <c r="O164" s="227"/>
      <c r="P164" s="227"/>
      <c r="Q164" s="227"/>
      <c r="R164" s="49"/>
      <c r="T164" s="228" t="s">
        <v>22</v>
      </c>
      <c r="U164" s="57" t="s">
        <v>43</v>
      </c>
      <c r="V164" s="48"/>
      <c r="W164" s="229">
        <f>V164*K164</f>
        <v>0</v>
      </c>
      <c r="X164" s="229">
        <v>0</v>
      </c>
      <c r="Y164" s="229">
        <f>X164*K164</f>
        <v>0</v>
      </c>
      <c r="Z164" s="229">
        <v>0</v>
      </c>
      <c r="AA164" s="230">
        <f>Z164*K164</f>
        <v>0</v>
      </c>
      <c r="AR164" s="23" t="s">
        <v>249</v>
      </c>
      <c r="AT164" s="23" t="s">
        <v>172</v>
      </c>
      <c r="AU164" s="23" t="s">
        <v>84</v>
      </c>
      <c r="AY164" s="23" t="s">
        <v>171</v>
      </c>
      <c r="BE164" s="143">
        <f>IF(U164="základní",N164,0)</f>
        <v>0</v>
      </c>
      <c r="BF164" s="143">
        <f>IF(U164="snížená",N164,0)</f>
        <v>0</v>
      </c>
      <c r="BG164" s="143">
        <f>IF(U164="zákl. přenesená",N164,0)</f>
        <v>0</v>
      </c>
      <c r="BH164" s="143">
        <f>IF(U164="sníž. přenesená",N164,0)</f>
        <v>0</v>
      </c>
      <c r="BI164" s="143">
        <f>IF(U164="nulová",N164,0)</f>
        <v>0</v>
      </c>
      <c r="BJ164" s="23" t="s">
        <v>150</v>
      </c>
      <c r="BK164" s="143">
        <f>ROUND(L164*K164,2)</f>
        <v>0</v>
      </c>
      <c r="BL164" s="23" t="s">
        <v>249</v>
      </c>
      <c r="BM164" s="23" t="s">
        <v>488</v>
      </c>
    </row>
    <row r="165" s="1" customFormat="1" ht="25.5" customHeight="1">
      <c r="B165" s="47"/>
      <c r="C165" s="220" t="s">
        <v>358</v>
      </c>
      <c r="D165" s="220" t="s">
        <v>172</v>
      </c>
      <c r="E165" s="221" t="s">
        <v>945</v>
      </c>
      <c r="F165" s="222" t="s">
        <v>946</v>
      </c>
      <c r="G165" s="222"/>
      <c r="H165" s="222"/>
      <c r="I165" s="222"/>
      <c r="J165" s="223" t="s">
        <v>321</v>
      </c>
      <c r="K165" s="272">
        <v>0</v>
      </c>
      <c r="L165" s="225">
        <v>0</v>
      </c>
      <c r="M165" s="226"/>
      <c r="N165" s="227">
        <f>ROUND(L165*K165,2)</f>
        <v>0</v>
      </c>
      <c r="O165" s="227"/>
      <c r="P165" s="227"/>
      <c r="Q165" s="227"/>
      <c r="R165" s="49"/>
      <c r="T165" s="228" t="s">
        <v>22</v>
      </c>
      <c r="U165" s="57" t="s">
        <v>43</v>
      </c>
      <c r="V165" s="48"/>
      <c r="W165" s="229">
        <f>V165*K165</f>
        <v>0</v>
      </c>
      <c r="X165" s="229">
        <v>0</v>
      </c>
      <c r="Y165" s="229">
        <f>X165*K165</f>
        <v>0</v>
      </c>
      <c r="Z165" s="229">
        <v>0</v>
      </c>
      <c r="AA165" s="230">
        <f>Z165*K165</f>
        <v>0</v>
      </c>
      <c r="AR165" s="23" t="s">
        <v>249</v>
      </c>
      <c r="AT165" s="23" t="s">
        <v>172</v>
      </c>
      <c r="AU165" s="23" t="s">
        <v>84</v>
      </c>
      <c r="AY165" s="23" t="s">
        <v>171</v>
      </c>
      <c r="BE165" s="143">
        <f>IF(U165="základní",N165,0)</f>
        <v>0</v>
      </c>
      <c r="BF165" s="143">
        <f>IF(U165="snížená",N165,0)</f>
        <v>0</v>
      </c>
      <c r="BG165" s="143">
        <f>IF(U165="zákl. přenesená",N165,0)</f>
        <v>0</v>
      </c>
      <c r="BH165" s="143">
        <f>IF(U165="sníž. přenesená",N165,0)</f>
        <v>0</v>
      </c>
      <c r="BI165" s="143">
        <f>IF(U165="nulová",N165,0)</f>
        <v>0</v>
      </c>
      <c r="BJ165" s="23" t="s">
        <v>150</v>
      </c>
      <c r="BK165" s="143">
        <f>ROUND(L165*K165,2)</f>
        <v>0</v>
      </c>
      <c r="BL165" s="23" t="s">
        <v>249</v>
      </c>
      <c r="BM165" s="23" t="s">
        <v>496</v>
      </c>
    </row>
    <row r="166" s="9" customFormat="1" ht="37.44" customHeight="1">
      <c r="B166" s="206"/>
      <c r="C166" s="207"/>
      <c r="D166" s="208" t="s">
        <v>866</v>
      </c>
      <c r="E166" s="208"/>
      <c r="F166" s="208"/>
      <c r="G166" s="208"/>
      <c r="H166" s="208"/>
      <c r="I166" s="208"/>
      <c r="J166" s="208"/>
      <c r="K166" s="208"/>
      <c r="L166" s="208"/>
      <c r="M166" s="208"/>
      <c r="N166" s="275">
        <f>BK166</f>
        <v>0</v>
      </c>
      <c r="O166" s="276"/>
      <c r="P166" s="276"/>
      <c r="Q166" s="276"/>
      <c r="R166" s="210"/>
      <c r="T166" s="211"/>
      <c r="U166" s="207"/>
      <c r="V166" s="207"/>
      <c r="W166" s="212">
        <f>SUM(W167:W168)</f>
        <v>0</v>
      </c>
      <c r="X166" s="207"/>
      <c r="Y166" s="212">
        <f>SUM(Y167:Y168)</f>
        <v>0</v>
      </c>
      <c r="Z166" s="207"/>
      <c r="AA166" s="213">
        <f>SUM(AA167:AA168)</f>
        <v>0</v>
      </c>
      <c r="AR166" s="214" t="s">
        <v>84</v>
      </c>
      <c r="AT166" s="215" t="s">
        <v>75</v>
      </c>
      <c r="AU166" s="215" t="s">
        <v>76</v>
      </c>
      <c r="AY166" s="214" t="s">
        <v>171</v>
      </c>
      <c r="BK166" s="216">
        <f>SUM(BK167:BK168)</f>
        <v>0</v>
      </c>
    </row>
    <row r="167" s="1" customFormat="1" ht="38.25" customHeight="1">
      <c r="B167" s="47"/>
      <c r="C167" s="220" t="s">
        <v>362</v>
      </c>
      <c r="D167" s="220" t="s">
        <v>172</v>
      </c>
      <c r="E167" s="221" t="s">
        <v>947</v>
      </c>
      <c r="F167" s="222" t="s">
        <v>948</v>
      </c>
      <c r="G167" s="222"/>
      <c r="H167" s="222"/>
      <c r="I167" s="222"/>
      <c r="J167" s="223" t="s">
        <v>949</v>
      </c>
      <c r="K167" s="224">
        <v>24</v>
      </c>
      <c r="L167" s="225">
        <v>0</v>
      </c>
      <c r="M167" s="226"/>
      <c r="N167" s="227">
        <f>ROUND(L167*K167,2)</f>
        <v>0</v>
      </c>
      <c r="O167" s="227"/>
      <c r="P167" s="227"/>
      <c r="Q167" s="227"/>
      <c r="R167" s="49"/>
      <c r="T167" s="228" t="s">
        <v>22</v>
      </c>
      <c r="U167" s="57" t="s">
        <v>43</v>
      </c>
      <c r="V167" s="48"/>
      <c r="W167" s="229">
        <f>V167*K167</f>
        <v>0</v>
      </c>
      <c r="X167" s="229">
        <v>0</v>
      </c>
      <c r="Y167" s="229">
        <f>X167*K167</f>
        <v>0</v>
      </c>
      <c r="Z167" s="229">
        <v>0</v>
      </c>
      <c r="AA167" s="230">
        <f>Z167*K167</f>
        <v>0</v>
      </c>
      <c r="AR167" s="23" t="s">
        <v>176</v>
      </c>
      <c r="AT167" s="23" t="s">
        <v>172</v>
      </c>
      <c r="AU167" s="23" t="s">
        <v>84</v>
      </c>
      <c r="AY167" s="23" t="s">
        <v>171</v>
      </c>
      <c r="BE167" s="143">
        <f>IF(U167="základní",N167,0)</f>
        <v>0</v>
      </c>
      <c r="BF167" s="143">
        <f>IF(U167="snížená",N167,0)</f>
        <v>0</v>
      </c>
      <c r="BG167" s="143">
        <f>IF(U167="zákl. přenesená",N167,0)</f>
        <v>0</v>
      </c>
      <c r="BH167" s="143">
        <f>IF(U167="sníž. přenesená",N167,0)</f>
        <v>0</v>
      </c>
      <c r="BI167" s="143">
        <f>IF(U167="nulová",N167,0)</f>
        <v>0</v>
      </c>
      <c r="BJ167" s="23" t="s">
        <v>150</v>
      </c>
      <c r="BK167" s="143">
        <f>ROUND(L167*K167,2)</f>
        <v>0</v>
      </c>
      <c r="BL167" s="23" t="s">
        <v>176</v>
      </c>
      <c r="BM167" s="23" t="s">
        <v>504</v>
      </c>
    </row>
    <row r="168" s="1" customFormat="1" ht="38.25" customHeight="1">
      <c r="B168" s="47"/>
      <c r="C168" s="220" t="s">
        <v>366</v>
      </c>
      <c r="D168" s="220" t="s">
        <v>172</v>
      </c>
      <c r="E168" s="221" t="s">
        <v>950</v>
      </c>
      <c r="F168" s="222" t="s">
        <v>951</v>
      </c>
      <c r="G168" s="222"/>
      <c r="H168" s="222"/>
      <c r="I168" s="222"/>
      <c r="J168" s="223" t="s">
        <v>949</v>
      </c>
      <c r="K168" s="224">
        <v>16</v>
      </c>
      <c r="L168" s="225">
        <v>0</v>
      </c>
      <c r="M168" s="226"/>
      <c r="N168" s="227">
        <f>ROUND(L168*K168,2)</f>
        <v>0</v>
      </c>
      <c r="O168" s="227"/>
      <c r="P168" s="227"/>
      <c r="Q168" s="227"/>
      <c r="R168" s="49"/>
      <c r="T168" s="228" t="s">
        <v>22</v>
      </c>
      <c r="U168" s="57" t="s">
        <v>43</v>
      </c>
      <c r="V168" s="48"/>
      <c r="W168" s="229">
        <f>V168*K168</f>
        <v>0</v>
      </c>
      <c r="X168" s="229">
        <v>0</v>
      </c>
      <c r="Y168" s="229">
        <f>X168*K168</f>
        <v>0</v>
      </c>
      <c r="Z168" s="229">
        <v>0</v>
      </c>
      <c r="AA168" s="230">
        <f>Z168*K168</f>
        <v>0</v>
      </c>
      <c r="AR168" s="23" t="s">
        <v>176</v>
      </c>
      <c r="AT168" s="23" t="s">
        <v>172</v>
      </c>
      <c r="AU168" s="23" t="s">
        <v>84</v>
      </c>
      <c r="AY168" s="23" t="s">
        <v>171</v>
      </c>
      <c r="BE168" s="143">
        <f>IF(U168="základní",N168,0)</f>
        <v>0</v>
      </c>
      <c r="BF168" s="143">
        <f>IF(U168="snížená",N168,0)</f>
        <v>0</v>
      </c>
      <c r="BG168" s="143">
        <f>IF(U168="zákl. přenesená",N168,0)</f>
        <v>0</v>
      </c>
      <c r="BH168" s="143">
        <f>IF(U168="sníž. přenesená",N168,0)</f>
        <v>0</v>
      </c>
      <c r="BI168" s="143">
        <f>IF(U168="nulová",N168,0)</f>
        <v>0</v>
      </c>
      <c r="BJ168" s="23" t="s">
        <v>150</v>
      </c>
      <c r="BK168" s="143">
        <f>ROUND(L168*K168,2)</f>
        <v>0</v>
      </c>
      <c r="BL168" s="23" t="s">
        <v>176</v>
      </c>
      <c r="BM168" s="23" t="s">
        <v>512</v>
      </c>
    </row>
    <row r="169" s="9" customFormat="1" ht="37.44" customHeight="1">
      <c r="B169" s="206"/>
      <c r="C169" s="207"/>
      <c r="D169" s="208" t="s">
        <v>867</v>
      </c>
      <c r="E169" s="208"/>
      <c r="F169" s="208"/>
      <c r="G169" s="208"/>
      <c r="H169" s="208"/>
      <c r="I169" s="208"/>
      <c r="J169" s="208"/>
      <c r="K169" s="208"/>
      <c r="L169" s="208"/>
      <c r="M169" s="208"/>
      <c r="N169" s="275">
        <f>BK169</f>
        <v>0</v>
      </c>
      <c r="O169" s="276"/>
      <c r="P169" s="276"/>
      <c r="Q169" s="276"/>
      <c r="R169" s="210"/>
      <c r="T169" s="211"/>
      <c r="U169" s="207"/>
      <c r="V169" s="207"/>
      <c r="W169" s="212">
        <f>SUM(W170:W178)</f>
        <v>0</v>
      </c>
      <c r="X169" s="207"/>
      <c r="Y169" s="212">
        <f>SUM(Y170:Y178)</f>
        <v>0</v>
      </c>
      <c r="Z169" s="207"/>
      <c r="AA169" s="213">
        <f>SUM(AA170:AA178)</f>
        <v>0</v>
      </c>
      <c r="AR169" s="214" t="s">
        <v>150</v>
      </c>
      <c r="AT169" s="215" t="s">
        <v>75</v>
      </c>
      <c r="AU169" s="215" t="s">
        <v>76</v>
      </c>
      <c r="AY169" s="214" t="s">
        <v>171</v>
      </c>
      <c r="BK169" s="216">
        <f>SUM(BK170:BK178)</f>
        <v>0</v>
      </c>
    </row>
    <row r="170" s="1" customFormat="1" ht="25.5" customHeight="1">
      <c r="B170" s="47"/>
      <c r="C170" s="220" t="s">
        <v>370</v>
      </c>
      <c r="D170" s="220" t="s">
        <v>172</v>
      </c>
      <c r="E170" s="221" t="s">
        <v>952</v>
      </c>
      <c r="F170" s="222" t="s">
        <v>953</v>
      </c>
      <c r="G170" s="222"/>
      <c r="H170" s="222"/>
      <c r="I170" s="222"/>
      <c r="J170" s="223" t="s">
        <v>175</v>
      </c>
      <c r="K170" s="224">
        <v>1</v>
      </c>
      <c r="L170" s="225">
        <v>0</v>
      </c>
      <c r="M170" s="226"/>
      <c r="N170" s="227">
        <f>ROUND(L170*K170,2)</f>
        <v>0</v>
      </c>
      <c r="O170" s="227"/>
      <c r="P170" s="227"/>
      <c r="Q170" s="227"/>
      <c r="R170" s="49"/>
      <c r="T170" s="228" t="s">
        <v>22</v>
      </c>
      <c r="U170" s="57" t="s">
        <v>43</v>
      </c>
      <c r="V170" s="48"/>
      <c r="W170" s="229">
        <f>V170*K170</f>
        <v>0</v>
      </c>
      <c r="X170" s="229">
        <v>0</v>
      </c>
      <c r="Y170" s="229">
        <f>X170*K170</f>
        <v>0</v>
      </c>
      <c r="Z170" s="229">
        <v>0</v>
      </c>
      <c r="AA170" s="230">
        <f>Z170*K170</f>
        <v>0</v>
      </c>
      <c r="AR170" s="23" t="s">
        <v>249</v>
      </c>
      <c r="AT170" s="23" t="s">
        <v>172</v>
      </c>
      <c r="AU170" s="23" t="s">
        <v>84</v>
      </c>
      <c r="AY170" s="23" t="s">
        <v>171</v>
      </c>
      <c r="BE170" s="143">
        <f>IF(U170="základní",N170,0)</f>
        <v>0</v>
      </c>
      <c r="BF170" s="143">
        <f>IF(U170="snížená",N170,0)</f>
        <v>0</v>
      </c>
      <c r="BG170" s="143">
        <f>IF(U170="zákl. přenesená",N170,0)</f>
        <v>0</v>
      </c>
      <c r="BH170" s="143">
        <f>IF(U170="sníž. přenesená",N170,0)</f>
        <v>0</v>
      </c>
      <c r="BI170" s="143">
        <f>IF(U170="nulová",N170,0)</f>
        <v>0</v>
      </c>
      <c r="BJ170" s="23" t="s">
        <v>150</v>
      </c>
      <c r="BK170" s="143">
        <f>ROUND(L170*K170,2)</f>
        <v>0</v>
      </c>
      <c r="BL170" s="23" t="s">
        <v>249</v>
      </c>
      <c r="BM170" s="23" t="s">
        <v>520</v>
      </c>
    </row>
    <row r="171" s="1" customFormat="1" ht="38.25" customHeight="1">
      <c r="B171" s="47"/>
      <c r="C171" s="220" t="s">
        <v>374</v>
      </c>
      <c r="D171" s="220" t="s">
        <v>172</v>
      </c>
      <c r="E171" s="221" t="s">
        <v>954</v>
      </c>
      <c r="F171" s="222" t="s">
        <v>955</v>
      </c>
      <c r="G171" s="222"/>
      <c r="H171" s="222"/>
      <c r="I171" s="222"/>
      <c r="J171" s="223" t="s">
        <v>175</v>
      </c>
      <c r="K171" s="224">
        <v>1</v>
      </c>
      <c r="L171" s="225">
        <v>0</v>
      </c>
      <c r="M171" s="226"/>
      <c r="N171" s="227">
        <f>ROUND(L171*K171,2)</f>
        <v>0</v>
      </c>
      <c r="O171" s="227"/>
      <c r="P171" s="227"/>
      <c r="Q171" s="227"/>
      <c r="R171" s="49"/>
      <c r="T171" s="228" t="s">
        <v>22</v>
      </c>
      <c r="U171" s="57" t="s">
        <v>43</v>
      </c>
      <c r="V171" s="48"/>
      <c r="W171" s="229">
        <f>V171*K171</f>
        <v>0</v>
      </c>
      <c r="X171" s="229">
        <v>0</v>
      </c>
      <c r="Y171" s="229">
        <f>X171*K171</f>
        <v>0</v>
      </c>
      <c r="Z171" s="229">
        <v>0</v>
      </c>
      <c r="AA171" s="230">
        <f>Z171*K171</f>
        <v>0</v>
      </c>
      <c r="AR171" s="23" t="s">
        <v>249</v>
      </c>
      <c r="AT171" s="23" t="s">
        <v>172</v>
      </c>
      <c r="AU171" s="23" t="s">
        <v>84</v>
      </c>
      <c r="AY171" s="23" t="s">
        <v>171</v>
      </c>
      <c r="BE171" s="143">
        <f>IF(U171="základní",N171,0)</f>
        <v>0</v>
      </c>
      <c r="BF171" s="143">
        <f>IF(U171="snížená",N171,0)</f>
        <v>0</v>
      </c>
      <c r="BG171" s="143">
        <f>IF(U171="zákl. přenesená",N171,0)</f>
        <v>0</v>
      </c>
      <c r="BH171" s="143">
        <f>IF(U171="sníž. přenesená",N171,0)</f>
        <v>0</v>
      </c>
      <c r="BI171" s="143">
        <f>IF(U171="nulová",N171,0)</f>
        <v>0</v>
      </c>
      <c r="BJ171" s="23" t="s">
        <v>150</v>
      </c>
      <c r="BK171" s="143">
        <f>ROUND(L171*K171,2)</f>
        <v>0</v>
      </c>
      <c r="BL171" s="23" t="s">
        <v>249</v>
      </c>
      <c r="BM171" s="23" t="s">
        <v>528</v>
      </c>
    </row>
    <row r="172" s="1" customFormat="1" ht="38.25" customHeight="1">
      <c r="B172" s="47"/>
      <c r="C172" s="220" t="s">
        <v>378</v>
      </c>
      <c r="D172" s="220" t="s">
        <v>172</v>
      </c>
      <c r="E172" s="221" t="s">
        <v>956</v>
      </c>
      <c r="F172" s="222" t="s">
        <v>957</v>
      </c>
      <c r="G172" s="222"/>
      <c r="H172" s="222"/>
      <c r="I172" s="222"/>
      <c r="J172" s="223" t="s">
        <v>175</v>
      </c>
      <c r="K172" s="224">
        <v>1</v>
      </c>
      <c r="L172" s="225">
        <v>0</v>
      </c>
      <c r="M172" s="226"/>
      <c r="N172" s="227">
        <f>ROUND(L172*K172,2)</f>
        <v>0</v>
      </c>
      <c r="O172" s="227"/>
      <c r="P172" s="227"/>
      <c r="Q172" s="227"/>
      <c r="R172" s="49"/>
      <c r="T172" s="228" t="s">
        <v>22</v>
      </c>
      <c r="U172" s="57" t="s">
        <v>43</v>
      </c>
      <c r="V172" s="48"/>
      <c r="W172" s="229">
        <f>V172*K172</f>
        <v>0</v>
      </c>
      <c r="X172" s="229">
        <v>0</v>
      </c>
      <c r="Y172" s="229">
        <f>X172*K172</f>
        <v>0</v>
      </c>
      <c r="Z172" s="229">
        <v>0</v>
      </c>
      <c r="AA172" s="230">
        <f>Z172*K172</f>
        <v>0</v>
      </c>
      <c r="AR172" s="23" t="s">
        <v>249</v>
      </c>
      <c r="AT172" s="23" t="s">
        <v>172</v>
      </c>
      <c r="AU172" s="23" t="s">
        <v>84</v>
      </c>
      <c r="AY172" s="23" t="s">
        <v>171</v>
      </c>
      <c r="BE172" s="143">
        <f>IF(U172="základní",N172,0)</f>
        <v>0</v>
      </c>
      <c r="BF172" s="143">
        <f>IF(U172="snížená",N172,0)</f>
        <v>0</v>
      </c>
      <c r="BG172" s="143">
        <f>IF(U172="zákl. přenesená",N172,0)</f>
        <v>0</v>
      </c>
      <c r="BH172" s="143">
        <f>IF(U172="sníž. přenesená",N172,0)</f>
        <v>0</v>
      </c>
      <c r="BI172" s="143">
        <f>IF(U172="nulová",N172,0)</f>
        <v>0</v>
      </c>
      <c r="BJ172" s="23" t="s">
        <v>150</v>
      </c>
      <c r="BK172" s="143">
        <f>ROUND(L172*K172,2)</f>
        <v>0</v>
      </c>
      <c r="BL172" s="23" t="s">
        <v>249</v>
      </c>
      <c r="BM172" s="23" t="s">
        <v>536</v>
      </c>
    </row>
    <row r="173" s="1" customFormat="1" ht="38.25" customHeight="1">
      <c r="B173" s="47"/>
      <c r="C173" s="220" t="s">
        <v>382</v>
      </c>
      <c r="D173" s="220" t="s">
        <v>172</v>
      </c>
      <c r="E173" s="221" t="s">
        <v>958</v>
      </c>
      <c r="F173" s="222" t="s">
        <v>959</v>
      </c>
      <c r="G173" s="222"/>
      <c r="H173" s="222"/>
      <c r="I173" s="222"/>
      <c r="J173" s="223" t="s">
        <v>175</v>
      </c>
      <c r="K173" s="224">
        <v>1</v>
      </c>
      <c r="L173" s="225">
        <v>0</v>
      </c>
      <c r="M173" s="226"/>
      <c r="N173" s="227">
        <f>ROUND(L173*K173,2)</f>
        <v>0</v>
      </c>
      <c r="O173" s="227"/>
      <c r="P173" s="227"/>
      <c r="Q173" s="227"/>
      <c r="R173" s="49"/>
      <c r="T173" s="228" t="s">
        <v>22</v>
      </c>
      <c r="U173" s="57" t="s">
        <v>43</v>
      </c>
      <c r="V173" s="48"/>
      <c r="W173" s="229">
        <f>V173*K173</f>
        <v>0</v>
      </c>
      <c r="X173" s="229">
        <v>0</v>
      </c>
      <c r="Y173" s="229">
        <f>X173*K173</f>
        <v>0</v>
      </c>
      <c r="Z173" s="229">
        <v>0</v>
      </c>
      <c r="AA173" s="230">
        <f>Z173*K173</f>
        <v>0</v>
      </c>
      <c r="AR173" s="23" t="s">
        <v>249</v>
      </c>
      <c r="AT173" s="23" t="s">
        <v>172</v>
      </c>
      <c r="AU173" s="23" t="s">
        <v>84</v>
      </c>
      <c r="AY173" s="23" t="s">
        <v>171</v>
      </c>
      <c r="BE173" s="143">
        <f>IF(U173="základní",N173,0)</f>
        <v>0</v>
      </c>
      <c r="BF173" s="143">
        <f>IF(U173="snížená",N173,0)</f>
        <v>0</v>
      </c>
      <c r="BG173" s="143">
        <f>IF(U173="zákl. přenesená",N173,0)</f>
        <v>0</v>
      </c>
      <c r="BH173" s="143">
        <f>IF(U173="sníž. přenesená",N173,0)</f>
        <v>0</v>
      </c>
      <c r="BI173" s="143">
        <f>IF(U173="nulová",N173,0)</f>
        <v>0</v>
      </c>
      <c r="BJ173" s="23" t="s">
        <v>150</v>
      </c>
      <c r="BK173" s="143">
        <f>ROUND(L173*K173,2)</f>
        <v>0</v>
      </c>
      <c r="BL173" s="23" t="s">
        <v>249</v>
      </c>
      <c r="BM173" s="23" t="s">
        <v>545</v>
      </c>
    </row>
    <row r="174" s="1" customFormat="1" ht="16.5" customHeight="1">
      <c r="B174" s="47"/>
      <c r="C174" s="220" t="s">
        <v>386</v>
      </c>
      <c r="D174" s="220" t="s">
        <v>172</v>
      </c>
      <c r="E174" s="221" t="s">
        <v>960</v>
      </c>
      <c r="F174" s="222" t="s">
        <v>961</v>
      </c>
      <c r="G174" s="222"/>
      <c r="H174" s="222"/>
      <c r="I174" s="222"/>
      <c r="J174" s="223" t="s">
        <v>175</v>
      </c>
      <c r="K174" s="224">
        <v>1</v>
      </c>
      <c r="L174" s="225">
        <v>0</v>
      </c>
      <c r="M174" s="226"/>
      <c r="N174" s="227">
        <f>ROUND(L174*K174,2)</f>
        <v>0</v>
      </c>
      <c r="O174" s="227"/>
      <c r="P174" s="227"/>
      <c r="Q174" s="227"/>
      <c r="R174" s="49"/>
      <c r="T174" s="228" t="s">
        <v>22</v>
      </c>
      <c r="U174" s="57" t="s">
        <v>43</v>
      </c>
      <c r="V174" s="48"/>
      <c r="W174" s="229">
        <f>V174*K174</f>
        <v>0</v>
      </c>
      <c r="X174" s="229">
        <v>0</v>
      </c>
      <c r="Y174" s="229">
        <f>X174*K174</f>
        <v>0</v>
      </c>
      <c r="Z174" s="229">
        <v>0</v>
      </c>
      <c r="AA174" s="230">
        <f>Z174*K174</f>
        <v>0</v>
      </c>
      <c r="AR174" s="23" t="s">
        <v>249</v>
      </c>
      <c r="AT174" s="23" t="s">
        <v>172</v>
      </c>
      <c r="AU174" s="23" t="s">
        <v>84</v>
      </c>
      <c r="AY174" s="23" t="s">
        <v>171</v>
      </c>
      <c r="BE174" s="143">
        <f>IF(U174="základní",N174,0)</f>
        <v>0</v>
      </c>
      <c r="BF174" s="143">
        <f>IF(U174="snížená",N174,0)</f>
        <v>0</v>
      </c>
      <c r="BG174" s="143">
        <f>IF(U174="zákl. přenesená",N174,0)</f>
        <v>0</v>
      </c>
      <c r="BH174" s="143">
        <f>IF(U174="sníž. přenesená",N174,0)</f>
        <v>0</v>
      </c>
      <c r="BI174" s="143">
        <f>IF(U174="nulová",N174,0)</f>
        <v>0</v>
      </c>
      <c r="BJ174" s="23" t="s">
        <v>150</v>
      </c>
      <c r="BK174" s="143">
        <f>ROUND(L174*K174,2)</f>
        <v>0</v>
      </c>
      <c r="BL174" s="23" t="s">
        <v>249</v>
      </c>
      <c r="BM174" s="23" t="s">
        <v>553</v>
      </c>
    </row>
    <row r="175" s="1" customFormat="1" ht="38.25" customHeight="1">
      <c r="B175" s="47"/>
      <c r="C175" s="220" t="s">
        <v>390</v>
      </c>
      <c r="D175" s="220" t="s">
        <v>172</v>
      </c>
      <c r="E175" s="221" t="s">
        <v>962</v>
      </c>
      <c r="F175" s="222" t="s">
        <v>963</v>
      </c>
      <c r="G175" s="222"/>
      <c r="H175" s="222"/>
      <c r="I175" s="222"/>
      <c r="J175" s="223" t="s">
        <v>175</v>
      </c>
      <c r="K175" s="224">
        <v>1</v>
      </c>
      <c r="L175" s="225">
        <v>0</v>
      </c>
      <c r="M175" s="226"/>
      <c r="N175" s="227">
        <f>ROUND(L175*K175,2)</f>
        <v>0</v>
      </c>
      <c r="O175" s="227"/>
      <c r="P175" s="227"/>
      <c r="Q175" s="227"/>
      <c r="R175" s="49"/>
      <c r="T175" s="228" t="s">
        <v>22</v>
      </c>
      <c r="U175" s="57" t="s">
        <v>43</v>
      </c>
      <c r="V175" s="48"/>
      <c r="W175" s="229">
        <f>V175*K175</f>
        <v>0</v>
      </c>
      <c r="X175" s="229">
        <v>0</v>
      </c>
      <c r="Y175" s="229">
        <f>X175*K175</f>
        <v>0</v>
      </c>
      <c r="Z175" s="229">
        <v>0</v>
      </c>
      <c r="AA175" s="230">
        <f>Z175*K175</f>
        <v>0</v>
      </c>
      <c r="AR175" s="23" t="s">
        <v>249</v>
      </c>
      <c r="AT175" s="23" t="s">
        <v>172</v>
      </c>
      <c r="AU175" s="23" t="s">
        <v>84</v>
      </c>
      <c r="AY175" s="23" t="s">
        <v>171</v>
      </c>
      <c r="BE175" s="143">
        <f>IF(U175="základní",N175,0)</f>
        <v>0</v>
      </c>
      <c r="BF175" s="143">
        <f>IF(U175="snížená",N175,0)</f>
        <v>0</v>
      </c>
      <c r="BG175" s="143">
        <f>IF(U175="zákl. přenesená",N175,0)</f>
        <v>0</v>
      </c>
      <c r="BH175" s="143">
        <f>IF(U175="sníž. přenesená",N175,0)</f>
        <v>0</v>
      </c>
      <c r="BI175" s="143">
        <f>IF(U175="nulová",N175,0)</f>
        <v>0</v>
      </c>
      <c r="BJ175" s="23" t="s">
        <v>150</v>
      </c>
      <c r="BK175" s="143">
        <f>ROUND(L175*K175,2)</f>
        <v>0</v>
      </c>
      <c r="BL175" s="23" t="s">
        <v>249</v>
      </c>
      <c r="BM175" s="23" t="s">
        <v>561</v>
      </c>
    </row>
    <row r="176" s="1" customFormat="1" ht="16.5" customHeight="1">
      <c r="B176" s="47"/>
      <c r="C176" s="220" t="s">
        <v>399</v>
      </c>
      <c r="D176" s="220" t="s">
        <v>172</v>
      </c>
      <c r="E176" s="221" t="s">
        <v>964</v>
      </c>
      <c r="F176" s="222" t="s">
        <v>965</v>
      </c>
      <c r="G176" s="222"/>
      <c r="H176" s="222"/>
      <c r="I176" s="222"/>
      <c r="J176" s="223" t="s">
        <v>175</v>
      </c>
      <c r="K176" s="224">
        <v>1</v>
      </c>
      <c r="L176" s="225">
        <v>0</v>
      </c>
      <c r="M176" s="226"/>
      <c r="N176" s="227">
        <f>ROUND(L176*K176,2)</f>
        <v>0</v>
      </c>
      <c r="O176" s="227"/>
      <c r="P176" s="227"/>
      <c r="Q176" s="227"/>
      <c r="R176" s="49"/>
      <c r="T176" s="228" t="s">
        <v>22</v>
      </c>
      <c r="U176" s="57" t="s">
        <v>43</v>
      </c>
      <c r="V176" s="48"/>
      <c r="W176" s="229">
        <f>V176*K176</f>
        <v>0</v>
      </c>
      <c r="X176" s="229">
        <v>0</v>
      </c>
      <c r="Y176" s="229">
        <f>X176*K176</f>
        <v>0</v>
      </c>
      <c r="Z176" s="229">
        <v>0</v>
      </c>
      <c r="AA176" s="230">
        <f>Z176*K176</f>
        <v>0</v>
      </c>
      <c r="AR176" s="23" t="s">
        <v>249</v>
      </c>
      <c r="AT176" s="23" t="s">
        <v>172</v>
      </c>
      <c r="AU176" s="23" t="s">
        <v>84</v>
      </c>
      <c r="AY176" s="23" t="s">
        <v>171</v>
      </c>
      <c r="BE176" s="143">
        <f>IF(U176="základní",N176,0)</f>
        <v>0</v>
      </c>
      <c r="BF176" s="143">
        <f>IF(U176="snížená",N176,0)</f>
        <v>0</v>
      </c>
      <c r="BG176" s="143">
        <f>IF(U176="zákl. přenesená",N176,0)</f>
        <v>0</v>
      </c>
      <c r="BH176" s="143">
        <f>IF(U176="sníž. přenesená",N176,0)</f>
        <v>0</v>
      </c>
      <c r="BI176" s="143">
        <f>IF(U176="nulová",N176,0)</f>
        <v>0</v>
      </c>
      <c r="BJ176" s="23" t="s">
        <v>150</v>
      </c>
      <c r="BK176" s="143">
        <f>ROUND(L176*K176,2)</f>
        <v>0</v>
      </c>
      <c r="BL176" s="23" t="s">
        <v>249</v>
      </c>
      <c r="BM176" s="23" t="s">
        <v>567</v>
      </c>
    </row>
    <row r="177" s="1" customFormat="1" ht="25.5" customHeight="1">
      <c r="B177" s="47"/>
      <c r="C177" s="220" t="s">
        <v>403</v>
      </c>
      <c r="D177" s="220" t="s">
        <v>172</v>
      </c>
      <c r="E177" s="221" t="s">
        <v>966</v>
      </c>
      <c r="F177" s="222" t="s">
        <v>967</v>
      </c>
      <c r="G177" s="222"/>
      <c r="H177" s="222"/>
      <c r="I177" s="222"/>
      <c r="J177" s="223" t="s">
        <v>175</v>
      </c>
      <c r="K177" s="224">
        <v>1</v>
      </c>
      <c r="L177" s="225">
        <v>0</v>
      </c>
      <c r="M177" s="226"/>
      <c r="N177" s="227">
        <f>ROUND(L177*K177,2)</f>
        <v>0</v>
      </c>
      <c r="O177" s="227"/>
      <c r="P177" s="227"/>
      <c r="Q177" s="227"/>
      <c r="R177" s="49"/>
      <c r="T177" s="228" t="s">
        <v>22</v>
      </c>
      <c r="U177" s="57" t="s">
        <v>43</v>
      </c>
      <c r="V177" s="48"/>
      <c r="W177" s="229">
        <f>V177*K177</f>
        <v>0</v>
      </c>
      <c r="X177" s="229">
        <v>0</v>
      </c>
      <c r="Y177" s="229">
        <f>X177*K177</f>
        <v>0</v>
      </c>
      <c r="Z177" s="229">
        <v>0</v>
      </c>
      <c r="AA177" s="230">
        <f>Z177*K177</f>
        <v>0</v>
      </c>
      <c r="AR177" s="23" t="s">
        <v>249</v>
      </c>
      <c r="AT177" s="23" t="s">
        <v>172</v>
      </c>
      <c r="AU177" s="23" t="s">
        <v>84</v>
      </c>
      <c r="AY177" s="23" t="s">
        <v>171</v>
      </c>
      <c r="BE177" s="143">
        <f>IF(U177="základní",N177,0)</f>
        <v>0</v>
      </c>
      <c r="BF177" s="143">
        <f>IF(U177="snížená",N177,0)</f>
        <v>0</v>
      </c>
      <c r="BG177" s="143">
        <f>IF(U177="zákl. přenesená",N177,0)</f>
        <v>0</v>
      </c>
      <c r="BH177" s="143">
        <f>IF(U177="sníž. přenesená",N177,0)</f>
        <v>0</v>
      </c>
      <c r="BI177" s="143">
        <f>IF(U177="nulová",N177,0)</f>
        <v>0</v>
      </c>
      <c r="BJ177" s="23" t="s">
        <v>150</v>
      </c>
      <c r="BK177" s="143">
        <f>ROUND(L177*K177,2)</f>
        <v>0</v>
      </c>
      <c r="BL177" s="23" t="s">
        <v>249</v>
      </c>
      <c r="BM177" s="23" t="s">
        <v>575</v>
      </c>
    </row>
    <row r="178" s="1" customFormat="1" ht="25.5" customHeight="1">
      <c r="B178" s="47"/>
      <c r="C178" s="220" t="s">
        <v>407</v>
      </c>
      <c r="D178" s="220" t="s">
        <v>172</v>
      </c>
      <c r="E178" s="221" t="s">
        <v>968</v>
      </c>
      <c r="F178" s="222" t="s">
        <v>969</v>
      </c>
      <c r="G178" s="222"/>
      <c r="H178" s="222"/>
      <c r="I178" s="222"/>
      <c r="J178" s="223" t="s">
        <v>321</v>
      </c>
      <c r="K178" s="272">
        <v>0</v>
      </c>
      <c r="L178" s="225">
        <v>0</v>
      </c>
      <c r="M178" s="226"/>
      <c r="N178" s="227">
        <f>ROUND(L178*K178,2)</f>
        <v>0</v>
      </c>
      <c r="O178" s="227"/>
      <c r="P178" s="227"/>
      <c r="Q178" s="227"/>
      <c r="R178" s="49"/>
      <c r="T178" s="228" t="s">
        <v>22</v>
      </c>
      <c r="U178" s="57" t="s">
        <v>43</v>
      </c>
      <c r="V178" s="48"/>
      <c r="W178" s="229">
        <f>V178*K178</f>
        <v>0</v>
      </c>
      <c r="X178" s="229">
        <v>0</v>
      </c>
      <c r="Y178" s="229">
        <f>X178*K178</f>
        <v>0</v>
      </c>
      <c r="Z178" s="229">
        <v>0</v>
      </c>
      <c r="AA178" s="230">
        <f>Z178*K178</f>
        <v>0</v>
      </c>
      <c r="AR178" s="23" t="s">
        <v>249</v>
      </c>
      <c r="AT178" s="23" t="s">
        <v>172</v>
      </c>
      <c r="AU178" s="23" t="s">
        <v>84</v>
      </c>
      <c r="AY178" s="23" t="s">
        <v>171</v>
      </c>
      <c r="BE178" s="143">
        <f>IF(U178="základní",N178,0)</f>
        <v>0</v>
      </c>
      <c r="BF178" s="143">
        <f>IF(U178="snížená",N178,0)</f>
        <v>0</v>
      </c>
      <c r="BG178" s="143">
        <f>IF(U178="zákl. přenesená",N178,0)</f>
        <v>0</v>
      </c>
      <c r="BH178" s="143">
        <f>IF(U178="sníž. přenesená",N178,0)</f>
        <v>0</v>
      </c>
      <c r="BI178" s="143">
        <f>IF(U178="nulová",N178,0)</f>
        <v>0</v>
      </c>
      <c r="BJ178" s="23" t="s">
        <v>150</v>
      </c>
      <c r="BK178" s="143">
        <f>ROUND(L178*K178,2)</f>
        <v>0</v>
      </c>
      <c r="BL178" s="23" t="s">
        <v>249</v>
      </c>
      <c r="BM178" s="23" t="s">
        <v>584</v>
      </c>
    </row>
    <row r="179" s="9" customFormat="1" ht="37.44" customHeight="1">
      <c r="B179" s="206"/>
      <c r="C179" s="207"/>
      <c r="D179" s="208" t="s">
        <v>868</v>
      </c>
      <c r="E179" s="208"/>
      <c r="F179" s="208"/>
      <c r="G179" s="208"/>
      <c r="H179" s="208"/>
      <c r="I179" s="208"/>
      <c r="J179" s="208"/>
      <c r="K179" s="208"/>
      <c r="L179" s="208"/>
      <c r="M179" s="208"/>
      <c r="N179" s="275">
        <f>BK179</f>
        <v>0</v>
      </c>
      <c r="O179" s="276"/>
      <c r="P179" s="276"/>
      <c r="Q179" s="276"/>
      <c r="R179" s="210"/>
      <c r="T179" s="211"/>
      <c r="U179" s="207"/>
      <c r="V179" s="207"/>
      <c r="W179" s="212">
        <f>SUM(W180:W184)</f>
        <v>0</v>
      </c>
      <c r="X179" s="207"/>
      <c r="Y179" s="212">
        <f>SUM(Y180:Y184)</f>
        <v>0</v>
      </c>
      <c r="Z179" s="207"/>
      <c r="AA179" s="213">
        <f>SUM(AA180:AA184)</f>
        <v>0</v>
      </c>
      <c r="AR179" s="214" t="s">
        <v>150</v>
      </c>
      <c r="AT179" s="215" t="s">
        <v>75</v>
      </c>
      <c r="AU179" s="215" t="s">
        <v>76</v>
      </c>
      <c r="AY179" s="214" t="s">
        <v>171</v>
      </c>
      <c r="BK179" s="216">
        <f>SUM(BK180:BK184)</f>
        <v>0</v>
      </c>
    </row>
    <row r="180" s="1" customFormat="1" ht="25.5" customHeight="1">
      <c r="B180" s="47"/>
      <c r="C180" s="220" t="s">
        <v>411</v>
      </c>
      <c r="D180" s="220" t="s">
        <v>172</v>
      </c>
      <c r="E180" s="221" t="s">
        <v>970</v>
      </c>
      <c r="F180" s="222" t="s">
        <v>971</v>
      </c>
      <c r="G180" s="222"/>
      <c r="H180" s="222"/>
      <c r="I180" s="222"/>
      <c r="J180" s="223" t="s">
        <v>175</v>
      </c>
      <c r="K180" s="224">
        <v>8</v>
      </c>
      <c r="L180" s="225">
        <v>0</v>
      </c>
      <c r="M180" s="226"/>
      <c r="N180" s="227">
        <f>ROUND(L180*K180,2)</f>
        <v>0</v>
      </c>
      <c r="O180" s="227"/>
      <c r="P180" s="227"/>
      <c r="Q180" s="227"/>
      <c r="R180" s="49"/>
      <c r="T180" s="228" t="s">
        <v>22</v>
      </c>
      <c r="U180" s="57" t="s">
        <v>43</v>
      </c>
      <c r="V180" s="48"/>
      <c r="W180" s="229">
        <f>V180*K180</f>
        <v>0</v>
      </c>
      <c r="X180" s="229">
        <v>0</v>
      </c>
      <c r="Y180" s="229">
        <f>X180*K180</f>
        <v>0</v>
      </c>
      <c r="Z180" s="229">
        <v>0</v>
      </c>
      <c r="AA180" s="230">
        <f>Z180*K180</f>
        <v>0</v>
      </c>
      <c r="AR180" s="23" t="s">
        <v>249</v>
      </c>
      <c r="AT180" s="23" t="s">
        <v>172</v>
      </c>
      <c r="AU180" s="23" t="s">
        <v>84</v>
      </c>
      <c r="AY180" s="23" t="s">
        <v>171</v>
      </c>
      <c r="BE180" s="143">
        <f>IF(U180="základní",N180,0)</f>
        <v>0</v>
      </c>
      <c r="BF180" s="143">
        <f>IF(U180="snížená",N180,0)</f>
        <v>0</v>
      </c>
      <c r="BG180" s="143">
        <f>IF(U180="zákl. přenesená",N180,0)</f>
        <v>0</v>
      </c>
      <c r="BH180" s="143">
        <f>IF(U180="sníž. přenesená",N180,0)</f>
        <v>0</v>
      </c>
      <c r="BI180" s="143">
        <f>IF(U180="nulová",N180,0)</f>
        <v>0</v>
      </c>
      <c r="BJ180" s="23" t="s">
        <v>150</v>
      </c>
      <c r="BK180" s="143">
        <f>ROUND(L180*K180,2)</f>
        <v>0</v>
      </c>
      <c r="BL180" s="23" t="s">
        <v>249</v>
      </c>
      <c r="BM180" s="23" t="s">
        <v>592</v>
      </c>
    </row>
    <row r="181" s="1" customFormat="1" ht="25.5" customHeight="1">
      <c r="B181" s="47"/>
      <c r="C181" s="220" t="s">
        <v>415</v>
      </c>
      <c r="D181" s="220" t="s">
        <v>172</v>
      </c>
      <c r="E181" s="221" t="s">
        <v>972</v>
      </c>
      <c r="F181" s="222" t="s">
        <v>973</v>
      </c>
      <c r="G181" s="222"/>
      <c r="H181" s="222"/>
      <c r="I181" s="222"/>
      <c r="J181" s="223" t="s">
        <v>223</v>
      </c>
      <c r="K181" s="224">
        <v>25</v>
      </c>
      <c r="L181" s="225">
        <v>0</v>
      </c>
      <c r="M181" s="226"/>
      <c r="N181" s="227">
        <f>ROUND(L181*K181,2)</f>
        <v>0</v>
      </c>
      <c r="O181" s="227"/>
      <c r="P181" s="227"/>
      <c r="Q181" s="227"/>
      <c r="R181" s="49"/>
      <c r="T181" s="228" t="s">
        <v>22</v>
      </c>
      <c r="U181" s="57" t="s">
        <v>43</v>
      </c>
      <c r="V181" s="48"/>
      <c r="W181" s="229">
        <f>V181*K181</f>
        <v>0</v>
      </c>
      <c r="X181" s="229">
        <v>0</v>
      </c>
      <c r="Y181" s="229">
        <f>X181*K181</f>
        <v>0</v>
      </c>
      <c r="Z181" s="229">
        <v>0</v>
      </c>
      <c r="AA181" s="230">
        <f>Z181*K181</f>
        <v>0</v>
      </c>
      <c r="AR181" s="23" t="s">
        <v>249</v>
      </c>
      <c r="AT181" s="23" t="s">
        <v>172</v>
      </c>
      <c r="AU181" s="23" t="s">
        <v>84</v>
      </c>
      <c r="AY181" s="23" t="s">
        <v>171</v>
      </c>
      <c r="BE181" s="143">
        <f>IF(U181="základní",N181,0)</f>
        <v>0</v>
      </c>
      <c r="BF181" s="143">
        <f>IF(U181="snížená",N181,0)</f>
        <v>0</v>
      </c>
      <c r="BG181" s="143">
        <f>IF(U181="zákl. přenesená",N181,0)</f>
        <v>0</v>
      </c>
      <c r="BH181" s="143">
        <f>IF(U181="sníž. přenesená",N181,0)</f>
        <v>0</v>
      </c>
      <c r="BI181" s="143">
        <f>IF(U181="nulová",N181,0)</f>
        <v>0</v>
      </c>
      <c r="BJ181" s="23" t="s">
        <v>150</v>
      </c>
      <c r="BK181" s="143">
        <f>ROUND(L181*K181,2)</f>
        <v>0</v>
      </c>
      <c r="BL181" s="23" t="s">
        <v>249</v>
      </c>
      <c r="BM181" s="23" t="s">
        <v>600</v>
      </c>
    </row>
    <row r="182" s="1" customFormat="1" ht="25.5" customHeight="1">
      <c r="B182" s="47"/>
      <c r="C182" s="220" t="s">
        <v>419</v>
      </c>
      <c r="D182" s="220" t="s">
        <v>172</v>
      </c>
      <c r="E182" s="221" t="s">
        <v>974</v>
      </c>
      <c r="F182" s="222" t="s">
        <v>975</v>
      </c>
      <c r="G182" s="222"/>
      <c r="H182" s="222"/>
      <c r="I182" s="222"/>
      <c r="J182" s="223" t="s">
        <v>223</v>
      </c>
      <c r="K182" s="224">
        <v>3</v>
      </c>
      <c r="L182" s="225">
        <v>0</v>
      </c>
      <c r="M182" s="226"/>
      <c r="N182" s="227">
        <f>ROUND(L182*K182,2)</f>
        <v>0</v>
      </c>
      <c r="O182" s="227"/>
      <c r="P182" s="227"/>
      <c r="Q182" s="227"/>
      <c r="R182" s="49"/>
      <c r="T182" s="228" t="s">
        <v>22</v>
      </c>
      <c r="U182" s="57" t="s">
        <v>43</v>
      </c>
      <c r="V182" s="48"/>
      <c r="W182" s="229">
        <f>V182*K182</f>
        <v>0</v>
      </c>
      <c r="X182" s="229">
        <v>0</v>
      </c>
      <c r="Y182" s="229">
        <f>X182*K182</f>
        <v>0</v>
      </c>
      <c r="Z182" s="229">
        <v>0</v>
      </c>
      <c r="AA182" s="230">
        <f>Z182*K182</f>
        <v>0</v>
      </c>
      <c r="AR182" s="23" t="s">
        <v>249</v>
      </c>
      <c r="AT182" s="23" t="s">
        <v>172</v>
      </c>
      <c r="AU182" s="23" t="s">
        <v>84</v>
      </c>
      <c r="AY182" s="23" t="s">
        <v>171</v>
      </c>
      <c r="BE182" s="143">
        <f>IF(U182="základní",N182,0)</f>
        <v>0</v>
      </c>
      <c r="BF182" s="143">
        <f>IF(U182="snížená",N182,0)</f>
        <v>0</v>
      </c>
      <c r="BG182" s="143">
        <f>IF(U182="zákl. přenesená",N182,0)</f>
        <v>0</v>
      </c>
      <c r="BH182" s="143">
        <f>IF(U182="sníž. přenesená",N182,0)</f>
        <v>0</v>
      </c>
      <c r="BI182" s="143">
        <f>IF(U182="nulová",N182,0)</f>
        <v>0</v>
      </c>
      <c r="BJ182" s="23" t="s">
        <v>150</v>
      </c>
      <c r="BK182" s="143">
        <f>ROUND(L182*K182,2)</f>
        <v>0</v>
      </c>
      <c r="BL182" s="23" t="s">
        <v>249</v>
      </c>
      <c r="BM182" s="23" t="s">
        <v>608</v>
      </c>
    </row>
    <row r="183" s="1" customFormat="1" ht="16.5" customHeight="1">
      <c r="B183" s="47"/>
      <c r="C183" s="220" t="s">
        <v>423</v>
      </c>
      <c r="D183" s="220" t="s">
        <v>172</v>
      </c>
      <c r="E183" s="221" t="s">
        <v>976</v>
      </c>
      <c r="F183" s="222" t="s">
        <v>977</v>
      </c>
      <c r="G183" s="222"/>
      <c r="H183" s="222"/>
      <c r="I183" s="222"/>
      <c r="J183" s="223" t="s">
        <v>223</v>
      </c>
      <c r="K183" s="224">
        <v>28</v>
      </c>
      <c r="L183" s="225">
        <v>0</v>
      </c>
      <c r="M183" s="226"/>
      <c r="N183" s="227">
        <f>ROUND(L183*K183,2)</f>
        <v>0</v>
      </c>
      <c r="O183" s="227"/>
      <c r="P183" s="227"/>
      <c r="Q183" s="227"/>
      <c r="R183" s="49"/>
      <c r="T183" s="228" t="s">
        <v>22</v>
      </c>
      <c r="U183" s="57" t="s">
        <v>43</v>
      </c>
      <c r="V183" s="48"/>
      <c r="W183" s="229">
        <f>V183*K183</f>
        <v>0</v>
      </c>
      <c r="X183" s="229">
        <v>0</v>
      </c>
      <c r="Y183" s="229">
        <f>X183*K183</f>
        <v>0</v>
      </c>
      <c r="Z183" s="229">
        <v>0</v>
      </c>
      <c r="AA183" s="230">
        <f>Z183*K183</f>
        <v>0</v>
      </c>
      <c r="AR183" s="23" t="s">
        <v>249</v>
      </c>
      <c r="AT183" s="23" t="s">
        <v>172</v>
      </c>
      <c r="AU183" s="23" t="s">
        <v>84</v>
      </c>
      <c r="AY183" s="23" t="s">
        <v>171</v>
      </c>
      <c r="BE183" s="143">
        <f>IF(U183="základní",N183,0)</f>
        <v>0</v>
      </c>
      <c r="BF183" s="143">
        <f>IF(U183="snížená",N183,0)</f>
        <v>0</v>
      </c>
      <c r="BG183" s="143">
        <f>IF(U183="zákl. přenesená",N183,0)</f>
        <v>0</v>
      </c>
      <c r="BH183" s="143">
        <f>IF(U183="sníž. přenesená",N183,0)</f>
        <v>0</v>
      </c>
      <c r="BI183" s="143">
        <f>IF(U183="nulová",N183,0)</f>
        <v>0</v>
      </c>
      <c r="BJ183" s="23" t="s">
        <v>150</v>
      </c>
      <c r="BK183" s="143">
        <f>ROUND(L183*K183,2)</f>
        <v>0</v>
      </c>
      <c r="BL183" s="23" t="s">
        <v>249</v>
      </c>
      <c r="BM183" s="23" t="s">
        <v>617</v>
      </c>
    </row>
    <row r="184" s="1" customFormat="1" ht="25.5" customHeight="1">
      <c r="B184" s="47"/>
      <c r="C184" s="220" t="s">
        <v>428</v>
      </c>
      <c r="D184" s="220" t="s">
        <v>172</v>
      </c>
      <c r="E184" s="221" t="s">
        <v>978</v>
      </c>
      <c r="F184" s="222" t="s">
        <v>979</v>
      </c>
      <c r="G184" s="222"/>
      <c r="H184" s="222"/>
      <c r="I184" s="222"/>
      <c r="J184" s="223" t="s">
        <v>321</v>
      </c>
      <c r="K184" s="272">
        <v>0</v>
      </c>
      <c r="L184" s="225">
        <v>0</v>
      </c>
      <c r="M184" s="226"/>
      <c r="N184" s="227">
        <f>ROUND(L184*K184,2)</f>
        <v>0</v>
      </c>
      <c r="O184" s="227"/>
      <c r="P184" s="227"/>
      <c r="Q184" s="227"/>
      <c r="R184" s="49"/>
      <c r="T184" s="228" t="s">
        <v>22</v>
      </c>
      <c r="U184" s="57" t="s">
        <v>43</v>
      </c>
      <c r="V184" s="48"/>
      <c r="W184" s="229">
        <f>V184*K184</f>
        <v>0</v>
      </c>
      <c r="X184" s="229">
        <v>0</v>
      </c>
      <c r="Y184" s="229">
        <f>X184*K184</f>
        <v>0</v>
      </c>
      <c r="Z184" s="229">
        <v>0</v>
      </c>
      <c r="AA184" s="230">
        <f>Z184*K184</f>
        <v>0</v>
      </c>
      <c r="AR184" s="23" t="s">
        <v>249</v>
      </c>
      <c r="AT184" s="23" t="s">
        <v>172</v>
      </c>
      <c r="AU184" s="23" t="s">
        <v>84</v>
      </c>
      <c r="AY184" s="23" t="s">
        <v>171</v>
      </c>
      <c r="BE184" s="143">
        <f>IF(U184="základní",N184,0)</f>
        <v>0</v>
      </c>
      <c r="BF184" s="143">
        <f>IF(U184="snížená",N184,0)</f>
        <v>0</v>
      </c>
      <c r="BG184" s="143">
        <f>IF(U184="zákl. přenesená",N184,0)</f>
        <v>0</v>
      </c>
      <c r="BH184" s="143">
        <f>IF(U184="sníž. přenesená",N184,0)</f>
        <v>0</v>
      </c>
      <c r="BI184" s="143">
        <f>IF(U184="nulová",N184,0)</f>
        <v>0</v>
      </c>
      <c r="BJ184" s="23" t="s">
        <v>150</v>
      </c>
      <c r="BK184" s="143">
        <f>ROUND(L184*K184,2)</f>
        <v>0</v>
      </c>
      <c r="BL184" s="23" t="s">
        <v>249</v>
      </c>
      <c r="BM184" s="23" t="s">
        <v>625</v>
      </c>
    </row>
    <row r="185" s="9" customFormat="1" ht="37.44" customHeight="1">
      <c r="B185" s="206"/>
      <c r="C185" s="207"/>
      <c r="D185" s="208" t="s">
        <v>869</v>
      </c>
      <c r="E185" s="208"/>
      <c r="F185" s="208"/>
      <c r="G185" s="208"/>
      <c r="H185" s="208"/>
      <c r="I185" s="208"/>
      <c r="J185" s="208"/>
      <c r="K185" s="208"/>
      <c r="L185" s="208"/>
      <c r="M185" s="208"/>
      <c r="N185" s="275">
        <f>BK185</f>
        <v>0</v>
      </c>
      <c r="O185" s="276"/>
      <c r="P185" s="276"/>
      <c r="Q185" s="276"/>
      <c r="R185" s="210"/>
      <c r="T185" s="211"/>
      <c r="U185" s="207"/>
      <c r="V185" s="207"/>
      <c r="W185" s="212">
        <f>SUM(W186:W196)</f>
        <v>0</v>
      </c>
      <c r="X185" s="207"/>
      <c r="Y185" s="212">
        <f>SUM(Y186:Y196)</f>
        <v>0</v>
      </c>
      <c r="Z185" s="207"/>
      <c r="AA185" s="213">
        <f>SUM(AA186:AA196)</f>
        <v>0</v>
      </c>
      <c r="AR185" s="214" t="s">
        <v>150</v>
      </c>
      <c r="AT185" s="215" t="s">
        <v>75</v>
      </c>
      <c r="AU185" s="215" t="s">
        <v>76</v>
      </c>
      <c r="AY185" s="214" t="s">
        <v>171</v>
      </c>
      <c r="BK185" s="216">
        <f>SUM(BK186:BK196)</f>
        <v>0</v>
      </c>
    </row>
    <row r="186" s="1" customFormat="1" ht="25.5" customHeight="1">
      <c r="B186" s="47"/>
      <c r="C186" s="220" t="s">
        <v>432</v>
      </c>
      <c r="D186" s="220" t="s">
        <v>172</v>
      </c>
      <c r="E186" s="221" t="s">
        <v>980</v>
      </c>
      <c r="F186" s="222" t="s">
        <v>981</v>
      </c>
      <c r="G186" s="222"/>
      <c r="H186" s="222"/>
      <c r="I186" s="222"/>
      <c r="J186" s="223" t="s">
        <v>175</v>
      </c>
      <c r="K186" s="224">
        <v>2</v>
      </c>
      <c r="L186" s="225">
        <v>0</v>
      </c>
      <c r="M186" s="226"/>
      <c r="N186" s="227">
        <f>ROUND(L186*K186,2)</f>
        <v>0</v>
      </c>
      <c r="O186" s="227"/>
      <c r="P186" s="227"/>
      <c r="Q186" s="227"/>
      <c r="R186" s="49"/>
      <c r="T186" s="228" t="s">
        <v>22</v>
      </c>
      <c r="U186" s="57" t="s">
        <v>43</v>
      </c>
      <c r="V186" s="48"/>
      <c r="W186" s="229">
        <f>V186*K186</f>
        <v>0</v>
      </c>
      <c r="X186" s="229">
        <v>0</v>
      </c>
      <c r="Y186" s="229">
        <f>X186*K186</f>
        <v>0</v>
      </c>
      <c r="Z186" s="229">
        <v>0</v>
      </c>
      <c r="AA186" s="230">
        <f>Z186*K186</f>
        <v>0</v>
      </c>
      <c r="AR186" s="23" t="s">
        <v>249</v>
      </c>
      <c r="AT186" s="23" t="s">
        <v>172</v>
      </c>
      <c r="AU186" s="23" t="s">
        <v>84</v>
      </c>
      <c r="AY186" s="23" t="s">
        <v>171</v>
      </c>
      <c r="BE186" s="143">
        <f>IF(U186="základní",N186,0)</f>
        <v>0</v>
      </c>
      <c r="BF186" s="143">
        <f>IF(U186="snížená",N186,0)</f>
        <v>0</v>
      </c>
      <c r="BG186" s="143">
        <f>IF(U186="zákl. přenesená",N186,0)</f>
        <v>0</v>
      </c>
      <c r="BH186" s="143">
        <f>IF(U186="sníž. přenesená",N186,0)</f>
        <v>0</v>
      </c>
      <c r="BI186" s="143">
        <f>IF(U186="nulová",N186,0)</f>
        <v>0</v>
      </c>
      <c r="BJ186" s="23" t="s">
        <v>150</v>
      </c>
      <c r="BK186" s="143">
        <f>ROUND(L186*K186,2)</f>
        <v>0</v>
      </c>
      <c r="BL186" s="23" t="s">
        <v>249</v>
      </c>
      <c r="BM186" s="23" t="s">
        <v>633</v>
      </c>
    </row>
    <row r="187" s="1" customFormat="1" ht="25.5" customHeight="1">
      <c r="B187" s="47"/>
      <c r="C187" s="220" t="s">
        <v>436</v>
      </c>
      <c r="D187" s="220" t="s">
        <v>172</v>
      </c>
      <c r="E187" s="221" t="s">
        <v>982</v>
      </c>
      <c r="F187" s="222" t="s">
        <v>983</v>
      </c>
      <c r="G187" s="222"/>
      <c r="H187" s="222"/>
      <c r="I187" s="222"/>
      <c r="J187" s="223" t="s">
        <v>175</v>
      </c>
      <c r="K187" s="224">
        <v>8</v>
      </c>
      <c r="L187" s="225">
        <v>0</v>
      </c>
      <c r="M187" s="226"/>
      <c r="N187" s="227">
        <f>ROUND(L187*K187,2)</f>
        <v>0</v>
      </c>
      <c r="O187" s="227"/>
      <c r="P187" s="227"/>
      <c r="Q187" s="227"/>
      <c r="R187" s="49"/>
      <c r="T187" s="228" t="s">
        <v>22</v>
      </c>
      <c r="U187" s="57" t="s">
        <v>43</v>
      </c>
      <c r="V187" s="48"/>
      <c r="W187" s="229">
        <f>V187*K187</f>
        <v>0</v>
      </c>
      <c r="X187" s="229">
        <v>0</v>
      </c>
      <c r="Y187" s="229">
        <f>X187*K187</f>
        <v>0</v>
      </c>
      <c r="Z187" s="229">
        <v>0</v>
      </c>
      <c r="AA187" s="230">
        <f>Z187*K187</f>
        <v>0</v>
      </c>
      <c r="AR187" s="23" t="s">
        <v>249</v>
      </c>
      <c r="AT187" s="23" t="s">
        <v>172</v>
      </c>
      <c r="AU187" s="23" t="s">
        <v>84</v>
      </c>
      <c r="AY187" s="23" t="s">
        <v>171</v>
      </c>
      <c r="BE187" s="143">
        <f>IF(U187="základní",N187,0)</f>
        <v>0</v>
      </c>
      <c r="BF187" s="143">
        <f>IF(U187="snížená",N187,0)</f>
        <v>0</v>
      </c>
      <c r="BG187" s="143">
        <f>IF(U187="zákl. přenesená",N187,0)</f>
        <v>0</v>
      </c>
      <c r="BH187" s="143">
        <f>IF(U187="sníž. přenesená",N187,0)</f>
        <v>0</v>
      </c>
      <c r="BI187" s="143">
        <f>IF(U187="nulová",N187,0)</f>
        <v>0</v>
      </c>
      <c r="BJ187" s="23" t="s">
        <v>150</v>
      </c>
      <c r="BK187" s="143">
        <f>ROUND(L187*K187,2)</f>
        <v>0</v>
      </c>
      <c r="BL187" s="23" t="s">
        <v>249</v>
      </c>
      <c r="BM187" s="23" t="s">
        <v>642</v>
      </c>
    </row>
    <row r="188" s="1" customFormat="1" ht="25.5" customHeight="1">
      <c r="B188" s="47"/>
      <c r="C188" s="220" t="s">
        <v>440</v>
      </c>
      <c r="D188" s="220" t="s">
        <v>172</v>
      </c>
      <c r="E188" s="221" t="s">
        <v>984</v>
      </c>
      <c r="F188" s="222" t="s">
        <v>985</v>
      </c>
      <c r="G188" s="222"/>
      <c r="H188" s="222"/>
      <c r="I188" s="222"/>
      <c r="J188" s="223" t="s">
        <v>175</v>
      </c>
      <c r="K188" s="224">
        <v>2</v>
      </c>
      <c r="L188" s="225">
        <v>0</v>
      </c>
      <c r="M188" s="226"/>
      <c r="N188" s="227">
        <f>ROUND(L188*K188,2)</f>
        <v>0</v>
      </c>
      <c r="O188" s="227"/>
      <c r="P188" s="227"/>
      <c r="Q188" s="227"/>
      <c r="R188" s="49"/>
      <c r="T188" s="228" t="s">
        <v>22</v>
      </c>
      <c r="U188" s="57" t="s">
        <v>43</v>
      </c>
      <c r="V188" s="48"/>
      <c r="W188" s="229">
        <f>V188*K188</f>
        <v>0</v>
      </c>
      <c r="X188" s="229">
        <v>0</v>
      </c>
      <c r="Y188" s="229">
        <f>X188*K188</f>
        <v>0</v>
      </c>
      <c r="Z188" s="229">
        <v>0</v>
      </c>
      <c r="AA188" s="230">
        <f>Z188*K188</f>
        <v>0</v>
      </c>
      <c r="AR188" s="23" t="s">
        <v>249</v>
      </c>
      <c r="AT188" s="23" t="s">
        <v>172</v>
      </c>
      <c r="AU188" s="23" t="s">
        <v>84</v>
      </c>
      <c r="AY188" s="23" t="s">
        <v>171</v>
      </c>
      <c r="BE188" s="143">
        <f>IF(U188="základní",N188,0)</f>
        <v>0</v>
      </c>
      <c r="BF188" s="143">
        <f>IF(U188="snížená",N188,0)</f>
        <v>0</v>
      </c>
      <c r="BG188" s="143">
        <f>IF(U188="zákl. přenesená",N188,0)</f>
        <v>0</v>
      </c>
      <c r="BH188" s="143">
        <f>IF(U188="sníž. přenesená",N188,0)</f>
        <v>0</v>
      </c>
      <c r="BI188" s="143">
        <f>IF(U188="nulová",N188,0)</f>
        <v>0</v>
      </c>
      <c r="BJ188" s="23" t="s">
        <v>150</v>
      </c>
      <c r="BK188" s="143">
        <f>ROUND(L188*K188,2)</f>
        <v>0</v>
      </c>
      <c r="BL188" s="23" t="s">
        <v>249</v>
      </c>
      <c r="BM188" s="23" t="s">
        <v>650</v>
      </c>
    </row>
    <row r="189" s="1" customFormat="1" ht="25.5" customHeight="1">
      <c r="B189" s="47"/>
      <c r="C189" s="220" t="s">
        <v>444</v>
      </c>
      <c r="D189" s="220" t="s">
        <v>172</v>
      </c>
      <c r="E189" s="221" t="s">
        <v>986</v>
      </c>
      <c r="F189" s="222" t="s">
        <v>987</v>
      </c>
      <c r="G189" s="222"/>
      <c r="H189" s="222"/>
      <c r="I189" s="222"/>
      <c r="J189" s="223" t="s">
        <v>175</v>
      </c>
      <c r="K189" s="224">
        <v>1</v>
      </c>
      <c r="L189" s="225">
        <v>0</v>
      </c>
      <c r="M189" s="226"/>
      <c r="N189" s="227">
        <f>ROUND(L189*K189,2)</f>
        <v>0</v>
      </c>
      <c r="O189" s="227"/>
      <c r="P189" s="227"/>
      <c r="Q189" s="227"/>
      <c r="R189" s="49"/>
      <c r="T189" s="228" t="s">
        <v>22</v>
      </c>
      <c r="U189" s="57" t="s">
        <v>43</v>
      </c>
      <c r="V189" s="48"/>
      <c r="W189" s="229">
        <f>V189*K189</f>
        <v>0</v>
      </c>
      <c r="X189" s="229">
        <v>0</v>
      </c>
      <c r="Y189" s="229">
        <f>X189*K189</f>
        <v>0</v>
      </c>
      <c r="Z189" s="229">
        <v>0</v>
      </c>
      <c r="AA189" s="230">
        <f>Z189*K189</f>
        <v>0</v>
      </c>
      <c r="AR189" s="23" t="s">
        <v>249</v>
      </c>
      <c r="AT189" s="23" t="s">
        <v>172</v>
      </c>
      <c r="AU189" s="23" t="s">
        <v>84</v>
      </c>
      <c r="AY189" s="23" t="s">
        <v>171</v>
      </c>
      <c r="BE189" s="143">
        <f>IF(U189="základní",N189,0)</f>
        <v>0</v>
      </c>
      <c r="BF189" s="143">
        <f>IF(U189="snížená",N189,0)</f>
        <v>0</v>
      </c>
      <c r="BG189" s="143">
        <f>IF(U189="zákl. přenesená",N189,0)</f>
        <v>0</v>
      </c>
      <c r="BH189" s="143">
        <f>IF(U189="sníž. přenesená",N189,0)</f>
        <v>0</v>
      </c>
      <c r="BI189" s="143">
        <f>IF(U189="nulová",N189,0)</f>
        <v>0</v>
      </c>
      <c r="BJ189" s="23" t="s">
        <v>150</v>
      </c>
      <c r="BK189" s="143">
        <f>ROUND(L189*K189,2)</f>
        <v>0</v>
      </c>
      <c r="BL189" s="23" t="s">
        <v>249</v>
      </c>
      <c r="BM189" s="23" t="s">
        <v>658</v>
      </c>
    </row>
    <row r="190" s="1" customFormat="1" ht="25.5" customHeight="1">
      <c r="B190" s="47"/>
      <c r="C190" s="220" t="s">
        <v>448</v>
      </c>
      <c r="D190" s="220" t="s">
        <v>172</v>
      </c>
      <c r="E190" s="221" t="s">
        <v>988</v>
      </c>
      <c r="F190" s="222" t="s">
        <v>989</v>
      </c>
      <c r="G190" s="222"/>
      <c r="H190" s="222"/>
      <c r="I190" s="222"/>
      <c r="J190" s="223" t="s">
        <v>175</v>
      </c>
      <c r="K190" s="224">
        <v>2</v>
      </c>
      <c r="L190" s="225">
        <v>0</v>
      </c>
      <c r="M190" s="226"/>
      <c r="N190" s="227">
        <f>ROUND(L190*K190,2)</f>
        <v>0</v>
      </c>
      <c r="O190" s="227"/>
      <c r="P190" s="227"/>
      <c r="Q190" s="227"/>
      <c r="R190" s="49"/>
      <c r="T190" s="228" t="s">
        <v>22</v>
      </c>
      <c r="U190" s="57" t="s">
        <v>43</v>
      </c>
      <c r="V190" s="48"/>
      <c r="W190" s="229">
        <f>V190*K190</f>
        <v>0</v>
      </c>
      <c r="X190" s="229">
        <v>0</v>
      </c>
      <c r="Y190" s="229">
        <f>X190*K190</f>
        <v>0</v>
      </c>
      <c r="Z190" s="229">
        <v>0</v>
      </c>
      <c r="AA190" s="230">
        <f>Z190*K190</f>
        <v>0</v>
      </c>
      <c r="AR190" s="23" t="s">
        <v>249</v>
      </c>
      <c r="AT190" s="23" t="s">
        <v>172</v>
      </c>
      <c r="AU190" s="23" t="s">
        <v>84</v>
      </c>
      <c r="AY190" s="23" t="s">
        <v>171</v>
      </c>
      <c r="BE190" s="143">
        <f>IF(U190="základní",N190,0)</f>
        <v>0</v>
      </c>
      <c r="BF190" s="143">
        <f>IF(U190="snížená",N190,0)</f>
        <v>0</v>
      </c>
      <c r="BG190" s="143">
        <f>IF(U190="zákl. přenesená",N190,0)</f>
        <v>0</v>
      </c>
      <c r="BH190" s="143">
        <f>IF(U190="sníž. přenesená",N190,0)</f>
        <v>0</v>
      </c>
      <c r="BI190" s="143">
        <f>IF(U190="nulová",N190,0)</f>
        <v>0</v>
      </c>
      <c r="BJ190" s="23" t="s">
        <v>150</v>
      </c>
      <c r="BK190" s="143">
        <f>ROUND(L190*K190,2)</f>
        <v>0</v>
      </c>
      <c r="BL190" s="23" t="s">
        <v>249</v>
      </c>
      <c r="BM190" s="23" t="s">
        <v>666</v>
      </c>
    </row>
    <row r="191" s="1" customFormat="1" ht="16.5" customHeight="1">
      <c r="B191" s="47"/>
      <c r="C191" s="220" t="s">
        <v>452</v>
      </c>
      <c r="D191" s="220" t="s">
        <v>172</v>
      </c>
      <c r="E191" s="221" t="s">
        <v>990</v>
      </c>
      <c r="F191" s="222" t="s">
        <v>991</v>
      </c>
      <c r="G191" s="222"/>
      <c r="H191" s="222"/>
      <c r="I191" s="222"/>
      <c r="J191" s="223" t="s">
        <v>175</v>
      </c>
      <c r="K191" s="224">
        <v>2</v>
      </c>
      <c r="L191" s="225">
        <v>0</v>
      </c>
      <c r="M191" s="226"/>
      <c r="N191" s="227">
        <f>ROUND(L191*K191,2)</f>
        <v>0</v>
      </c>
      <c r="O191" s="227"/>
      <c r="P191" s="227"/>
      <c r="Q191" s="227"/>
      <c r="R191" s="49"/>
      <c r="T191" s="228" t="s">
        <v>22</v>
      </c>
      <c r="U191" s="57" t="s">
        <v>43</v>
      </c>
      <c r="V191" s="48"/>
      <c r="W191" s="229">
        <f>V191*K191</f>
        <v>0</v>
      </c>
      <c r="X191" s="229">
        <v>0</v>
      </c>
      <c r="Y191" s="229">
        <f>X191*K191</f>
        <v>0</v>
      </c>
      <c r="Z191" s="229">
        <v>0</v>
      </c>
      <c r="AA191" s="230">
        <f>Z191*K191</f>
        <v>0</v>
      </c>
      <c r="AR191" s="23" t="s">
        <v>249</v>
      </c>
      <c r="AT191" s="23" t="s">
        <v>172</v>
      </c>
      <c r="AU191" s="23" t="s">
        <v>84</v>
      </c>
      <c r="AY191" s="23" t="s">
        <v>171</v>
      </c>
      <c r="BE191" s="143">
        <f>IF(U191="základní",N191,0)</f>
        <v>0</v>
      </c>
      <c r="BF191" s="143">
        <f>IF(U191="snížená",N191,0)</f>
        <v>0</v>
      </c>
      <c r="BG191" s="143">
        <f>IF(U191="zákl. přenesená",N191,0)</f>
        <v>0</v>
      </c>
      <c r="BH191" s="143">
        <f>IF(U191="sníž. přenesená",N191,0)</f>
        <v>0</v>
      </c>
      <c r="BI191" s="143">
        <f>IF(U191="nulová",N191,0)</f>
        <v>0</v>
      </c>
      <c r="BJ191" s="23" t="s">
        <v>150</v>
      </c>
      <c r="BK191" s="143">
        <f>ROUND(L191*K191,2)</f>
        <v>0</v>
      </c>
      <c r="BL191" s="23" t="s">
        <v>249</v>
      </c>
      <c r="BM191" s="23" t="s">
        <v>674</v>
      </c>
    </row>
    <row r="192" s="1" customFormat="1" ht="25.5" customHeight="1">
      <c r="B192" s="47"/>
      <c r="C192" s="220" t="s">
        <v>456</v>
      </c>
      <c r="D192" s="220" t="s">
        <v>172</v>
      </c>
      <c r="E192" s="221" t="s">
        <v>992</v>
      </c>
      <c r="F192" s="222" t="s">
        <v>993</v>
      </c>
      <c r="G192" s="222"/>
      <c r="H192" s="222"/>
      <c r="I192" s="222"/>
      <c r="J192" s="223" t="s">
        <v>175</v>
      </c>
      <c r="K192" s="224">
        <v>3</v>
      </c>
      <c r="L192" s="225">
        <v>0</v>
      </c>
      <c r="M192" s="226"/>
      <c r="N192" s="227">
        <f>ROUND(L192*K192,2)</f>
        <v>0</v>
      </c>
      <c r="O192" s="227"/>
      <c r="P192" s="227"/>
      <c r="Q192" s="227"/>
      <c r="R192" s="49"/>
      <c r="T192" s="228" t="s">
        <v>22</v>
      </c>
      <c r="U192" s="57" t="s">
        <v>43</v>
      </c>
      <c r="V192" s="48"/>
      <c r="W192" s="229">
        <f>V192*K192</f>
        <v>0</v>
      </c>
      <c r="X192" s="229">
        <v>0</v>
      </c>
      <c r="Y192" s="229">
        <f>X192*K192</f>
        <v>0</v>
      </c>
      <c r="Z192" s="229">
        <v>0</v>
      </c>
      <c r="AA192" s="230">
        <f>Z192*K192</f>
        <v>0</v>
      </c>
      <c r="AR192" s="23" t="s">
        <v>249</v>
      </c>
      <c r="AT192" s="23" t="s">
        <v>172</v>
      </c>
      <c r="AU192" s="23" t="s">
        <v>84</v>
      </c>
      <c r="AY192" s="23" t="s">
        <v>171</v>
      </c>
      <c r="BE192" s="143">
        <f>IF(U192="základní",N192,0)</f>
        <v>0</v>
      </c>
      <c r="BF192" s="143">
        <f>IF(U192="snížená",N192,0)</f>
        <v>0</v>
      </c>
      <c r="BG192" s="143">
        <f>IF(U192="zákl. přenesená",N192,0)</f>
        <v>0</v>
      </c>
      <c r="BH192" s="143">
        <f>IF(U192="sníž. přenesená",N192,0)</f>
        <v>0</v>
      </c>
      <c r="BI192" s="143">
        <f>IF(U192="nulová",N192,0)</f>
        <v>0</v>
      </c>
      <c r="BJ192" s="23" t="s">
        <v>150</v>
      </c>
      <c r="BK192" s="143">
        <f>ROUND(L192*K192,2)</f>
        <v>0</v>
      </c>
      <c r="BL192" s="23" t="s">
        <v>249</v>
      </c>
      <c r="BM192" s="23" t="s">
        <v>683</v>
      </c>
    </row>
    <row r="193" s="1" customFormat="1" ht="16.5" customHeight="1">
      <c r="B193" s="47"/>
      <c r="C193" s="220" t="s">
        <v>460</v>
      </c>
      <c r="D193" s="220" t="s">
        <v>172</v>
      </c>
      <c r="E193" s="221" t="s">
        <v>994</v>
      </c>
      <c r="F193" s="222" t="s">
        <v>995</v>
      </c>
      <c r="G193" s="222"/>
      <c r="H193" s="222"/>
      <c r="I193" s="222"/>
      <c r="J193" s="223" t="s">
        <v>175</v>
      </c>
      <c r="K193" s="224">
        <v>8</v>
      </c>
      <c r="L193" s="225">
        <v>0</v>
      </c>
      <c r="M193" s="226"/>
      <c r="N193" s="227">
        <f>ROUND(L193*K193,2)</f>
        <v>0</v>
      </c>
      <c r="O193" s="227"/>
      <c r="P193" s="227"/>
      <c r="Q193" s="227"/>
      <c r="R193" s="49"/>
      <c r="T193" s="228" t="s">
        <v>22</v>
      </c>
      <c r="U193" s="57" t="s">
        <v>43</v>
      </c>
      <c r="V193" s="48"/>
      <c r="W193" s="229">
        <f>V193*K193</f>
        <v>0</v>
      </c>
      <c r="X193" s="229">
        <v>0</v>
      </c>
      <c r="Y193" s="229">
        <f>X193*K193</f>
        <v>0</v>
      </c>
      <c r="Z193" s="229">
        <v>0</v>
      </c>
      <c r="AA193" s="230">
        <f>Z193*K193</f>
        <v>0</v>
      </c>
      <c r="AR193" s="23" t="s">
        <v>249</v>
      </c>
      <c r="AT193" s="23" t="s">
        <v>172</v>
      </c>
      <c r="AU193" s="23" t="s">
        <v>84</v>
      </c>
      <c r="AY193" s="23" t="s">
        <v>171</v>
      </c>
      <c r="BE193" s="143">
        <f>IF(U193="základní",N193,0)</f>
        <v>0</v>
      </c>
      <c r="BF193" s="143">
        <f>IF(U193="snížená",N193,0)</f>
        <v>0</v>
      </c>
      <c r="BG193" s="143">
        <f>IF(U193="zákl. přenesená",N193,0)</f>
        <v>0</v>
      </c>
      <c r="BH193" s="143">
        <f>IF(U193="sníž. přenesená",N193,0)</f>
        <v>0</v>
      </c>
      <c r="BI193" s="143">
        <f>IF(U193="nulová",N193,0)</f>
        <v>0</v>
      </c>
      <c r="BJ193" s="23" t="s">
        <v>150</v>
      </c>
      <c r="BK193" s="143">
        <f>ROUND(L193*K193,2)</f>
        <v>0</v>
      </c>
      <c r="BL193" s="23" t="s">
        <v>249</v>
      </c>
      <c r="BM193" s="23" t="s">
        <v>694</v>
      </c>
    </row>
    <row r="194" s="1" customFormat="1" ht="38.25" customHeight="1">
      <c r="B194" s="47"/>
      <c r="C194" s="220" t="s">
        <v>464</v>
      </c>
      <c r="D194" s="220" t="s">
        <v>172</v>
      </c>
      <c r="E194" s="221" t="s">
        <v>996</v>
      </c>
      <c r="F194" s="222" t="s">
        <v>997</v>
      </c>
      <c r="G194" s="222"/>
      <c r="H194" s="222"/>
      <c r="I194" s="222"/>
      <c r="J194" s="223" t="s">
        <v>175</v>
      </c>
      <c r="K194" s="224">
        <v>1</v>
      </c>
      <c r="L194" s="225">
        <v>0</v>
      </c>
      <c r="M194" s="226"/>
      <c r="N194" s="227">
        <f>ROUND(L194*K194,2)</f>
        <v>0</v>
      </c>
      <c r="O194" s="227"/>
      <c r="P194" s="227"/>
      <c r="Q194" s="227"/>
      <c r="R194" s="49"/>
      <c r="T194" s="228" t="s">
        <v>22</v>
      </c>
      <c r="U194" s="57" t="s">
        <v>43</v>
      </c>
      <c r="V194" s="48"/>
      <c r="W194" s="229">
        <f>V194*K194</f>
        <v>0</v>
      </c>
      <c r="X194" s="229">
        <v>0</v>
      </c>
      <c r="Y194" s="229">
        <f>X194*K194</f>
        <v>0</v>
      </c>
      <c r="Z194" s="229">
        <v>0</v>
      </c>
      <c r="AA194" s="230">
        <f>Z194*K194</f>
        <v>0</v>
      </c>
      <c r="AR194" s="23" t="s">
        <v>249</v>
      </c>
      <c r="AT194" s="23" t="s">
        <v>172</v>
      </c>
      <c r="AU194" s="23" t="s">
        <v>84</v>
      </c>
      <c r="AY194" s="23" t="s">
        <v>171</v>
      </c>
      <c r="BE194" s="143">
        <f>IF(U194="základní",N194,0)</f>
        <v>0</v>
      </c>
      <c r="BF194" s="143">
        <f>IF(U194="snížená",N194,0)</f>
        <v>0</v>
      </c>
      <c r="BG194" s="143">
        <f>IF(U194="zákl. přenesená",N194,0)</f>
        <v>0</v>
      </c>
      <c r="BH194" s="143">
        <f>IF(U194="sníž. přenesená",N194,0)</f>
        <v>0</v>
      </c>
      <c r="BI194" s="143">
        <f>IF(U194="nulová",N194,0)</f>
        <v>0</v>
      </c>
      <c r="BJ194" s="23" t="s">
        <v>150</v>
      </c>
      <c r="BK194" s="143">
        <f>ROUND(L194*K194,2)</f>
        <v>0</v>
      </c>
      <c r="BL194" s="23" t="s">
        <v>249</v>
      </c>
      <c r="BM194" s="23" t="s">
        <v>702</v>
      </c>
    </row>
    <row r="195" s="1" customFormat="1" ht="38.25" customHeight="1">
      <c r="B195" s="47"/>
      <c r="C195" s="220" t="s">
        <v>468</v>
      </c>
      <c r="D195" s="220" t="s">
        <v>172</v>
      </c>
      <c r="E195" s="221" t="s">
        <v>998</v>
      </c>
      <c r="F195" s="222" t="s">
        <v>999</v>
      </c>
      <c r="G195" s="222"/>
      <c r="H195" s="222"/>
      <c r="I195" s="222"/>
      <c r="J195" s="223" t="s">
        <v>175</v>
      </c>
      <c r="K195" s="224">
        <v>3</v>
      </c>
      <c r="L195" s="225">
        <v>0</v>
      </c>
      <c r="M195" s="226"/>
      <c r="N195" s="227">
        <f>ROUND(L195*K195,2)</f>
        <v>0</v>
      </c>
      <c r="O195" s="227"/>
      <c r="P195" s="227"/>
      <c r="Q195" s="227"/>
      <c r="R195" s="49"/>
      <c r="T195" s="228" t="s">
        <v>22</v>
      </c>
      <c r="U195" s="57" t="s">
        <v>43</v>
      </c>
      <c r="V195" s="48"/>
      <c r="W195" s="229">
        <f>V195*K195</f>
        <v>0</v>
      </c>
      <c r="X195" s="229">
        <v>0</v>
      </c>
      <c r="Y195" s="229">
        <f>X195*K195</f>
        <v>0</v>
      </c>
      <c r="Z195" s="229">
        <v>0</v>
      </c>
      <c r="AA195" s="230">
        <f>Z195*K195</f>
        <v>0</v>
      </c>
      <c r="AR195" s="23" t="s">
        <v>249</v>
      </c>
      <c r="AT195" s="23" t="s">
        <v>172</v>
      </c>
      <c r="AU195" s="23" t="s">
        <v>84</v>
      </c>
      <c r="AY195" s="23" t="s">
        <v>171</v>
      </c>
      <c r="BE195" s="143">
        <f>IF(U195="základní",N195,0)</f>
        <v>0</v>
      </c>
      <c r="BF195" s="143">
        <f>IF(U195="snížená",N195,0)</f>
        <v>0</v>
      </c>
      <c r="BG195" s="143">
        <f>IF(U195="zákl. přenesená",N195,0)</f>
        <v>0</v>
      </c>
      <c r="BH195" s="143">
        <f>IF(U195="sníž. přenesená",N195,0)</f>
        <v>0</v>
      </c>
      <c r="BI195" s="143">
        <f>IF(U195="nulová",N195,0)</f>
        <v>0</v>
      </c>
      <c r="BJ195" s="23" t="s">
        <v>150</v>
      </c>
      <c r="BK195" s="143">
        <f>ROUND(L195*K195,2)</f>
        <v>0</v>
      </c>
      <c r="BL195" s="23" t="s">
        <v>249</v>
      </c>
      <c r="BM195" s="23" t="s">
        <v>710</v>
      </c>
    </row>
    <row r="196" s="1" customFormat="1" ht="25.5" customHeight="1">
      <c r="B196" s="47"/>
      <c r="C196" s="220" t="s">
        <v>472</v>
      </c>
      <c r="D196" s="220" t="s">
        <v>172</v>
      </c>
      <c r="E196" s="221" t="s">
        <v>1000</v>
      </c>
      <c r="F196" s="222" t="s">
        <v>1001</v>
      </c>
      <c r="G196" s="222"/>
      <c r="H196" s="222"/>
      <c r="I196" s="222"/>
      <c r="J196" s="223" t="s">
        <v>321</v>
      </c>
      <c r="K196" s="272">
        <v>0</v>
      </c>
      <c r="L196" s="225">
        <v>0</v>
      </c>
      <c r="M196" s="226"/>
      <c r="N196" s="227">
        <f>ROUND(L196*K196,2)</f>
        <v>0</v>
      </c>
      <c r="O196" s="227"/>
      <c r="P196" s="227"/>
      <c r="Q196" s="227"/>
      <c r="R196" s="49"/>
      <c r="T196" s="228" t="s">
        <v>22</v>
      </c>
      <c r="U196" s="57" t="s">
        <v>43</v>
      </c>
      <c r="V196" s="48"/>
      <c r="W196" s="229">
        <f>V196*K196</f>
        <v>0</v>
      </c>
      <c r="X196" s="229">
        <v>0</v>
      </c>
      <c r="Y196" s="229">
        <f>X196*K196</f>
        <v>0</v>
      </c>
      <c r="Z196" s="229">
        <v>0</v>
      </c>
      <c r="AA196" s="230">
        <f>Z196*K196</f>
        <v>0</v>
      </c>
      <c r="AR196" s="23" t="s">
        <v>249</v>
      </c>
      <c r="AT196" s="23" t="s">
        <v>172</v>
      </c>
      <c r="AU196" s="23" t="s">
        <v>84</v>
      </c>
      <c r="AY196" s="23" t="s">
        <v>171</v>
      </c>
      <c r="BE196" s="143">
        <f>IF(U196="základní",N196,0)</f>
        <v>0</v>
      </c>
      <c r="BF196" s="143">
        <f>IF(U196="snížená",N196,0)</f>
        <v>0</v>
      </c>
      <c r="BG196" s="143">
        <f>IF(U196="zákl. přenesená",N196,0)</f>
        <v>0</v>
      </c>
      <c r="BH196" s="143">
        <f>IF(U196="sníž. přenesená",N196,0)</f>
        <v>0</v>
      </c>
      <c r="BI196" s="143">
        <f>IF(U196="nulová",N196,0)</f>
        <v>0</v>
      </c>
      <c r="BJ196" s="23" t="s">
        <v>150</v>
      </c>
      <c r="BK196" s="143">
        <f>ROUND(L196*K196,2)</f>
        <v>0</v>
      </c>
      <c r="BL196" s="23" t="s">
        <v>249</v>
      </c>
      <c r="BM196" s="23" t="s">
        <v>719</v>
      </c>
    </row>
    <row r="197" s="9" customFormat="1" ht="37.44" customHeight="1">
      <c r="B197" s="206"/>
      <c r="C197" s="207"/>
      <c r="D197" s="208" t="s">
        <v>870</v>
      </c>
      <c r="E197" s="208"/>
      <c r="F197" s="208"/>
      <c r="G197" s="208"/>
      <c r="H197" s="208"/>
      <c r="I197" s="208"/>
      <c r="J197" s="208"/>
      <c r="K197" s="208"/>
      <c r="L197" s="208"/>
      <c r="M197" s="208"/>
      <c r="N197" s="275">
        <f>BK197</f>
        <v>0</v>
      </c>
      <c r="O197" s="276"/>
      <c r="P197" s="276"/>
      <c r="Q197" s="276"/>
      <c r="R197" s="210"/>
      <c r="T197" s="211"/>
      <c r="U197" s="207"/>
      <c r="V197" s="207"/>
      <c r="W197" s="212">
        <f>SUM(W198:W209)</f>
        <v>0</v>
      </c>
      <c r="X197" s="207"/>
      <c r="Y197" s="212">
        <f>SUM(Y198:Y209)</f>
        <v>0</v>
      </c>
      <c r="Z197" s="207"/>
      <c r="AA197" s="213">
        <f>SUM(AA198:AA209)</f>
        <v>0</v>
      </c>
      <c r="AR197" s="214" t="s">
        <v>150</v>
      </c>
      <c r="AT197" s="215" t="s">
        <v>75</v>
      </c>
      <c r="AU197" s="215" t="s">
        <v>76</v>
      </c>
      <c r="AY197" s="214" t="s">
        <v>171</v>
      </c>
      <c r="BK197" s="216">
        <f>SUM(BK198:BK209)</f>
        <v>0</v>
      </c>
    </row>
    <row r="198" s="1" customFormat="1" ht="16.5" customHeight="1">
      <c r="B198" s="47"/>
      <c r="C198" s="220" t="s">
        <v>476</v>
      </c>
      <c r="D198" s="220" t="s">
        <v>172</v>
      </c>
      <c r="E198" s="221" t="s">
        <v>1002</v>
      </c>
      <c r="F198" s="222" t="s">
        <v>1003</v>
      </c>
      <c r="G198" s="222"/>
      <c r="H198" s="222"/>
      <c r="I198" s="222"/>
      <c r="J198" s="223" t="s">
        <v>175</v>
      </c>
      <c r="K198" s="224">
        <v>4</v>
      </c>
      <c r="L198" s="225">
        <v>0</v>
      </c>
      <c r="M198" s="226"/>
      <c r="N198" s="227">
        <f>ROUND(L198*K198,2)</f>
        <v>0</v>
      </c>
      <c r="O198" s="227"/>
      <c r="P198" s="227"/>
      <c r="Q198" s="227"/>
      <c r="R198" s="49"/>
      <c r="T198" s="228" t="s">
        <v>22</v>
      </c>
      <c r="U198" s="57" t="s">
        <v>43</v>
      </c>
      <c r="V198" s="48"/>
      <c r="W198" s="229">
        <f>V198*K198</f>
        <v>0</v>
      </c>
      <c r="X198" s="229">
        <v>0</v>
      </c>
      <c r="Y198" s="229">
        <f>X198*K198</f>
        <v>0</v>
      </c>
      <c r="Z198" s="229">
        <v>0</v>
      </c>
      <c r="AA198" s="230">
        <f>Z198*K198</f>
        <v>0</v>
      </c>
      <c r="AR198" s="23" t="s">
        <v>249</v>
      </c>
      <c r="AT198" s="23" t="s">
        <v>172</v>
      </c>
      <c r="AU198" s="23" t="s">
        <v>84</v>
      </c>
      <c r="AY198" s="23" t="s">
        <v>171</v>
      </c>
      <c r="BE198" s="143">
        <f>IF(U198="základní",N198,0)</f>
        <v>0</v>
      </c>
      <c r="BF198" s="143">
        <f>IF(U198="snížená",N198,0)</f>
        <v>0</v>
      </c>
      <c r="BG198" s="143">
        <f>IF(U198="zákl. přenesená",N198,0)</f>
        <v>0</v>
      </c>
      <c r="BH198" s="143">
        <f>IF(U198="sníž. přenesená",N198,0)</f>
        <v>0</v>
      </c>
      <c r="BI198" s="143">
        <f>IF(U198="nulová",N198,0)</f>
        <v>0</v>
      </c>
      <c r="BJ198" s="23" t="s">
        <v>150</v>
      </c>
      <c r="BK198" s="143">
        <f>ROUND(L198*K198,2)</f>
        <v>0</v>
      </c>
      <c r="BL198" s="23" t="s">
        <v>249</v>
      </c>
      <c r="BM198" s="23" t="s">
        <v>728</v>
      </c>
    </row>
    <row r="199" s="1" customFormat="1" ht="25.5" customHeight="1">
      <c r="B199" s="47"/>
      <c r="C199" s="220" t="s">
        <v>480</v>
      </c>
      <c r="D199" s="220" t="s">
        <v>172</v>
      </c>
      <c r="E199" s="221" t="s">
        <v>1004</v>
      </c>
      <c r="F199" s="222" t="s">
        <v>1005</v>
      </c>
      <c r="G199" s="222"/>
      <c r="H199" s="222"/>
      <c r="I199" s="222"/>
      <c r="J199" s="223" t="s">
        <v>175</v>
      </c>
      <c r="K199" s="224">
        <v>4</v>
      </c>
      <c r="L199" s="225">
        <v>0</v>
      </c>
      <c r="M199" s="226"/>
      <c r="N199" s="227">
        <f>ROUND(L199*K199,2)</f>
        <v>0</v>
      </c>
      <c r="O199" s="227"/>
      <c r="P199" s="227"/>
      <c r="Q199" s="227"/>
      <c r="R199" s="49"/>
      <c r="T199" s="228" t="s">
        <v>22</v>
      </c>
      <c r="U199" s="57" t="s">
        <v>43</v>
      </c>
      <c r="V199" s="48"/>
      <c r="W199" s="229">
        <f>V199*K199</f>
        <v>0</v>
      </c>
      <c r="X199" s="229">
        <v>0</v>
      </c>
      <c r="Y199" s="229">
        <f>X199*K199</f>
        <v>0</v>
      </c>
      <c r="Z199" s="229">
        <v>0</v>
      </c>
      <c r="AA199" s="230">
        <f>Z199*K199</f>
        <v>0</v>
      </c>
      <c r="AR199" s="23" t="s">
        <v>249</v>
      </c>
      <c r="AT199" s="23" t="s">
        <v>172</v>
      </c>
      <c r="AU199" s="23" t="s">
        <v>84</v>
      </c>
      <c r="AY199" s="23" t="s">
        <v>171</v>
      </c>
      <c r="BE199" s="143">
        <f>IF(U199="základní",N199,0)</f>
        <v>0</v>
      </c>
      <c r="BF199" s="143">
        <f>IF(U199="snížená",N199,0)</f>
        <v>0</v>
      </c>
      <c r="BG199" s="143">
        <f>IF(U199="zákl. přenesená",N199,0)</f>
        <v>0</v>
      </c>
      <c r="BH199" s="143">
        <f>IF(U199="sníž. přenesená",N199,0)</f>
        <v>0</v>
      </c>
      <c r="BI199" s="143">
        <f>IF(U199="nulová",N199,0)</f>
        <v>0</v>
      </c>
      <c r="BJ199" s="23" t="s">
        <v>150</v>
      </c>
      <c r="BK199" s="143">
        <f>ROUND(L199*K199,2)</f>
        <v>0</v>
      </c>
      <c r="BL199" s="23" t="s">
        <v>249</v>
      </c>
      <c r="BM199" s="23" t="s">
        <v>737</v>
      </c>
    </row>
    <row r="200" s="1" customFormat="1" ht="16.5" customHeight="1">
      <c r="B200" s="47"/>
      <c r="C200" s="220" t="s">
        <v>484</v>
      </c>
      <c r="D200" s="220" t="s">
        <v>172</v>
      </c>
      <c r="E200" s="221" t="s">
        <v>1006</v>
      </c>
      <c r="F200" s="222" t="s">
        <v>1007</v>
      </c>
      <c r="G200" s="222"/>
      <c r="H200" s="222"/>
      <c r="I200" s="222"/>
      <c r="J200" s="223" t="s">
        <v>175</v>
      </c>
      <c r="K200" s="224">
        <v>4</v>
      </c>
      <c r="L200" s="225">
        <v>0</v>
      </c>
      <c r="M200" s="226"/>
      <c r="N200" s="227">
        <f>ROUND(L200*K200,2)</f>
        <v>0</v>
      </c>
      <c r="O200" s="227"/>
      <c r="P200" s="227"/>
      <c r="Q200" s="227"/>
      <c r="R200" s="49"/>
      <c r="T200" s="228" t="s">
        <v>22</v>
      </c>
      <c r="U200" s="57" t="s">
        <v>43</v>
      </c>
      <c r="V200" s="48"/>
      <c r="W200" s="229">
        <f>V200*K200</f>
        <v>0</v>
      </c>
      <c r="X200" s="229">
        <v>0</v>
      </c>
      <c r="Y200" s="229">
        <f>X200*K200</f>
        <v>0</v>
      </c>
      <c r="Z200" s="229">
        <v>0</v>
      </c>
      <c r="AA200" s="230">
        <f>Z200*K200</f>
        <v>0</v>
      </c>
      <c r="AR200" s="23" t="s">
        <v>249</v>
      </c>
      <c r="AT200" s="23" t="s">
        <v>172</v>
      </c>
      <c r="AU200" s="23" t="s">
        <v>84</v>
      </c>
      <c r="AY200" s="23" t="s">
        <v>171</v>
      </c>
      <c r="BE200" s="143">
        <f>IF(U200="základní",N200,0)</f>
        <v>0</v>
      </c>
      <c r="BF200" s="143">
        <f>IF(U200="snížená",N200,0)</f>
        <v>0</v>
      </c>
      <c r="BG200" s="143">
        <f>IF(U200="zákl. přenesená",N200,0)</f>
        <v>0</v>
      </c>
      <c r="BH200" s="143">
        <f>IF(U200="sníž. přenesená",N200,0)</f>
        <v>0</v>
      </c>
      <c r="BI200" s="143">
        <f>IF(U200="nulová",N200,0)</f>
        <v>0</v>
      </c>
      <c r="BJ200" s="23" t="s">
        <v>150</v>
      </c>
      <c r="BK200" s="143">
        <f>ROUND(L200*K200,2)</f>
        <v>0</v>
      </c>
      <c r="BL200" s="23" t="s">
        <v>249</v>
      </c>
      <c r="BM200" s="23" t="s">
        <v>745</v>
      </c>
    </row>
    <row r="201" s="1" customFormat="1" ht="16.5" customHeight="1">
      <c r="B201" s="47"/>
      <c r="C201" s="220" t="s">
        <v>488</v>
      </c>
      <c r="D201" s="220" t="s">
        <v>172</v>
      </c>
      <c r="E201" s="221" t="s">
        <v>1008</v>
      </c>
      <c r="F201" s="222" t="s">
        <v>1009</v>
      </c>
      <c r="G201" s="222"/>
      <c r="H201" s="222"/>
      <c r="I201" s="222"/>
      <c r="J201" s="223" t="s">
        <v>175</v>
      </c>
      <c r="K201" s="224">
        <v>3</v>
      </c>
      <c r="L201" s="225">
        <v>0</v>
      </c>
      <c r="M201" s="226"/>
      <c r="N201" s="227">
        <f>ROUND(L201*K201,2)</f>
        <v>0</v>
      </c>
      <c r="O201" s="227"/>
      <c r="P201" s="227"/>
      <c r="Q201" s="227"/>
      <c r="R201" s="49"/>
      <c r="T201" s="228" t="s">
        <v>22</v>
      </c>
      <c r="U201" s="57" t="s">
        <v>43</v>
      </c>
      <c r="V201" s="48"/>
      <c r="W201" s="229">
        <f>V201*K201</f>
        <v>0</v>
      </c>
      <c r="X201" s="229">
        <v>0</v>
      </c>
      <c r="Y201" s="229">
        <f>X201*K201</f>
        <v>0</v>
      </c>
      <c r="Z201" s="229">
        <v>0</v>
      </c>
      <c r="AA201" s="230">
        <f>Z201*K201</f>
        <v>0</v>
      </c>
      <c r="AR201" s="23" t="s">
        <v>249</v>
      </c>
      <c r="AT201" s="23" t="s">
        <v>172</v>
      </c>
      <c r="AU201" s="23" t="s">
        <v>84</v>
      </c>
      <c r="AY201" s="23" t="s">
        <v>171</v>
      </c>
      <c r="BE201" s="143">
        <f>IF(U201="základní",N201,0)</f>
        <v>0</v>
      </c>
      <c r="BF201" s="143">
        <f>IF(U201="snížená",N201,0)</f>
        <v>0</v>
      </c>
      <c r="BG201" s="143">
        <f>IF(U201="zákl. přenesená",N201,0)</f>
        <v>0</v>
      </c>
      <c r="BH201" s="143">
        <f>IF(U201="sníž. přenesená",N201,0)</f>
        <v>0</v>
      </c>
      <c r="BI201" s="143">
        <f>IF(U201="nulová",N201,0)</f>
        <v>0</v>
      </c>
      <c r="BJ201" s="23" t="s">
        <v>150</v>
      </c>
      <c r="BK201" s="143">
        <f>ROUND(L201*K201,2)</f>
        <v>0</v>
      </c>
      <c r="BL201" s="23" t="s">
        <v>249</v>
      </c>
      <c r="BM201" s="23" t="s">
        <v>753</v>
      </c>
    </row>
    <row r="202" s="1" customFormat="1" ht="25.5" customHeight="1">
      <c r="B202" s="47"/>
      <c r="C202" s="220" t="s">
        <v>492</v>
      </c>
      <c r="D202" s="220" t="s">
        <v>172</v>
      </c>
      <c r="E202" s="221" t="s">
        <v>1010</v>
      </c>
      <c r="F202" s="222" t="s">
        <v>1011</v>
      </c>
      <c r="G202" s="222"/>
      <c r="H202" s="222"/>
      <c r="I202" s="222"/>
      <c r="J202" s="223" t="s">
        <v>175</v>
      </c>
      <c r="K202" s="224">
        <v>1</v>
      </c>
      <c r="L202" s="225">
        <v>0</v>
      </c>
      <c r="M202" s="226"/>
      <c r="N202" s="227">
        <f>ROUND(L202*K202,2)</f>
        <v>0</v>
      </c>
      <c r="O202" s="227"/>
      <c r="P202" s="227"/>
      <c r="Q202" s="227"/>
      <c r="R202" s="49"/>
      <c r="T202" s="228" t="s">
        <v>22</v>
      </c>
      <c r="U202" s="57" t="s">
        <v>43</v>
      </c>
      <c r="V202" s="48"/>
      <c r="W202" s="229">
        <f>V202*K202</f>
        <v>0</v>
      </c>
      <c r="X202" s="229">
        <v>0</v>
      </c>
      <c r="Y202" s="229">
        <f>X202*K202</f>
        <v>0</v>
      </c>
      <c r="Z202" s="229">
        <v>0</v>
      </c>
      <c r="AA202" s="230">
        <f>Z202*K202</f>
        <v>0</v>
      </c>
      <c r="AR202" s="23" t="s">
        <v>249</v>
      </c>
      <c r="AT202" s="23" t="s">
        <v>172</v>
      </c>
      <c r="AU202" s="23" t="s">
        <v>84</v>
      </c>
      <c r="AY202" s="23" t="s">
        <v>171</v>
      </c>
      <c r="BE202" s="143">
        <f>IF(U202="základní",N202,0)</f>
        <v>0</v>
      </c>
      <c r="BF202" s="143">
        <f>IF(U202="snížená",N202,0)</f>
        <v>0</v>
      </c>
      <c r="BG202" s="143">
        <f>IF(U202="zákl. přenesená",N202,0)</f>
        <v>0</v>
      </c>
      <c r="BH202" s="143">
        <f>IF(U202="sníž. přenesená",N202,0)</f>
        <v>0</v>
      </c>
      <c r="BI202" s="143">
        <f>IF(U202="nulová",N202,0)</f>
        <v>0</v>
      </c>
      <c r="BJ202" s="23" t="s">
        <v>150</v>
      </c>
      <c r="BK202" s="143">
        <f>ROUND(L202*K202,2)</f>
        <v>0</v>
      </c>
      <c r="BL202" s="23" t="s">
        <v>249</v>
      </c>
      <c r="BM202" s="23" t="s">
        <v>761</v>
      </c>
    </row>
    <row r="203" s="1" customFormat="1" ht="16.5" customHeight="1">
      <c r="B203" s="47"/>
      <c r="C203" s="220" t="s">
        <v>496</v>
      </c>
      <c r="D203" s="220" t="s">
        <v>172</v>
      </c>
      <c r="E203" s="221" t="s">
        <v>1012</v>
      </c>
      <c r="F203" s="222" t="s">
        <v>1013</v>
      </c>
      <c r="G203" s="222"/>
      <c r="H203" s="222"/>
      <c r="I203" s="222"/>
      <c r="J203" s="223" t="s">
        <v>175</v>
      </c>
      <c r="K203" s="224">
        <v>4</v>
      </c>
      <c r="L203" s="225">
        <v>0</v>
      </c>
      <c r="M203" s="226"/>
      <c r="N203" s="227">
        <f>ROUND(L203*K203,2)</f>
        <v>0</v>
      </c>
      <c r="O203" s="227"/>
      <c r="P203" s="227"/>
      <c r="Q203" s="227"/>
      <c r="R203" s="49"/>
      <c r="T203" s="228" t="s">
        <v>22</v>
      </c>
      <c r="U203" s="57" t="s">
        <v>43</v>
      </c>
      <c r="V203" s="48"/>
      <c r="W203" s="229">
        <f>V203*K203</f>
        <v>0</v>
      </c>
      <c r="X203" s="229">
        <v>0</v>
      </c>
      <c r="Y203" s="229">
        <f>X203*K203</f>
        <v>0</v>
      </c>
      <c r="Z203" s="229">
        <v>0</v>
      </c>
      <c r="AA203" s="230">
        <f>Z203*K203</f>
        <v>0</v>
      </c>
      <c r="AR203" s="23" t="s">
        <v>249</v>
      </c>
      <c r="AT203" s="23" t="s">
        <v>172</v>
      </c>
      <c r="AU203" s="23" t="s">
        <v>84</v>
      </c>
      <c r="AY203" s="23" t="s">
        <v>171</v>
      </c>
      <c r="BE203" s="143">
        <f>IF(U203="základní",N203,0)</f>
        <v>0</v>
      </c>
      <c r="BF203" s="143">
        <f>IF(U203="snížená",N203,0)</f>
        <v>0</v>
      </c>
      <c r="BG203" s="143">
        <f>IF(U203="zákl. přenesená",N203,0)</f>
        <v>0</v>
      </c>
      <c r="BH203" s="143">
        <f>IF(U203="sníž. přenesená",N203,0)</f>
        <v>0</v>
      </c>
      <c r="BI203" s="143">
        <f>IF(U203="nulová",N203,0)</f>
        <v>0</v>
      </c>
      <c r="BJ203" s="23" t="s">
        <v>150</v>
      </c>
      <c r="BK203" s="143">
        <f>ROUND(L203*K203,2)</f>
        <v>0</v>
      </c>
      <c r="BL203" s="23" t="s">
        <v>249</v>
      </c>
      <c r="BM203" s="23" t="s">
        <v>769</v>
      </c>
    </row>
    <row r="204" s="1" customFormat="1" ht="25.5" customHeight="1">
      <c r="B204" s="47"/>
      <c r="C204" s="220" t="s">
        <v>500</v>
      </c>
      <c r="D204" s="220" t="s">
        <v>172</v>
      </c>
      <c r="E204" s="221" t="s">
        <v>1014</v>
      </c>
      <c r="F204" s="222" t="s">
        <v>1015</v>
      </c>
      <c r="G204" s="222"/>
      <c r="H204" s="222"/>
      <c r="I204" s="222"/>
      <c r="J204" s="223" t="s">
        <v>184</v>
      </c>
      <c r="K204" s="224">
        <v>15</v>
      </c>
      <c r="L204" s="225">
        <v>0</v>
      </c>
      <c r="M204" s="226"/>
      <c r="N204" s="227">
        <f>ROUND(L204*K204,2)</f>
        <v>0</v>
      </c>
      <c r="O204" s="227"/>
      <c r="P204" s="227"/>
      <c r="Q204" s="227"/>
      <c r="R204" s="49"/>
      <c r="T204" s="228" t="s">
        <v>22</v>
      </c>
      <c r="U204" s="57" t="s">
        <v>43</v>
      </c>
      <c r="V204" s="48"/>
      <c r="W204" s="229">
        <f>V204*K204</f>
        <v>0</v>
      </c>
      <c r="X204" s="229">
        <v>0</v>
      </c>
      <c r="Y204" s="229">
        <f>X204*K204</f>
        <v>0</v>
      </c>
      <c r="Z204" s="229">
        <v>0</v>
      </c>
      <c r="AA204" s="230">
        <f>Z204*K204</f>
        <v>0</v>
      </c>
      <c r="AR204" s="23" t="s">
        <v>249</v>
      </c>
      <c r="AT204" s="23" t="s">
        <v>172</v>
      </c>
      <c r="AU204" s="23" t="s">
        <v>84</v>
      </c>
      <c r="AY204" s="23" t="s">
        <v>171</v>
      </c>
      <c r="BE204" s="143">
        <f>IF(U204="základní",N204,0)</f>
        <v>0</v>
      </c>
      <c r="BF204" s="143">
        <f>IF(U204="snížená",N204,0)</f>
        <v>0</v>
      </c>
      <c r="BG204" s="143">
        <f>IF(U204="zákl. přenesená",N204,0)</f>
        <v>0</v>
      </c>
      <c r="BH204" s="143">
        <f>IF(U204="sníž. přenesená",N204,0)</f>
        <v>0</v>
      </c>
      <c r="BI204" s="143">
        <f>IF(U204="nulová",N204,0)</f>
        <v>0</v>
      </c>
      <c r="BJ204" s="23" t="s">
        <v>150</v>
      </c>
      <c r="BK204" s="143">
        <f>ROUND(L204*K204,2)</f>
        <v>0</v>
      </c>
      <c r="BL204" s="23" t="s">
        <v>249</v>
      </c>
      <c r="BM204" s="23" t="s">
        <v>779</v>
      </c>
    </row>
    <row r="205" s="1" customFormat="1" ht="25.5" customHeight="1">
      <c r="B205" s="47"/>
      <c r="C205" s="220" t="s">
        <v>504</v>
      </c>
      <c r="D205" s="220" t="s">
        <v>172</v>
      </c>
      <c r="E205" s="221" t="s">
        <v>1016</v>
      </c>
      <c r="F205" s="222" t="s">
        <v>1017</v>
      </c>
      <c r="G205" s="222"/>
      <c r="H205" s="222"/>
      <c r="I205" s="222"/>
      <c r="J205" s="223" t="s">
        <v>175</v>
      </c>
      <c r="K205" s="224">
        <v>1</v>
      </c>
      <c r="L205" s="225">
        <v>0</v>
      </c>
      <c r="M205" s="226"/>
      <c r="N205" s="227">
        <f>ROUND(L205*K205,2)</f>
        <v>0</v>
      </c>
      <c r="O205" s="227"/>
      <c r="P205" s="227"/>
      <c r="Q205" s="227"/>
      <c r="R205" s="49"/>
      <c r="T205" s="228" t="s">
        <v>22</v>
      </c>
      <c r="U205" s="57" t="s">
        <v>43</v>
      </c>
      <c r="V205" s="48"/>
      <c r="W205" s="229">
        <f>V205*K205</f>
        <v>0</v>
      </c>
      <c r="X205" s="229">
        <v>0</v>
      </c>
      <c r="Y205" s="229">
        <f>X205*K205</f>
        <v>0</v>
      </c>
      <c r="Z205" s="229">
        <v>0</v>
      </c>
      <c r="AA205" s="230">
        <f>Z205*K205</f>
        <v>0</v>
      </c>
      <c r="AR205" s="23" t="s">
        <v>249</v>
      </c>
      <c r="AT205" s="23" t="s">
        <v>172</v>
      </c>
      <c r="AU205" s="23" t="s">
        <v>84</v>
      </c>
      <c r="AY205" s="23" t="s">
        <v>171</v>
      </c>
      <c r="BE205" s="143">
        <f>IF(U205="základní",N205,0)</f>
        <v>0</v>
      </c>
      <c r="BF205" s="143">
        <f>IF(U205="snížená",N205,0)</f>
        <v>0</v>
      </c>
      <c r="BG205" s="143">
        <f>IF(U205="zákl. přenesená",N205,0)</f>
        <v>0</v>
      </c>
      <c r="BH205" s="143">
        <f>IF(U205="sníž. přenesená",N205,0)</f>
        <v>0</v>
      </c>
      <c r="BI205" s="143">
        <f>IF(U205="nulová",N205,0)</f>
        <v>0</v>
      </c>
      <c r="BJ205" s="23" t="s">
        <v>150</v>
      </c>
      <c r="BK205" s="143">
        <f>ROUND(L205*K205,2)</f>
        <v>0</v>
      </c>
      <c r="BL205" s="23" t="s">
        <v>249</v>
      </c>
      <c r="BM205" s="23" t="s">
        <v>788</v>
      </c>
    </row>
    <row r="206" s="1" customFormat="1" ht="25.5" customHeight="1">
      <c r="B206" s="47"/>
      <c r="C206" s="220" t="s">
        <v>508</v>
      </c>
      <c r="D206" s="220" t="s">
        <v>172</v>
      </c>
      <c r="E206" s="221" t="s">
        <v>1018</v>
      </c>
      <c r="F206" s="222" t="s">
        <v>1019</v>
      </c>
      <c r="G206" s="222"/>
      <c r="H206" s="222"/>
      <c r="I206" s="222"/>
      <c r="J206" s="223" t="s">
        <v>175</v>
      </c>
      <c r="K206" s="224">
        <v>1</v>
      </c>
      <c r="L206" s="225">
        <v>0</v>
      </c>
      <c r="M206" s="226"/>
      <c r="N206" s="227">
        <f>ROUND(L206*K206,2)</f>
        <v>0</v>
      </c>
      <c r="O206" s="227"/>
      <c r="P206" s="227"/>
      <c r="Q206" s="227"/>
      <c r="R206" s="49"/>
      <c r="T206" s="228" t="s">
        <v>22</v>
      </c>
      <c r="U206" s="57" t="s">
        <v>43</v>
      </c>
      <c r="V206" s="48"/>
      <c r="W206" s="229">
        <f>V206*K206</f>
        <v>0</v>
      </c>
      <c r="X206" s="229">
        <v>0</v>
      </c>
      <c r="Y206" s="229">
        <f>X206*K206</f>
        <v>0</v>
      </c>
      <c r="Z206" s="229">
        <v>0</v>
      </c>
      <c r="AA206" s="230">
        <f>Z206*K206</f>
        <v>0</v>
      </c>
      <c r="AR206" s="23" t="s">
        <v>249</v>
      </c>
      <c r="AT206" s="23" t="s">
        <v>172</v>
      </c>
      <c r="AU206" s="23" t="s">
        <v>84</v>
      </c>
      <c r="AY206" s="23" t="s">
        <v>171</v>
      </c>
      <c r="BE206" s="143">
        <f>IF(U206="základní",N206,0)</f>
        <v>0</v>
      </c>
      <c r="BF206" s="143">
        <f>IF(U206="snížená",N206,0)</f>
        <v>0</v>
      </c>
      <c r="BG206" s="143">
        <f>IF(U206="zákl. přenesená",N206,0)</f>
        <v>0</v>
      </c>
      <c r="BH206" s="143">
        <f>IF(U206="sníž. přenesená",N206,0)</f>
        <v>0</v>
      </c>
      <c r="BI206" s="143">
        <f>IF(U206="nulová",N206,0)</f>
        <v>0</v>
      </c>
      <c r="BJ206" s="23" t="s">
        <v>150</v>
      </c>
      <c r="BK206" s="143">
        <f>ROUND(L206*K206,2)</f>
        <v>0</v>
      </c>
      <c r="BL206" s="23" t="s">
        <v>249</v>
      </c>
      <c r="BM206" s="23" t="s">
        <v>796</v>
      </c>
    </row>
    <row r="207" s="1" customFormat="1" ht="25.5" customHeight="1">
      <c r="B207" s="47"/>
      <c r="C207" s="220" t="s">
        <v>512</v>
      </c>
      <c r="D207" s="220" t="s">
        <v>172</v>
      </c>
      <c r="E207" s="221" t="s">
        <v>1020</v>
      </c>
      <c r="F207" s="222" t="s">
        <v>1021</v>
      </c>
      <c r="G207" s="222"/>
      <c r="H207" s="222"/>
      <c r="I207" s="222"/>
      <c r="J207" s="223" t="s">
        <v>175</v>
      </c>
      <c r="K207" s="224">
        <v>1</v>
      </c>
      <c r="L207" s="225">
        <v>0</v>
      </c>
      <c r="M207" s="226"/>
      <c r="N207" s="227">
        <f>ROUND(L207*K207,2)</f>
        <v>0</v>
      </c>
      <c r="O207" s="227"/>
      <c r="P207" s="227"/>
      <c r="Q207" s="227"/>
      <c r="R207" s="49"/>
      <c r="T207" s="228" t="s">
        <v>22</v>
      </c>
      <c r="U207" s="57" t="s">
        <v>43</v>
      </c>
      <c r="V207" s="48"/>
      <c r="W207" s="229">
        <f>V207*K207</f>
        <v>0</v>
      </c>
      <c r="X207" s="229">
        <v>0</v>
      </c>
      <c r="Y207" s="229">
        <f>X207*K207</f>
        <v>0</v>
      </c>
      <c r="Z207" s="229">
        <v>0</v>
      </c>
      <c r="AA207" s="230">
        <f>Z207*K207</f>
        <v>0</v>
      </c>
      <c r="AR207" s="23" t="s">
        <v>249</v>
      </c>
      <c r="AT207" s="23" t="s">
        <v>172</v>
      </c>
      <c r="AU207" s="23" t="s">
        <v>84</v>
      </c>
      <c r="AY207" s="23" t="s">
        <v>171</v>
      </c>
      <c r="BE207" s="143">
        <f>IF(U207="základní",N207,0)</f>
        <v>0</v>
      </c>
      <c r="BF207" s="143">
        <f>IF(U207="snížená",N207,0)</f>
        <v>0</v>
      </c>
      <c r="BG207" s="143">
        <f>IF(U207="zákl. přenesená",N207,0)</f>
        <v>0</v>
      </c>
      <c r="BH207" s="143">
        <f>IF(U207="sníž. přenesená",N207,0)</f>
        <v>0</v>
      </c>
      <c r="BI207" s="143">
        <f>IF(U207="nulová",N207,0)</f>
        <v>0</v>
      </c>
      <c r="BJ207" s="23" t="s">
        <v>150</v>
      </c>
      <c r="BK207" s="143">
        <f>ROUND(L207*K207,2)</f>
        <v>0</v>
      </c>
      <c r="BL207" s="23" t="s">
        <v>249</v>
      </c>
      <c r="BM207" s="23" t="s">
        <v>805</v>
      </c>
    </row>
    <row r="208" s="1" customFormat="1" ht="25.5" customHeight="1">
      <c r="B208" s="47"/>
      <c r="C208" s="220" t="s">
        <v>516</v>
      </c>
      <c r="D208" s="220" t="s">
        <v>172</v>
      </c>
      <c r="E208" s="221" t="s">
        <v>1022</v>
      </c>
      <c r="F208" s="222" t="s">
        <v>1023</v>
      </c>
      <c r="G208" s="222"/>
      <c r="H208" s="222"/>
      <c r="I208" s="222"/>
      <c r="J208" s="223" t="s">
        <v>175</v>
      </c>
      <c r="K208" s="224">
        <v>1</v>
      </c>
      <c r="L208" s="225">
        <v>0</v>
      </c>
      <c r="M208" s="226"/>
      <c r="N208" s="227">
        <f>ROUND(L208*K208,2)</f>
        <v>0</v>
      </c>
      <c r="O208" s="227"/>
      <c r="P208" s="227"/>
      <c r="Q208" s="227"/>
      <c r="R208" s="49"/>
      <c r="T208" s="228" t="s">
        <v>22</v>
      </c>
      <c r="U208" s="57" t="s">
        <v>43</v>
      </c>
      <c r="V208" s="48"/>
      <c r="W208" s="229">
        <f>V208*K208</f>
        <v>0</v>
      </c>
      <c r="X208" s="229">
        <v>0</v>
      </c>
      <c r="Y208" s="229">
        <f>X208*K208</f>
        <v>0</v>
      </c>
      <c r="Z208" s="229">
        <v>0</v>
      </c>
      <c r="AA208" s="230">
        <f>Z208*K208</f>
        <v>0</v>
      </c>
      <c r="AR208" s="23" t="s">
        <v>249</v>
      </c>
      <c r="AT208" s="23" t="s">
        <v>172</v>
      </c>
      <c r="AU208" s="23" t="s">
        <v>84</v>
      </c>
      <c r="AY208" s="23" t="s">
        <v>171</v>
      </c>
      <c r="BE208" s="143">
        <f>IF(U208="základní",N208,0)</f>
        <v>0</v>
      </c>
      <c r="BF208" s="143">
        <f>IF(U208="snížená",N208,0)</f>
        <v>0</v>
      </c>
      <c r="BG208" s="143">
        <f>IF(U208="zákl. přenesená",N208,0)</f>
        <v>0</v>
      </c>
      <c r="BH208" s="143">
        <f>IF(U208="sníž. přenesená",N208,0)</f>
        <v>0</v>
      </c>
      <c r="BI208" s="143">
        <f>IF(U208="nulová",N208,0)</f>
        <v>0</v>
      </c>
      <c r="BJ208" s="23" t="s">
        <v>150</v>
      </c>
      <c r="BK208" s="143">
        <f>ROUND(L208*K208,2)</f>
        <v>0</v>
      </c>
      <c r="BL208" s="23" t="s">
        <v>249</v>
      </c>
      <c r="BM208" s="23" t="s">
        <v>815</v>
      </c>
    </row>
    <row r="209" s="1" customFormat="1" ht="25.5" customHeight="1">
      <c r="B209" s="47"/>
      <c r="C209" s="220" t="s">
        <v>528</v>
      </c>
      <c r="D209" s="220" t="s">
        <v>172</v>
      </c>
      <c r="E209" s="221" t="s">
        <v>1024</v>
      </c>
      <c r="F209" s="222" t="s">
        <v>1025</v>
      </c>
      <c r="G209" s="222"/>
      <c r="H209" s="222"/>
      <c r="I209" s="222"/>
      <c r="J209" s="223" t="s">
        <v>321</v>
      </c>
      <c r="K209" s="272">
        <v>0</v>
      </c>
      <c r="L209" s="225">
        <v>0</v>
      </c>
      <c r="M209" s="226"/>
      <c r="N209" s="227">
        <f>ROUND(L209*K209,2)</f>
        <v>0</v>
      </c>
      <c r="O209" s="227"/>
      <c r="P209" s="227"/>
      <c r="Q209" s="227"/>
      <c r="R209" s="49"/>
      <c r="T209" s="228" t="s">
        <v>22</v>
      </c>
      <c r="U209" s="57" t="s">
        <v>43</v>
      </c>
      <c r="V209" s="48"/>
      <c r="W209" s="229">
        <f>V209*K209</f>
        <v>0</v>
      </c>
      <c r="X209" s="229">
        <v>0</v>
      </c>
      <c r="Y209" s="229">
        <f>X209*K209</f>
        <v>0</v>
      </c>
      <c r="Z209" s="229">
        <v>0</v>
      </c>
      <c r="AA209" s="230">
        <f>Z209*K209</f>
        <v>0</v>
      </c>
      <c r="AR209" s="23" t="s">
        <v>249</v>
      </c>
      <c r="AT209" s="23" t="s">
        <v>172</v>
      </c>
      <c r="AU209" s="23" t="s">
        <v>84</v>
      </c>
      <c r="AY209" s="23" t="s">
        <v>171</v>
      </c>
      <c r="BE209" s="143">
        <f>IF(U209="základní",N209,0)</f>
        <v>0</v>
      </c>
      <c r="BF209" s="143">
        <f>IF(U209="snížená",N209,0)</f>
        <v>0</v>
      </c>
      <c r="BG209" s="143">
        <f>IF(U209="zákl. přenesená",N209,0)</f>
        <v>0</v>
      </c>
      <c r="BH209" s="143">
        <f>IF(U209="sníž. přenesená",N209,0)</f>
        <v>0</v>
      </c>
      <c r="BI209" s="143">
        <f>IF(U209="nulová",N209,0)</f>
        <v>0</v>
      </c>
      <c r="BJ209" s="23" t="s">
        <v>150</v>
      </c>
      <c r="BK209" s="143">
        <f>ROUND(L209*K209,2)</f>
        <v>0</v>
      </c>
      <c r="BL209" s="23" t="s">
        <v>249</v>
      </c>
      <c r="BM209" s="23" t="s">
        <v>827</v>
      </c>
    </row>
    <row r="210" s="9" customFormat="1" ht="37.44" customHeight="1">
      <c r="B210" s="206"/>
      <c r="C210" s="207"/>
      <c r="D210" s="208" t="s">
        <v>871</v>
      </c>
      <c r="E210" s="208"/>
      <c r="F210" s="208"/>
      <c r="G210" s="208"/>
      <c r="H210" s="208"/>
      <c r="I210" s="208"/>
      <c r="J210" s="208"/>
      <c r="K210" s="208"/>
      <c r="L210" s="208"/>
      <c r="M210" s="208"/>
      <c r="N210" s="275">
        <f>BK210</f>
        <v>0</v>
      </c>
      <c r="O210" s="276"/>
      <c r="P210" s="276"/>
      <c r="Q210" s="276"/>
      <c r="R210" s="210"/>
      <c r="T210" s="211"/>
      <c r="U210" s="207"/>
      <c r="V210" s="207"/>
      <c r="W210" s="212">
        <f>W211</f>
        <v>0</v>
      </c>
      <c r="X210" s="207"/>
      <c r="Y210" s="212">
        <f>Y211</f>
        <v>0</v>
      </c>
      <c r="Z210" s="207"/>
      <c r="AA210" s="213">
        <f>AA211</f>
        <v>0</v>
      </c>
      <c r="AR210" s="214" t="s">
        <v>150</v>
      </c>
      <c r="AT210" s="215" t="s">
        <v>75</v>
      </c>
      <c r="AU210" s="215" t="s">
        <v>76</v>
      </c>
      <c r="AY210" s="214" t="s">
        <v>171</v>
      </c>
      <c r="BK210" s="216">
        <f>BK211</f>
        <v>0</v>
      </c>
    </row>
    <row r="211" s="1" customFormat="1" ht="25.5" customHeight="1">
      <c r="B211" s="47"/>
      <c r="C211" s="220" t="s">
        <v>532</v>
      </c>
      <c r="D211" s="220" t="s">
        <v>172</v>
      </c>
      <c r="E211" s="221" t="s">
        <v>1026</v>
      </c>
      <c r="F211" s="222" t="s">
        <v>1027</v>
      </c>
      <c r="G211" s="222"/>
      <c r="H211" s="222"/>
      <c r="I211" s="222"/>
      <c r="J211" s="223" t="s">
        <v>223</v>
      </c>
      <c r="K211" s="224">
        <v>43</v>
      </c>
      <c r="L211" s="225">
        <v>0</v>
      </c>
      <c r="M211" s="226"/>
      <c r="N211" s="227">
        <f>ROUND(L211*K211,2)</f>
        <v>0</v>
      </c>
      <c r="O211" s="227"/>
      <c r="P211" s="227"/>
      <c r="Q211" s="227"/>
      <c r="R211" s="49"/>
      <c r="T211" s="228" t="s">
        <v>22</v>
      </c>
      <c r="U211" s="57" t="s">
        <v>43</v>
      </c>
      <c r="V211" s="48"/>
      <c r="W211" s="229">
        <f>V211*K211</f>
        <v>0</v>
      </c>
      <c r="X211" s="229">
        <v>0</v>
      </c>
      <c r="Y211" s="229">
        <f>X211*K211</f>
        <v>0</v>
      </c>
      <c r="Z211" s="229">
        <v>0</v>
      </c>
      <c r="AA211" s="230">
        <f>Z211*K211</f>
        <v>0</v>
      </c>
      <c r="AR211" s="23" t="s">
        <v>249</v>
      </c>
      <c r="AT211" s="23" t="s">
        <v>172</v>
      </c>
      <c r="AU211" s="23" t="s">
        <v>84</v>
      </c>
      <c r="AY211" s="23" t="s">
        <v>171</v>
      </c>
      <c r="BE211" s="143">
        <f>IF(U211="základní",N211,0)</f>
        <v>0</v>
      </c>
      <c r="BF211" s="143">
        <f>IF(U211="snížená",N211,0)</f>
        <v>0</v>
      </c>
      <c r="BG211" s="143">
        <f>IF(U211="zákl. přenesená",N211,0)</f>
        <v>0</v>
      </c>
      <c r="BH211" s="143">
        <f>IF(U211="sníž. přenesená",N211,0)</f>
        <v>0</v>
      </c>
      <c r="BI211" s="143">
        <f>IF(U211="nulová",N211,0)</f>
        <v>0</v>
      </c>
      <c r="BJ211" s="23" t="s">
        <v>150</v>
      </c>
      <c r="BK211" s="143">
        <f>ROUND(L211*K211,2)</f>
        <v>0</v>
      </c>
      <c r="BL211" s="23" t="s">
        <v>249</v>
      </c>
      <c r="BM211" s="23" t="s">
        <v>835</v>
      </c>
    </row>
    <row r="212" s="9" customFormat="1" ht="37.44" customHeight="1">
      <c r="B212" s="206"/>
      <c r="C212" s="207"/>
      <c r="D212" s="208" t="s">
        <v>872</v>
      </c>
      <c r="E212" s="208"/>
      <c r="F212" s="208"/>
      <c r="G212" s="208"/>
      <c r="H212" s="208"/>
      <c r="I212" s="208"/>
      <c r="J212" s="208"/>
      <c r="K212" s="208"/>
      <c r="L212" s="208"/>
      <c r="M212" s="208"/>
      <c r="N212" s="275">
        <f>BK212</f>
        <v>0</v>
      </c>
      <c r="O212" s="276"/>
      <c r="P212" s="276"/>
      <c r="Q212" s="276"/>
      <c r="R212" s="210"/>
      <c r="T212" s="211"/>
      <c r="U212" s="207"/>
      <c r="V212" s="207"/>
      <c r="W212" s="212">
        <f>W213</f>
        <v>0</v>
      </c>
      <c r="X212" s="207"/>
      <c r="Y212" s="212">
        <f>Y213</f>
        <v>0</v>
      </c>
      <c r="Z212" s="207"/>
      <c r="AA212" s="213">
        <f>AA213</f>
        <v>0</v>
      </c>
      <c r="AR212" s="214" t="s">
        <v>150</v>
      </c>
      <c r="AT212" s="215" t="s">
        <v>75</v>
      </c>
      <c r="AU212" s="215" t="s">
        <v>76</v>
      </c>
      <c r="AY212" s="214" t="s">
        <v>171</v>
      </c>
      <c r="BK212" s="216">
        <f>BK213</f>
        <v>0</v>
      </c>
    </row>
    <row r="213" s="1" customFormat="1" ht="25.5" customHeight="1">
      <c r="B213" s="47"/>
      <c r="C213" s="220" t="s">
        <v>536</v>
      </c>
      <c r="D213" s="220" t="s">
        <v>172</v>
      </c>
      <c r="E213" s="221" t="s">
        <v>1028</v>
      </c>
      <c r="F213" s="222" t="s">
        <v>1029</v>
      </c>
      <c r="G213" s="222"/>
      <c r="H213" s="222"/>
      <c r="I213" s="222"/>
      <c r="J213" s="223" t="s">
        <v>184</v>
      </c>
      <c r="K213" s="224">
        <v>1</v>
      </c>
      <c r="L213" s="225">
        <v>0</v>
      </c>
      <c r="M213" s="226"/>
      <c r="N213" s="227">
        <f>ROUND(L213*K213,2)</f>
        <v>0</v>
      </c>
      <c r="O213" s="227"/>
      <c r="P213" s="227"/>
      <c r="Q213" s="227"/>
      <c r="R213" s="49"/>
      <c r="T213" s="228" t="s">
        <v>22</v>
      </c>
      <c r="U213" s="57" t="s">
        <v>43</v>
      </c>
      <c r="V213" s="48"/>
      <c r="W213" s="229">
        <f>V213*K213</f>
        <v>0</v>
      </c>
      <c r="X213" s="229">
        <v>0</v>
      </c>
      <c r="Y213" s="229">
        <f>X213*K213</f>
        <v>0</v>
      </c>
      <c r="Z213" s="229">
        <v>0</v>
      </c>
      <c r="AA213" s="230">
        <f>Z213*K213</f>
        <v>0</v>
      </c>
      <c r="AR213" s="23" t="s">
        <v>249</v>
      </c>
      <c r="AT213" s="23" t="s">
        <v>172</v>
      </c>
      <c r="AU213" s="23" t="s">
        <v>84</v>
      </c>
      <c r="AY213" s="23" t="s">
        <v>171</v>
      </c>
      <c r="BE213" s="143">
        <f>IF(U213="základní",N213,0)</f>
        <v>0</v>
      </c>
      <c r="BF213" s="143">
        <f>IF(U213="snížená",N213,0)</f>
        <v>0</v>
      </c>
      <c r="BG213" s="143">
        <f>IF(U213="zákl. přenesená",N213,0)</f>
        <v>0</v>
      </c>
      <c r="BH213" s="143">
        <f>IF(U213="sníž. přenesená",N213,0)</f>
        <v>0</v>
      </c>
      <c r="BI213" s="143">
        <f>IF(U213="nulová",N213,0)</f>
        <v>0</v>
      </c>
      <c r="BJ213" s="23" t="s">
        <v>150</v>
      </c>
      <c r="BK213" s="143">
        <f>ROUND(L213*K213,2)</f>
        <v>0</v>
      </c>
      <c r="BL213" s="23" t="s">
        <v>249</v>
      </c>
      <c r="BM213" s="23" t="s">
        <v>843</v>
      </c>
    </row>
    <row r="214" s="1" customFormat="1" ht="49.92" customHeight="1">
      <c r="B214" s="47"/>
      <c r="C214" s="48"/>
      <c r="D214" s="208" t="s">
        <v>860</v>
      </c>
      <c r="E214" s="48"/>
      <c r="F214" s="48"/>
      <c r="G214" s="48"/>
      <c r="H214" s="48"/>
      <c r="I214" s="48"/>
      <c r="J214" s="48"/>
      <c r="K214" s="48"/>
      <c r="L214" s="48"/>
      <c r="M214" s="48"/>
      <c r="N214" s="262">
        <f>BK214</f>
        <v>0</v>
      </c>
      <c r="O214" s="263"/>
      <c r="P214" s="263"/>
      <c r="Q214" s="263"/>
      <c r="R214" s="49"/>
      <c r="T214" s="194"/>
      <c r="U214" s="73"/>
      <c r="V214" s="73"/>
      <c r="W214" s="73"/>
      <c r="X214" s="73"/>
      <c r="Y214" s="73"/>
      <c r="Z214" s="73"/>
      <c r="AA214" s="75"/>
      <c r="AT214" s="23" t="s">
        <v>75</v>
      </c>
      <c r="AU214" s="23" t="s">
        <v>76</v>
      </c>
      <c r="AY214" s="23" t="s">
        <v>861</v>
      </c>
      <c r="BK214" s="143">
        <v>0</v>
      </c>
    </row>
    <row r="215" s="1" customFormat="1" ht="6.96" customHeight="1">
      <c r="B215" s="76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8"/>
    </row>
  </sheetData>
  <sheetProtection sheet="1" formatColumns="0" formatRows="0" objects="1" scenarios="1" spinCount="10" saltValue="4+alhtMSq2F0nrfSRhhTWRxBM6LrFkJUsoe6EL4NIi/+I5ZaG+GNlZC+9ktoNCeymIurRaLbnEuKzVHoYOiGAQ==" hashValue="wxRCX50eTx1ASrmohaN1iyd+0T4Mo7EUR3GF+9voTv6D2fsCJVWjDX35Yc5FbgZBd/87wYsLo2JURP5MoSA85A==" algorithmName="SHA-512" password="CC35"/>
  <mergeCells count="318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F116:P116"/>
    <mergeCell ref="F117:P117"/>
    <mergeCell ref="M119:P119"/>
    <mergeCell ref="M121:Q121"/>
    <mergeCell ref="M122:Q122"/>
    <mergeCell ref="F124:I124"/>
    <mergeCell ref="L124:M124"/>
    <mergeCell ref="N124:Q124"/>
    <mergeCell ref="F127:I127"/>
    <mergeCell ref="L127:M127"/>
    <mergeCell ref="N127:Q127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7:I167"/>
    <mergeCell ref="L167:M167"/>
    <mergeCell ref="N167:Q167"/>
    <mergeCell ref="F168:I168"/>
    <mergeCell ref="L168:M168"/>
    <mergeCell ref="N168:Q168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1:I211"/>
    <mergeCell ref="L211:M211"/>
    <mergeCell ref="N211:Q211"/>
    <mergeCell ref="F213:I213"/>
    <mergeCell ref="L213:M213"/>
    <mergeCell ref="N213:Q213"/>
    <mergeCell ref="N125:Q125"/>
    <mergeCell ref="N126:Q126"/>
    <mergeCell ref="N128:Q128"/>
    <mergeCell ref="N136:Q136"/>
    <mergeCell ref="N166:Q166"/>
    <mergeCell ref="N169:Q169"/>
    <mergeCell ref="N179:Q179"/>
    <mergeCell ref="N185:Q185"/>
    <mergeCell ref="N197:Q197"/>
    <mergeCell ref="N210:Q210"/>
    <mergeCell ref="N212:Q212"/>
    <mergeCell ref="N214:Q214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24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4"/>
      <c r="B1" s="14"/>
      <c r="C1" s="14"/>
      <c r="D1" s="15" t="s">
        <v>1</v>
      </c>
      <c r="E1" s="14"/>
      <c r="F1" s="16" t="s">
        <v>110</v>
      </c>
      <c r="G1" s="16"/>
      <c r="H1" s="155" t="s">
        <v>111</v>
      </c>
      <c r="I1" s="155"/>
      <c r="J1" s="155"/>
      <c r="K1" s="155"/>
      <c r="L1" s="16" t="s">
        <v>112</v>
      </c>
      <c r="M1" s="14"/>
      <c r="N1" s="14"/>
      <c r="O1" s="15" t="s">
        <v>113</v>
      </c>
      <c r="P1" s="14"/>
      <c r="Q1" s="14"/>
      <c r="R1" s="14"/>
      <c r="S1" s="16" t="s">
        <v>114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ht="36.96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91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84</v>
      </c>
    </row>
    <row r="4" ht="36.96" customHeight="1">
      <c r="B4" s="27"/>
      <c r="C4" s="28" t="s">
        <v>115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ht="6.96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ht="25.44" customHeight="1">
      <c r="B6" s="27"/>
      <c r="C6" s="32"/>
      <c r="D6" s="39" t="s">
        <v>19</v>
      </c>
      <c r="E6" s="32"/>
      <c r="F6" s="156" t="str">
        <f>'Rekapitulace stavby'!K6</f>
        <v>Oprava a modernizace tří volných bytů o velikosti 1+1 na ul. Holečkova 1717/28 a 1718/30, Slezská Ostrava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="1" customFormat="1" ht="32.88" customHeight="1">
      <c r="B7" s="47"/>
      <c r="C7" s="48"/>
      <c r="D7" s="36" t="s">
        <v>116</v>
      </c>
      <c r="E7" s="48"/>
      <c r="F7" s="37" t="s">
        <v>1030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27.3.2018</v>
      </c>
      <c r="P9" s="91"/>
      <c r="Q9" s="48"/>
      <c r="R9" s="49"/>
    </row>
    <row r="10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tr">
        <f>IF('Rekapitulace stavby'!AN10="","",'Rekapitulace stavby'!AN10)</f>
        <v/>
      </c>
      <c r="P11" s="34"/>
      <c r="Q11" s="48"/>
      <c r="R11" s="49"/>
    </row>
    <row r="12" s="1" customFormat="1" ht="18" customHeight="1">
      <c r="B12" s="47"/>
      <c r="C12" s="48"/>
      <c r="D12" s="48"/>
      <c r="E12" s="34" t="str">
        <f>IF('Rekapitulace stavby'!E11="","",'Rekapitulace stavby'!E11)</f>
        <v xml:space="preserve"> </v>
      </c>
      <c r="F12" s="48"/>
      <c r="G12" s="48"/>
      <c r="H12" s="48"/>
      <c r="I12" s="48"/>
      <c r="J12" s="48"/>
      <c r="K12" s="48"/>
      <c r="L12" s="48"/>
      <c r="M12" s="39" t="s">
        <v>30</v>
      </c>
      <c r="N12" s="48"/>
      <c r="O12" s="34" t="str">
        <f>IF('Rekapitulace stavby'!AN11="","",'Rekapitulace stavby'!AN11)</f>
        <v/>
      </c>
      <c r="P12" s="34"/>
      <c r="Q12" s="48"/>
      <c r="R12" s="49"/>
    </row>
    <row r="13" s="1" customFormat="1" ht="6.96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="1" customFormat="1" ht="14.4" customHeight="1">
      <c r="B14" s="47"/>
      <c r="C14" s="48"/>
      <c r="D14" s="39" t="s">
        <v>31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30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="1" customFormat="1" ht="14.4" customHeight="1">
      <c r="B17" s="47"/>
      <c r="C17" s="48"/>
      <c r="D17" s="39" t="s">
        <v>33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tr">
        <f>IF('Rekapitulace stavby'!AN16="","",'Rekapitulace stavby'!AN16)</f>
        <v/>
      </c>
      <c r="P17" s="34"/>
      <c r="Q17" s="48"/>
      <c r="R17" s="49"/>
    </row>
    <row r="18" s="1" customFormat="1" ht="18" customHeight="1">
      <c r="B18" s="47"/>
      <c r="C18" s="48"/>
      <c r="D18" s="48"/>
      <c r="E18" s="34" t="str">
        <f>IF('Rekapitulace stavby'!E17="","",'Rekapitulace stavby'!E17)</f>
        <v xml:space="preserve"> </v>
      </c>
      <c r="F18" s="48"/>
      <c r="G18" s="48"/>
      <c r="H18" s="48"/>
      <c r="I18" s="48"/>
      <c r="J18" s="48"/>
      <c r="K18" s="48"/>
      <c r="L18" s="48"/>
      <c r="M18" s="39" t="s">
        <v>30</v>
      </c>
      <c r="N18" s="48"/>
      <c r="O18" s="34" t="str">
        <f>IF('Rekapitulace stavby'!AN17="","",'Rekapitulace stavby'!AN17)</f>
        <v/>
      </c>
      <c r="P18" s="34"/>
      <c r="Q18" s="48"/>
      <c r="R18" s="49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="1" customFormat="1" ht="14.4" customHeight="1">
      <c r="B20" s="47"/>
      <c r="C20" s="48"/>
      <c r="D20" s="39" t="s">
        <v>35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="1" customFormat="1" ht="18" customHeight="1">
      <c r="B21" s="47"/>
      <c r="C21" s="48"/>
      <c r="D21" s="48"/>
      <c r="E21" s="34" t="str">
        <f>IF('Rekapitulace stavby'!E20="","",'Rekapitulace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30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="1" customFormat="1" ht="14.4" customHeight="1">
      <c r="B23" s="47"/>
      <c r="C23" s="48"/>
      <c r="D23" s="39" t="s">
        <v>36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="1" customFormat="1" ht="6.96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="1" customFormat="1" ht="14.4" customHeight="1">
      <c r="B27" s="47"/>
      <c r="C27" s="48"/>
      <c r="D27" s="159" t="s">
        <v>118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="1" customFormat="1" ht="14.4" customHeight="1">
      <c r="B28" s="47"/>
      <c r="C28" s="48"/>
      <c r="D28" s="45" t="s">
        <v>104</v>
      </c>
      <c r="E28" s="48"/>
      <c r="F28" s="48"/>
      <c r="G28" s="48"/>
      <c r="H28" s="48"/>
      <c r="I28" s="48"/>
      <c r="J28" s="48"/>
      <c r="K28" s="48"/>
      <c r="L28" s="48"/>
      <c r="M28" s="46">
        <f>N114</f>
        <v>0</v>
      </c>
      <c r="N28" s="46"/>
      <c r="O28" s="46"/>
      <c r="P28" s="46"/>
      <c r="Q28" s="48"/>
      <c r="R28" s="49"/>
    </row>
    <row r="29" s="1" customFormat="1" ht="6.96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="1" customFormat="1" ht="25.44" customHeight="1">
      <c r="B30" s="47"/>
      <c r="C30" s="48"/>
      <c r="D30" s="160" t="s">
        <v>39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="1" customFormat="1" ht="6.96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="1" customFormat="1" ht="14.4" customHeight="1">
      <c r="B32" s="47"/>
      <c r="C32" s="48"/>
      <c r="D32" s="55" t="s">
        <v>40</v>
      </c>
      <c r="E32" s="55" t="s">
        <v>41</v>
      </c>
      <c r="F32" s="56">
        <v>0.20999999999999999</v>
      </c>
      <c r="G32" s="162" t="s">
        <v>42</v>
      </c>
      <c r="H32" s="163">
        <f>(SUM(BE114:BE121)+SUM(BE139:BE422))</f>
        <v>0</v>
      </c>
      <c r="I32" s="48"/>
      <c r="J32" s="48"/>
      <c r="K32" s="48"/>
      <c r="L32" s="48"/>
      <c r="M32" s="163">
        <f>ROUND((SUM(BE114:BE121)+SUM(BE139:BE422)), 2)*F32</f>
        <v>0</v>
      </c>
      <c r="N32" s="48"/>
      <c r="O32" s="48"/>
      <c r="P32" s="48"/>
      <c r="Q32" s="48"/>
      <c r="R32" s="49"/>
    </row>
    <row r="33" s="1" customFormat="1" ht="14.4" customHeight="1">
      <c r="B33" s="47"/>
      <c r="C33" s="48"/>
      <c r="D33" s="48"/>
      <c r="E33" s="55" t="s">
        <v>43</v>
      </c>
      <c r="F33" s="56">
        <v>0.14999999999999999</v>
      </c>
      <c r="G33" s="162" t="s">
        <v>42</v>
      </c>
      <c r="H33" s="163">
        <f>(SUM(BF114:BF121)+SUM(BF139:BF422))</f>
        <v>0</v>
      </c>
      <c r="I33" s="48"/>
      <c r="J33" s="48"/>
      <c r="K33" s="48"/>
      <c r="L33" s="48"/>
      <c r="M33" s="163">
        <f>ROUND((SUM(BF114:BF121)+SUM(BF139:BF422)), 2)*F33</f>
        <v>0</v>
      </c>
      <c r="N33" s="48"/>
      <c r="O33" s="48"/>
      <c r="P33" s="48"/>
      <c r="Q33" s="48"/>
      <c r="R33" s="49"/>
    </row>
    <row r="34" hidden="1" s="1" customFormat="1" ht="14.4" customHeight="1">
      <c r="B34" s="47"/>
      <c r="C34" s="48"/>
      <c r="D34" s="48"/>
      <c r="E34" s="55" t="s">
        <v>44</v>
      </c>
      <c r="F34" s="56">
        <v>0.20999999999999999</v>
      </c>
      <c r="G34" s="162" t="s">
        <v>42</v>
      </c>
      <c r="H34" s="163">
        <f>(SUM(BG114:BG121)+SUM(BG139:BG422))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hidden="1" s="1" customFormat="1" ht="14.4" customHeight="1">
      <c r="B35" s="47"/>
      <c r="C35" s="48"/>
      <c r="D35" s="48"/>
      <c r="E35" s="55" t="s">
        <v>45</v>
      </c>
      <c r="F35" s="56">
        <v>0.14999999999999999</v>
      </c>
      <c r="G35" s="162" t="s">
        <v>42</v>
      </c>
      <c r="H35" s="163">
        <f>(SUM(BH114:BH121)+SUM(BH139:BH422))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hidden="1" s="1" customFormat="1" ht="14.4" customHeight="1">
      <c r="B36" s="47"/>
      <c r="C36" s="48"/>
      <c r="D36" s="48"/>
      <c r="E36" s="55" t="s">
        <v>46</v>
      </c>
      <c r="F36" s="56">
        <v>0</v>
      </c>
      <c r="G36" s="162" t="s">
        <v>42</v>
      </c>
      <c r="H36" s="163">
        <f>(SUM(BI114:BI121)+SUM(BI139:BI422))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="1" customFormat="1" ht="25.44" customHeight="1">
      <c r="B38" s="47"/>
      <c r="C38" s="152"/>
      <c r="D38" s="164" t="s">
        <v>47</v>
      </c>
      <c r="E38" s="104"/>
      <c r="F38" s="104"/>
      <c r="G38" s="165" t="s">
        <v>48</v>
      </c>
      <c r="H38" s="166" t="s">
        <v>49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="1" customFormat="1">
      <c r="B50" s="47"/>
      <c r="C50" s="48"/>
      <c r="D50" s="67" t="s">
        <v>50</v>
      </c>
      <c r="E50" s="68"/>
      <c r="F50" s="68"/>
      <c r="G50" s="68"/>
      <c r="H50" s="69"/>
      <c r="I50" s="48"/>
      <c r="J50" s="67" t="s">
        <v>51</v>
      </c>
      <c r="K50" s="68"/>
      <c r="L50" s="68"/>
      <c r="M50" s="68"/>
      <c r="N50" s="68"/>
      <c r="O50" s="68"/>
      <c r="P50" s="69"/>
      <c r="Q50" s="48"/>
      <c r="R50" s="49"/>
    </row>
    <row r="51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="1" customFormat="1">
      <c r="B59" s="47"/>
      <c r="C59" s="48"/>
      <c r="D59" s="72" t="s">
        <v>52</v>
      </c>
      <c r="E59" s="73"/>
      <c r="F59" s="73"/>
      <c r="G59" s="74" t="s">
        <v>53</v>
      </c>
      <c r="H59" s="75"/>
      <c r="I59" s="48"/>
      <c r="J59" s="72" t="s">
        <v>52</v>
      </c>
      <c r="K59" s="73"/>
      <c r="L59" s="73"/>
      <c r="M59" s="73"/>
      <c r="N59" s="74" t="s">
        <v>53</v>
      </c>
      <c r="O59" s="73"/>
      <c r="P59" s="75"/>
      <c r="Q59" s="48"/>
      <c r="R59" s="49"/>
    </row>
    <row r="60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="1" customFormat="1">
      <c r="B61" s="47"/>
      <c r="C61" s="48"/>
      <c r="D61" s="67" t="s">
        <v>54</v>
      </c>
      <c r="E61" s="68"/>
      <c r="F61" s="68"/>
      <c r="G61" s="68"/>
      <c r="H61" s="69"/>
      <c r="I61" s="48"/>
      <c r="J61" s="67" t="s">
        <v>55</v>
      </c>
      <c r="K61" s="68"/>
      <c r="L61" s="68"/>
      <c r="M61" s="68"/>
      <c r="N61" s="68"/>
      <c r="O61" s="68"/>
      <c r="P61" s="69"/>
      <c r="Q61" s="48"/>
      <c r="R61" s="49"/>
    </row>
    <row r="62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="1" customFormat="1">
      <c r="B70" s="47"/>
      <c r="C70" s="48"/>
      <c r="D70" s="72" t="s">
        <v>52</v>
      </c>
      <c r="E70" s="73"/>
      <c r="F70" s="73"/>
      <c r="G70" s="74" t="s">
        <v>53</v>
      </c>
      <c r="H70" s="75"/>
      <c r="I70" s="48"/>
      <c r="J70" s="72" t="s">
        <v>52</v>
      </c>
      <c r="K70" s="73"/>
      <c r="L70" s="73"/>
      <c r="M70" s="73"/>
      <c r="N70" s="74" t="s">
        <v>53</v>
      </c>
      <c r="O70" s="73"/>
      <c r="P70" s="75"/>
      <c r="Q70" s="48"/>
      <c r="R70" s="49"/>
    </row>
    <row r="71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="1" customFormat="1" ht="6.96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="1" customFormat="1" ht="36.96" customHeight="1">
      <c r="B76" s="47"/>
      <c r="C76" s="28" t="s">
        <v>119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="1" customFormat="1" ht="6.96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="1" customFormat="1" ht="30" customHeight="1">
      <c r="B78" s="47"/>
      <c r="C78" s="39" t="s">
        <v>19</v>
      </c>
      <c r="D78" s="48"/>
      <c r="E78" s="48"/>
      <c r="F78" s="156" t="str">
        <f>F6</f>
        <v>Oprava a modernizace tří volných bytů o velikosti 1+1 na ul. Holečkova 1717/28 a 1718/30, Slezská Ostrava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="1" customFormat="1" ht="36.96" customHeight="1">
      <c r="B79" s="47"/>
      <c r="C79" s="86" t="s">
        <v>116</v>
      </c>
      <c r="D79" s="48"/>
      <c r="E79" s="48"/>
      <c r="F79" s="88" t="str">
        <f>F7</f>
        <v>02 - Holečkova 1718/30, byt č.2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="1" customFormat="1" ht="6.96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27.3.2018</v>
      </c>
      <c r="N81" s="91"/>
      <c r="O81" s="91"/>
      <c r="P81" s="91"/>
      <c r="Q81" s="48"/>
      <c r="R81" s="49"/>
      <c r="T81" s="172"/>
      <c r="U81" s="172"/>
    </row>
    <row r="82" s="1" customFormat="1" ht="6.96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="1" customFormat="1">
      <c r="B83" s="47"/>
      <c r="C83" s="39" t="s">
        <v>28</v>
      </c>
      <c r="D83" s="48"/>
      <c r="E83" s="48"/>
      <c r="F83" s="34" t="str">
        <f>E12</f>
        <v xml:space="preserve"> </v>
      </c>
      <c r="G83" s="48"/>
      <c r="H83" s="48"/>
      <c r="I83" s="48"/>
      <c r="J83" s="48"/>
      <c r="K83" s="39" t="s">
        <v>33</v>
      </c>
      <c r="L83" s="48"/>
      <c r="M83" s="34" t="str">
        <f>E18</f>
        <v xml:space="preserve"> </v>
      </c>
      <c r="N83" s="34"/>
      <c r="O83" s="34"/>
      <c r="P83" s="34"/>
      <c r="Q83" s="34"/>
      <c r="R83" s="49"/>
      <c r="T83" s="172"/>
      <c r="U83" s="172"/>
    </row>
    <row r="84" s="1" customFormat="1" ht="14.4" customHeight="1">
      <c r="B84" s="47"/>
      <c r="C84" s="39" t="s">
        <v>31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35</v>
      </c>
      <c r="L84" s="48"/>
      <c r="M84" s="34" t="str">
        <f>E21</f>
        <v xml:space="preserve"> </v>
      </c>
      <c r="N84" s="34"/>
      <c r="O84" s="34"/>
      <c r="P84" s="34"/>
      <c r="Q84" s="34"/>
      <c r="R84" s="49"/>
      <c r="T84" s="172"/>
      <c r="U84" s="172"/>
    </row>
    <row r="85" s="1" customFormat="1" ht="10.32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="1" customFormat="1" ht="29.28" customHeight="1">
      <c r="B86" s="47"/>
      <c r="C86" s="173" t="s">
        <v>120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121</v>
      </c>
      <c r="O86" s="152"/>
      <c r="P86" s="152"/>
      <c r="Q86" s="152"/>
      <c r="R86" s="49"/>
      <c r="T86" s="172"/>
      <c r="U86" s="172"/>
    </row>
    <row r="87" s="1" customFormat="1" ht="10.32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="1" customFormat="1" ht="29.28" customHeight="1">
      <c r="B88" s="47"/>
      <c r="C88" s="174" t="s">
        <v>122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N139</f>
        <v>0</v>
      </c>
      <c r="O88" s="175"/>
      <c r="P88" s="175"/>
      <c r="Q88" s="175"/>
      <c r="R88" s="49"/>
      <c r="T88" s="172"/>
      <c r="U88" s="172"/>
      <c r="AU88" s="23" t="s">
        <v>123</v>
      </c>
    </row>
    <row r="89" s="6" customFormat="1" ht="24.96" customHeight="1">
      <c r="B89" s="176"/>
      <c r="C89" s="177"/>
      <c r="D89" s="178" t="s">
        <v>124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N140</f>
        <v>0</v>
      </c>
      <c r="O89" s="177"/>
      <c r="P89" s="177"/>
      <c r="Q89" s="177"/>
      <c r="R89" s="180"/>
      <c r="T89" s="181"/>
      <c r="U89" s="181"/>
    </row>
    <row r="90" s="7" customFormat="1" ht="19.92" customHeight="1">
      <c r="B90" s="182"/>
      <c r="C90" s="183"/>
      <c r="D90" s="137" t="s">
        <v>125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N141</f>
        <v>0</v>
      </c>
      <c r="O90" s="183"/>
      <c r="P90" s="183"/>
      <c r="Q90" s="183"/>
      <c r="R90" s="184"/>
      <c r="T90" s="185"/>
      <c r="U90" s="185"/>
    </row>
    <row r="91" s="7" customFormat="1" ht="19.92" customHeight="1">
      <c r="B91" s="182"/>
      <c r="C91" s="183"/>
      <c r="D91" s="137" t="s">
        <v>126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N144</f>
        <v>0</v>
      </c>
      <c r="O91" s="183"/>
      <c r="P91" s="183"/>
      <c r="Q91" s="183"/>
      <c r="R91" s="184"/>
      <c r="T91" s="185"/>
      <c r="U91" s="185"/>
    </row>
    <row r="92" s="7" customFormat="1" ht="19.92" customHeight="1">
      <c r="B92" s="182"/>
      <c r="C92" s="183"/>
      <c r="D92" s="137" t="s">
        <v>127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N163</f>
        <v>0</v>
      </c>
      <c r="O92" s="183"/>
      <c r="P92" s="183"/>
      <c r="Q92" s="183"/>
      <c r="R92" s="184"/>
      <c r="T92" s="185"/>
      <c r="U92" s="185"/>
    </row>
    <row r="93" s="7" customFormat="1" ht="19.92" customHeight="1">
      <c r="B93" s="182"/>
      <c r="C93" s="183"/>
      <c r="D93" s="137" t="s">
        <v>128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N195</f>
        <v>0</v>
      </c>
      <c r="O93" s="183"/>
      <c r="P93" s="183"/>
      <c r="Q93" s="183"/>
      <c r="R93" s="184"/>
      <c r="T93" s="185"/>
      <c r="U93" s="185"/>
    </row>
    <row r="94" s="7" customFormat="1" ht="19.92" customHeight="1">
      <c r="B94" s="182"/>
      <c r="C94" s="183"/>
      <c r="D94" s="137" t="s">
        <v>129</v>
      </c>
      <c r="E94" s="183"/>
      <c r="F94" s="183"/>
      <c r="G94" s="183"/>
      <c r="H94" s="183"/>
      <c r="I94" s="183"/>
      <c r="J94" s="183"/>
      <c r="K94" s="183"/>
      <c r="L94" s="183"/>
      <c r="M94" s="183"/>
      <c r="N94" s="139">
        <f>N200</f>
        <v>0</v>
      </c>
      <c r="O94" s="183"/>
      <c r="P94" s="183"/>
      <c r="Q94" s="183"/>
      <c r="R94" s="184"/>
      <c r="T94" s="185"/>
      <c r="U94" s="185"/>
    </row>
    <row r="95" s="6" customFormat="1" ht="24.96" customHeight="1">
      <c r="B95" s="176"/>
      <c r="C95" s="177"/>
      <c r="D95" s="178" t="s">
        <v>130</v>
      </c>
      <c r="E95" s="177"/>
      <c r="F95" s="177"/>
      <c r="G95" s="177"/>
      <c r="H95" s="177"/>
      <c r="I95" s="177"/>
      <c r="J95" s="177"/>
      <c r="K95" s="177"/>
      <c r="L95" s="177"/>
      <c r="M95" s="177"/>
      <c r="N95" s="179">
        <f>N202</f>
        <v>0</v>
      </c>
      <c r="O95" s="177"/>
      <c r="P95" s="177"/>
      <c r="Q95" s="177"/>
      <c r="R95" s="180"/>
      <c r="T95" s="181"/>
      <c r="U95" s="181"/>
    </row>
    <row r="96" s="7" customFormat="1" ht="19.92" customHeight="1">
      <c r="B96" s="182"/>
      <c r="C96" s="183"/>
      <c r="D96" s="137" t="s">
        <v>131</v>
      </c>
      <c r="E96" s="183"/>
      <c r="F96" s="183"/>
      <c r="G96" s="183"/>
      <c r="H96" s="183"/>
      <c r="I96" s="183"/>
      <c r="J96" s="183"/>
      <c r="K96" s="183"/>
      <c r="L96" s="183"/>
      <c r="M96" s="183"/>
      <c r="N96" s="139">
        <f>N203</f>
        <v>0</v>
      </c>
      <c r="O96" s="183"/>
      <c r="P96" s="183"/>
      <c r="Q96" s="183"/>
      <c r="R96" s="184"/>
      <c r="T96" s="185"/>
      <c r="U96" s="185"/>
    </row>
    <row r="97" s="7" customFormat="1" ht="19.92" customHeight="1">
      <c r="B97" s="182"/>
      <c r="C97" s="183"/>
      <c r="D97" s="137" t="s">
        <v>132</v>
      </c>
      <c r="E97" s="183"/>
      <c r="F97" s="183"/>
      <c r="G97" s="183"/>
      <c r="H97" s="183"/>
      <c r="I97" s="183"/>
      <c r="J97" s="183"/>
      <c r="K97" s="183"/>
      <c r="L97" s="183"/>
      <c r="M97" s="183"/>
      <c r="N97" s="139">
        <f>N217</f>
        <v>0</v>
      </c>
      <c r="O97" s="183"/>
      <c r="P97" s="183"/>
      <c r="Q97" s="183"/>
      <c r="R97" s="184"/>
      <c r="T97" s="185"/>
      <c r="U97" s="185"/>
    </row>
    <row r="98" s="7" customFormat="1" ht="19.92" customHeight="1">
      <c r="B98" s="182"/>
      <c r="C98" s="183"/>
      <c r="D98" s="137" t="s">
        <v>133</v>
      </c>
      <c r="E98" s="183"/>
      <c r="F98" s="183"/>
      <c r="G98" s="183"/>
      <c r="H98" s="183"/>
      <c r="I98" s="183"/>
      <c r="J98" s="183"/>
      <c r="K98" s="183"/>
      <c r="L98" s="183"/>
      <c r="M98" s="183"/>
      <c r="N98" s="139">
        <f>N237</f>
        <v>0</v>
      </c>
      <c r="O98" s="183"/>
      <c r="P98" s="183"/>
      <c r="Q98" s="183"/>
      <c r="R98" s="184"/>
      <c r="T98" s="185"/>
      <c r="U98" s="185"/>
    </row>
    <row r="99" s="7" customFormat="1" ht="19.92" customHeight="1">
      <c r="B99" s="182"/>
      <c r="C99" s="183"/>
      <c r="D99" s="137" t="s">
        <v>134</v>
      </c>
      <c r="E99" s="183"/>
      <c r="F99" s="183"/>
      <c r="G99" s="183"/>
      <c r="H99" s="183"/>
      <c r="I99" s="183"/>
      <c r="J99" s="183"/>
      <c r="K99" s="183"/>
      <c r="L99" s="183"/>
      <c r="M99" s="183"/>
      <c r="N99" s="139">
        <f>N251</f>
        <v>0</v>
      </c>
      <c r="O99" s="183"/>
      <c r="P99" s="183"/>
      <c r="Q99" s="183"/>
      <c r="R99" s="184"/>
      <c r="T99" s="185"/>
      <c r="U99" s="185"/>
    </row>
    <row r="100" s="7" customFormat="1" ht="19.92" customHeight="1">
      <c r="B100" s="182"/>
      <c r="C100" s="183"/>
      <c r="D100" s="137" t="s">
        <v>135</v>
      </c>
      <c r="E100" s="183"/>
      <c r="F100" s="183"/>
      <c r="G100" s="183"/>
      <c r="H100" s="183"/>
      <c r="I100" s="183"/>
      <c r="J100" s="183"/>
      <c r="K100" s="183"/>
      <c r="L100" s="183"/>
      <c r="M100" s="183"/>
      <c r="N100" s="139">
        <f>N274</f>
        <v>0</v>
      </c>
      <c r="O100" s="183"/>
      <c r="P100" s="183"/>
      <c r="Q100" s="183"/>
      <c r="R100" s="184"/>
      <c r="T100" s="185"/>
      <c r="U100" s="185"/>
    </row>
    <row r="101" s="7" customFormat="1" ht="19.92" customHeight="1">
      <c r="B101" s="182"/>
      <c r="C101" s="183"/>
      <c r="D101" s="137" t="s">
        <v>136</v>
      </c>
      <c r="E101" s="183"/>
      <c r="F101" s="183"/>
      <c r="G101" s="183"/>
      <c r="H101" s="183"/>
      <c r="I101" s="183"/>
      <c r="J101" s="183"/>
      <c r="K101" s="183"/>
      <c r="L101" s="183"/>
      <c r="M101" s="183"/>
      <c r="N101" s="139">
        <f>N305</f>
        <v>0</v>
      </c>
      <c r="O101" s="183"/>
      <c r="P101" s="183"/>
      <c r="Q101" s="183"/>
      <c r="R101" s="184"/>
      <c r="T101" s="185"/>
      <c r="U101" s="185"/>
    </row>
    <row r="102" s="7" customFormat="1" ht="19.92" customHeight="1">
      <c r="B102" s="182"/>
      <c r="C102" s="183"/>
      <c r="D102" s="137" t="s">
        <v>137</v>
      </c>
      <c r="E102" s="183"/>
      <c r="F102" s="183"/>
      <c r="G102" s="183"/>
      <c r="H102" s="183"/>
      <c r="I102" s="183"/>
      <c r="J102" s="183"/>
      <c r="K102" s="183"/>
      <c r="L102" s="183"/>
      <c r="M102" s="183"/>
      <c r="N102" s="139">
        <f>N308</f>
        <v>0</v>
      </c>
      <c r="O102" s="183"/>
      <c r="P102" s="183"/>
      <c r="Q102" s="183"/>
      <c r="R102" s="184"/>
      <c r="T102" s="185"/>
      <c r="U102" s="185"/>
    </row>
    <row r="103" s="7" customFormat="1" ht="19.92" customHeight="1">
      <c r="B103" s="182"/>
      <c r="C103" s="183"/>
      <c r="D103" s="137" t="s">
        <v>1031</v>
      </c>
      <c r="E103" s="183"/>
      <c r="F103" s="183"/>
      <c r="G103" s="183"/>
      <c r="H103" s="183"/>
      <c r="I103" s="183"/>
      <c r="J103" s="183"/>
      <c r="K103" s="183"/>
      <c r="L103" s="183"/>
      <c r="M103" s="183"/>
      <c r="N103" s="139">
        <f>N314</f>
        <v>0</v>
      </c>
      <c r="O103" s="183"/>
      <c r="P103" s="183"/>
      <c r="Q103" s="183"/>
      <c r="R103" s="184"/>
      <c r="T103" s="185"/>
      <c r="U103" s="185"/>
    </row>
    <row r="104" s="7" customFormat="1" ht="19.92" customHeight="1">
      <c r="B104" s="182"/>
      <c r="C104" s="183"/>
      <c r="D104" s="137" t="s">
        <v>138</v>
      </c>
      <c r="E104" s="183"/>
      <c r="F104" s="183"/>
      <c r="G104" s="183"/>
      <c r="H104" s="183"/>
      <c r="I104" s="183"/>
      <c r="J104" s="183"/>
      <c r="K104" s="183"/>
      <c r="L104" s="183"/>
      <c r="M104" s="183"/>
      <c r="N104" s="139">
        <f>N320</f>
        <v>0</v>
      </c>
      <c r="O104" s="183"/>
      <c r="P104" s="183"/>
      <c r="Q104" s="183"/>
      <c r="R104" s="184"/>
      <c r="T104" s="185"/>
      <c r="U104" s="185"/>
    </row>
    <row r="105" s="7" customFormat="1" ht="19.92" customHeight="1">
      <c r="B105" s="182"/>
      <c r="C105" s="183"/>
      <c r="D105" s="137" t="s">
        <v>139</v>
      </c>
      <c r="E105" s="183"/>
      <c r="F105" s="183"/>
      <c r="G105" s="183"/>
      <c r="H105" s="183"/>
      <c r="I105" s="183"/>
      <c r="J105" s="183"/>
      <c r="K105" s="183"/>
      <c r="L105" s="183"/>
      <c r="M105" s="183"/>
      <c r="N105" s="139">
        <f>N336</f>
        <v>0</v>
      </c>
      <c r="O105" s="183"/>
      <c r="P105" s="183"/>
      <c r="Q105" s="183"/>
      <c r="R105" s="184"/>
      <c r="T105" s="185"/>
      <c r="U105" s="185"/>
    </row>
    <row r="106" s="7" customFormat="1" ht="19.92" customHeight="1">
      <c r="B106" s="182"/>
      <c r="C106" s="183"/>
      <c r="D106" s="137" t="s">
        <v>140</v>
      </c>
      <c r="E106" s="183"/>
      <c r="F106" s="183"/>
      <c r="G106" s="183"/>
      <c r="H106" s="183"/>
      <c r="I106" s="183"/>
      <c r="J106" s="183"/>
      <c r="K106" s="183"/>
      <c r="L106" s="183"/>
      <c r="M106" s="183"/>
      <c r="N106" s="139">
        <f>N361</f>
        <v>0</v>
      </c>
      <c r="O106" s="183"/>
      <c r="P106" s="183"/>
      <c r="Q106" s="183"/>
      <c r="R106" s="184"/>
      <c r="T106" s="185"/>
      <c r="U106" s="185"/>
    </row>
    <row r="107" s="7" customFormat="1" ht="19.92" customHeight="1">
      <c r="B107" s="182"/>
      <c r="C107" s="183"/>
      <c r="D107" s="137" t="s">
        <v>141</v>
      </c>
      <c r="E107" s="183"/>
      <c r="F107" s="183"/>
      <c r="G107" s="183"/>
      <c r="H107" s="183"/>
      <c r="I107" s="183"/>
      <c r="J107" s="183"/>
      <c r="K107" s="183"/>
      <c r="L107" s="183"/>
      <c r="M107" s="183"/>
      <c r="N107" s="139">
        <f>N374</f>
        <v>0</v>
      </c>
      <c r="O107" s="183"/>
      <c r="P107" s="183"/>
      <c r="Q107" s="183"/>
      <c r="R107" s="184"/>
      <c r="T107" s="185"/>
      <c r="U107" s="185"/>
    </row>
    <row r="108" s="7" customFormat="1" ht="19.92" customHeight="1">
      <c r="B108" s="182"/>
      <c r="C108" s="183"/>
      <c r="D108" s="137" t="s">
        <v>142</v>
      </c>
      <c r="E108" s="183"/>
      <c r="F108" s="183"/>
      <c r="G108" s="183"/>
      <c r="H108" s="183"/>
      <c r="I108" s="183"/>
      <c r="J108" s="183"/>
      <c r="K108" s="183"/>
      <c r="L108" s="183"/>
      <c r="M108" s="183"/>
      <c r="N108" s="139">
        <f>N379</f>
        <v>0</v>
      </c>
      <c r="O108" s="183"/>
      <c r="P108" s="183"/>
      <c r="Q108" s="183"/>
      <c r="R108" s="184"/>
      <c r="T108" s="185"/>
      <c r="U108" s="185"/>
    </row>
    <row r="109" s="7" customFormat="1" ht="19.92" customHeight="1">
      <c r="B109" s="182"/>
      <c r="C109" s="183"/>
      <c r="D109" s="137" t="s">
        <v>143</v>
      </c>
      <c r="E109" s="183"/>
      <c r="F109" s="183"/>
      <c r="G109" s="183"/>
      <c r="H109" s="183"/>
      <c r="I109" s="183"/>
      <c r="J109" s="183"/>
      <c r="K109" s="183"/>
      <c r="L109" s="183"/>
      <c r="M109" s="183"/>
      <c r="N109" s="139">
        <f>N396</f>
        <v>0</v>
      </c>
      <c r="O109" s="183"/>
      <c r="P109" s="183"/>
      <c r="Q109" s="183"/>
      <c r="R109" s="184"/>
      <c r="T109" s="185"/>
      <c r="U109" s="185"/>
    </row>
    <row r="110" s="7" customFormat="1" ht="19.92" customHeight="1">
      <c r="B110" s="182"/>
      <c r="C110" s="183"/>
      <c r="D110" s="137" t="s">
        <v>144</v>
      </c>
      <c r="E110" s="183"/>
      <c r="F110" s="183"/>
      <c r="G110" s="183"/>
      <c r="H110" s="183"/>
      <c r="I110" s="183"/>
      <c r="J110" s="183"/>
      <c r="K110" s="183"/>
      <c r="L110" s="183"/>
      <c r="M110" s="183"/>
      <c r="N110" s="139">
        <f>N403</f>
        <v>0</v>
      </c>
      <c r="O110" s="183"/>
      <c r="P110" s="183"/>
      <c r="Q110" s="183"/>
      <c r="R110" s="184"/>
      <c r="T110" s="185"/>
      <c r="U110" s="185"/>
    </row>
    <row r="111" s="6" customFormat="1" ht="24.96" customHeight="1">
      <c r="B111" s="176"/>
      <c r="C111" s="177"/>
      <c r="D111" s="178" t="s">
        <v>145</v>
      </c>
      <c r="E111" s="177"/>
      <c r="F111" s="177"/>
      <c r="G111" s="177"/>
      <c r="H111" s="177"/>
      <c r="I111" s="177"/>
      <c r="J111" s="177"/>
      <c r="K111" s="177"/>
      <c r="L111" s="177"/>
      <c r="M111" s="177"/>
      <c r="N111" s="179">
        <f>N418</f>
        <v>0</v>
      </c>
      <c r="O111" s="177"/>
      <c r="P111" s="177"/>
      <c r="Q111" s="177"/>
      <c r="R111" s="180"/>
      <c r="T111" s="181"/>
      <c r="U111" s="181"/>
    </row>
    <row r="112" s="7" customFormat="1" ht="19.92" customHeight="1">
      <c r="B112" s="182"/>
      <c r="C112" s="183"/>
      <c r="D112" s="137" t="s">
        <v>146</v>
      </c>
      <c r="E112" s="183"/>
      <c r="F112" s="183"/>
      <c r="G112" s="183"/>
      <c r="H112" s="183"/>
      <c r="I112" s="183"/>
      <c r="J112" s="183"/>
      <c r="K112" s="183"/>
      <c r="L112" s="183"/>
      <c r="M112" s="183"/>
      <c r="N112" s="139">
        <f>N419</f>
        <v>0</v>
      </c>
      <c r="O112" s="183"/>
      <c r="P112" s="183"/>
      <c r="Q112" s="183"/>
      <c r="R112" s="184"/>
      <c r="T112" s="185"/>
      <c r="U112" s="185"/>
    </row>
    <row r="113" s="1" customFormat="1" ht="21.84" customHeight="1"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9"/>
      <c r="T113" s="172"/>
      <c r="U113" s="172"/>
    </row>
    <row r="114" s="1" customFormat="1" ht="29.28" customHeight="1">
      <c r="B114" s="47"/>
      <c r="C114" s="174" t="s">
        <v>147</v>
      </c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175">
        <f>ROUND(N115+N116+N117+N118+N119+N120,2)</f>
        <v>0</v>
      </c>
      <c r="O114" s="186"/>
      <c r="P114" s="186"/>
      <c r="Q114" s="186"/>
      <c r="R114" s="49"/>
      <c r="T114" s="187"/>
      <c r="U114" s="188" t="s">
        <v>40</v>
      </c>
    </row>
    <row r="115" s="1" customFormat="1" ht="18" customHeight="1">
      <c r="B115" s="47"/>
      <c r="C115" s="48"/>
      <c r="D115" s="144" t="s">
        <v>148</v>
      </c>
      <c r="E115" s="137"/>
      <c r="F115" s="137"/>
      <c r="G115" s="137"/>
      <c r="H115" s="137"/>
      <c r="I115" s="48"/>
      <c r="J115" s="48"/>
      <c r="K115" s="48"/>
      <c r="L115" s="48"/>
      <c r="M115" s="48"/>
      <c r="N115" s="138">
        <f>ROUND(N88*T115,2)</f>
        <v>0</v>
      </c>
      <c r="O115" s="139"/>
      <c r="P115" s="139"/>
      <c r="Q115" s="139"/>
      <c r="R115" s="49"/>
      <c r="S115" s="189"/>
      <c r="T115" s="190"/>
      <c r="U115" s="191" t="s">
        <v>43</v>
      </c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189"/>
      <c r="AN115" s="189"/>
      <c r="AO115" s="189"/>
      <c r="AP115" s="189"/>
      <c r="AQ115" s="189"/>
      <c r="AR115" s="189"/>
      <c r="AS115" s="189"/>
      <c r="AT115" s="189"/>
      <c r="AU115" s="189"/>
      <c r="AV115" s="189"/>
      <c r="AW115" s="189"/>
      <c r="AX115" s="189"/>
      <c r="AY115" s="192" t="s">
        <v>149</v>
      </c>
      <c r="AZ115" s="189"/>
      <c r="BA115" s="189"/>
      <c r="BB115" s="189"/>
      <c r="BC115" s="189"/>
      <c r="BD115" s="189"/>
      <c r="BE115" s="193">
        <f>IF(U115="základní",N115,0)</f>
        <v>0</v>
      </c>
      <c r="BF115" s="193">
        <f>IF(U115="snížená",N115,0)</f>
        <v>0</v>
      </c>
      <c r="BG115" s="193">
        <f>IF(U115="zákl. přenesená",N115,0)</f>
        <v>0</v>
      </c>
      <c r="BH115" s="193">
        <f>IF(U115="sníž. přenesená",N115,0)</f>
        <v>0</v>
      </c>
      <c r="BI115" s="193">
        <f>IF(U115="nulová",N115,0)</f>
        <v>0</v>
      </c>
      <c r="BJ115" s="192" t="s">
        <v>150</v>
      </c>
      <c r="BK115" s="189"/>
      <c r="BL115" s="189"/>
      <c r="BM115" s="189"/>
    </row>
    <row r="116" s="1" customFormat="1" ht="18" customHeight="1">
      <c r="B116" s="47"/>
      <c r="C116" s="48"/>
      <c r="D116" s="144" t="s">
        <v>151</v>
      </c>
      <c r="E116" s="137"/>
      <c r="F116" s="137"/>
      <c r="G116" s="137"/>
      <c r="H116" s="137"/>
      <c r="I116" s="48"/>
      <c r="J116" s="48"/>
      <c r="K116" s="48"/>
      <c r="L116" s="48"/>
      <c r="M116" s="48"/>
      <c r="N116" s="138">
        <f>ROUND(N88*T116,2)</f>
        <v>0</v>
      </c>
      <c r="O116" s="139"/>
      <c r="P116" s="139"/>
      <c r="Q116" s="139"/>
      <c r="R116" s="49"/>
      <c r="S116" s="189"/>
      <c r="T116" s="190"/>
      <c r="U116" s="191" t="s">
        <v>43</v>
      </c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89"/>
      <c r="AQ116" s="189"/>
      <c r="AR116" s="189"/>
      <c r="AS116" s="189"/>
      <c r="AT116" s="189"/>
      <c r="AU116" s="189"/>
      <c r="AV116" s="189"/>
      <c r="AW116" s="189"/>
      <c r="AX116" s="189"/>
      <c r="AY116" s="192" t="s">
        <v>149</v>
      </c>
      <c r="AZ116" s="189"/>
      <c r="BA116" s="189"/>
      <c r="BB116" s="189"/>
      <c r="BC116" s="189"/>
      <c r="BD116" s="189"/>
      <c r="BE116" s="193">
        <f>IF(U116="základní",N116,0)</f>
        <v>0</v>
      </c>
      <c r="BF116" s="193">
        <f>IF(U116="snížená",N116,0)</f>
        <v>0</v>
      </c>
      <c r="BG116" s="193">
        <f>IF(U116="zákl. přenesená",N116,0)</f>
        <v>0</v>
      </c>
      <c r="BH116" s="193">
        <f>IF(U116="sníž. přenesená",N116,0)</f>
        <v>0</v>
      </c>
      <c r="BI116" s="193">
        <f>IF(U116="nulová",N116,0)</f>
        <v>0</v>
      </c>
      <c r="BJ116" s="192" t="s">
        <v>150</v>
      </c>
      <c r="BK116" s="189"/>
      <c r="BL116" s="189"/>
      <c r="BM116" s="189"/>
    </row>
    <row r="117" s="1" customFormat="1" ht="18" customHeight="1">
      <c r="B117" s="47"/>
      <c r="C117" s="48"/>
      <c r="D117" s="144" t="s">
        <v>152</v>
      </c>
      <c r="E117" s="137"/>
      <c r="F117" s="137"/>
      <c r="G117" s="137"/>
      <c r="H117" s="137"/>
      <c r="I117" s="48"/>
      <c r="J117" s="48"/>
      <c r="K117" s="48"/>
      <c r="L117" s="48"/>
      <c r="M117" s="48"/>
      <c r="N117" s="138">
        <f>ROUND(N88*T117,2)</f>
        <v>0</v>
      </c>
      <c r="O117" s="139"/>
      <c r="P117" s="139"/>
      <c r="Q117" s="139"/>
      <c r="R117" s="49"/>
      <c r="S117" s="189"/>
      <c r="T117" s="190"/>
      <c r="U117" s="191" t="s">
        <v>43</v>
      </c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  <c r="AR117" s="189"/>
      <c r="AS117" s="189"/>
      <c r="AT117" s="189"/>
      <c r="AU117" s="189"/>
      <c r="AV117" s="189"/>
      <c r="AW117" s="189"/>
      <c r="AX117" s="189"/>
      <c r="AY117" s="192" t="s">
        <v>149</v>
      </c>
      <c r="AZ117" s="189"/>
      <c r="BA117" s="189"/>
      <c r="BB117" s="189"/>
      <c r="BC117" s="189"/>
      <c r="BD117" s="189"/>
      <c r="BE117" s="193">
        <f>IF(U117="základní",N117,0)</f>
        <v>0</v>
      </c>
      <c r="BF117" s="193">
        <f>IF(U117="snížená",N117,0)</f>
        <v>0</v>
      </c>
      <c r="BG117" s="193">
        <f>IF(U117="zákl. přenesená",N117,0)</f>
        <v>0</v>
      </c>
      <c r="BH117" s="193">
        <f>IF(U117="sníž. přenesená",N117,0)</f>
        <v>0</v>
      </c>
      <c r="BI117" s="193">
        <f>IF(U117="nulová",N117,0)</f>
        <v>0</v>
      </c>
      <c r="BJ117" s="192" t="s">
        <v>150</v>
      </c>
      <c r="BK117" s="189"/>
      <c r="BL117" s="189"/>
      <c r="BM117" s="189"/>
    </row>
    <row r="118" s="1" customFormat="1" ht="18" customHeight="1">
      <c r="B118" s="47"/>
      <c r="C118" s="48"/>
      <c r="D118" s="144" t="s">
        <v>153</v>
      </c>
      <c r="E118" s="137"/>
      <c r="F118" s="137"/>
      <c r="G118" s="137"/>
      <c r="H118" s="137"/>
      <c r="I118" s="48"/>
      <c r="J118" s="48"/>
      <c r="K118" s="48"/>
      <c r="L118" s="48"/>
      <c r="M118" s="48"/>
      <c r="N118" s="138">
        <f>ROUND(N88*T118,2)</f>
        <v>0</v>
      </c>
      <c r="O118" s="139"/>
      <c r="P118" s="139"/>
      <c r="Q118" s="139"/>
      <c r="R118" s="49"/>
      <c r="S118" s="189"/>
      <c r="T118" s="190"/>
      <c r="U118" s="191" t="s">
        <v>43</v>
      </c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89"/>
      <c r="AT118" s="189"/>
      <c r="AU118" s="189"/>
      <c r="AV118" s="189"/>
      <c r="AW118" s="189"/>
      <c r="AX118" s="189"/>
      <c r="AY118" s="192" t="s">
        <v>149</v>
      </c>
      <c r="AZ118" s="189"/>
      <c r="BA118" s="189"/>
      <c r="BB118" s="189"/>
      <c r="BC118" s="189"/>
      <c r="BD118" s="189"/>
      <c r="BE118" s="193">
        <f>IF(U118="základní",N118,0)</f>
        <v>0</v>
      </c>
      <c r="BF118" s="193">
        <f>IF(U118="snížená",N118,0)</f>
        <v>0</v>
      </c>
      <c r="BG118" s="193">
        <f>IF(U118="zákl. přenesená",N118,0)</f>
        <v>0</v>
      </c>
      <c r="BH118" s="193">
        <f>IF(U118="sníž. přenesená",N118,0)</f>
        <v>0</v>
      </c>
      <c r="BI118" s="193">
        <f>IF(U118="nulová",N118,0)</f>
        <v>0</v>
      </c>
      <c r="BJ118" s="192" t="s">
        <v>150</v>
      </c>
      <c r="BK118" s="189"/>
      <c r="BL118" s="189"/>
      <c r="BM118" s="189"/>
    </row>
    <row r="119" s="1" customFormat="1" ht="18" customHeight="1">
      <c r="B119" s="47"/>
      <c r="C119" s="48"/>
      <c r="D119" s="144" t="s">
        <v>154</v>
      </c>
      <c r="E119" s="137"/>
      <c r="F119" s="137"/>
      <c r="G119" s="137"/>
      <c r="H119" s="137"/>
      <c r="I119" s="48"/>
      <c r="J119" s="48"/>
      <c r="K119" s="48"/>
      <c r="L119" s="48"/>
      <c r="M119" s="48"/>
      <c r="N119" s="138">
        <f>ROUND(N88*T119,2)</f>
        <v>0</v>
      </c>
      <c r="O119" s="139"/>
      <c r="P119" s="139"/>
      <c r="Q119" s="139"/>
      <c r="R119" s="49"/>
      <c r="S119" s="189"/>
      <c r="T119" s="190"/>
      <c r="U119" s="191" t="s">
        <v>43</v>
      </c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92" t="s">
        <v>149</v>
      </c>
      <c r="AZ119" s="189"/>
      <c r="BA119" s="189"/>
      <c r="BB119" s="189"/>
      <c r="BC119" s="189"/>
      <c r="BD119" s="189"/>
      <c r="BE119" s="193">
        <f>IF(U119="základní",N119,0)</f>
        <v>0</v>
      </c>
      <c r="BF119" s="193">
        <f>IF(U119="snížená",N119,0)</f>
        <v>0</v>
      </c>
      <c r="BG119" s="193">
        <f>IF(U119="zákl. přenesená",N119,0)</f>
        <v>0</v>
      </c>
      <c r="BH119" s="193">
        <f>IF(U119="sníž. přenesená",N119,0)</f>
        <v>0</v>
      </c>
      <c r="BI119" s="193">
        <f>IF(U119="nulová",N119,0)</f>
        <v>0</v>
      </c>
      <c r="BJ119" s="192" t="s">
        <v>150</v>
      </c>
      <c r="BK119" s="189"/>
      <c r="BL119" s="189"/>
      <c r="BM119" s="189"/>
    </row>
    <row r="120" s="1" customFormat="1" ht="18" customHeight="1">
      <c r="B120" s="47"/>
      <c r="C120" s="48"/>
      <c r="D120" s="137" t="s">
        <v>155</v>
      </c>
      <c r="E120" s="48"/>
      <c r="F120" s="48"/>
      <c r="G120" s="48"/>
      <c r="H120" s="48"/>
      <c r="I120" s="48"/>
      <c r="J120" s="48"/>
      <c r="K120" s="48"/>
      <c r="L120" s="48"/>
      <c r="M120" s="48"/>
      <c r="N120" s="138">
        <f>ROUND(N88*T120,2)</f>
        <v>0</v>
      </c>
      <c r="O120" s="139"/>
      <c r="P120" s="139"/>
      <c r="Q120" s="139"/>
      <c r="R120" s="49"/>
      <c r="S120" s="189"/>
      <c r="T120" s="194"/>
      <c r="U120" s="195" t="s">
        <v>43</v>
      </c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  <c r="AM120" s="189"/>
      <c r="AN120" s="189"/>
      <c r="AO120" s="189"/>
      <c r="AP120" s="189"/>
      <c r="AQ120" s="189"/>
      <c r="AR120" s="189"/>
      <c r="AS120" s="189"/>
      <c r="AT120" s="189"/>
      <c r="AU120" s="189"/>
      <c r="AV120" s="189"/>
      <c r="AW120" s="189"/>
      <c r="AX120" s="189"/>
      <c r="AY120" s="192" t="s">
        <v>156</v>
      </c>
      <c r="AZ120" s="189"/>
      <c r="BA120" s="189"/>
      <c r="BB120" s="189"/>
      <c r="BC120" s="189"/>
      <c r="BD120" s="189"/>
      <c r="BE120" s="193">
        <f>IF(U120="základní",N120,0)</f>
        <v>0</v>
      </c>
      <c r="BF120" s="193">
        <f>IF(U120="snížená",N120,0)</f>
        <v>0</v>
      </c>
      <c r="BG120" s="193">
        <f>IF(U120="zákl. přenesená",N120,0)</f>
        <v>0</v>
      </c>
      <c r="BH120" s="193">
        <f>IF(U120="sníž. přenesená",N120,0)</f>
        <v>0</v>
      </c>
      <c r="BI120" s="193">
        <f>IF(U120="nulová",N120,0)</f>
        <v>0</v>
      </c>
      <c r="BJ120" s="192" t="s">
        <v>150</v>
      </c>
      <c r="BK120" s="189"/>
      <c r="BL120" s="189"/>
      <c r="BM120" s="189"/>
    </row>
    <row r="121" s="1" customFormat="1"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9"/>
      <c r="T121" s="172"/>
      <c r="U121" s="172"/>
    </row>
    <row r="122" s="1" customFormat="1" ht="29.28" customHeight="1">
      <c r="B122" s="47"/>
      <c r="C122" s="151" t="s">
        <v>109</v>
      </c>
      <c r="D122" s="152"/>
      <c r="E122" s="152"/>
      <c r="F122" s="152"/>
      <c r="G122" s="152"/>
      <c r="H122" s="152"/>
      <c r="I122" s="152"/>
      <c r="J122" s="152"/>
      <c r="K122" s="152"/>
      <c r="L122" s="153">
        <f>ROUND(SUM(N88+N114),2)</f>
        <v>0</v>
      </c>
      <c r="M122" s="153"/>
      <c r="N122" s="153"/>
      <c r="O122" s="153"/>
      <c r="P122" s="153"/>
      <c r="Q122" s="153"/>
      <c r="R122" s="49"/>
      <c r="T122" s="172"/>
      <c r="U122" s="172"/>
    </row>
    <row r="123" s="1" customFormat="1" ht="6.96" customHeight="1">
      <c r="B123" s="76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8"/>
      <c r="T123" s="172"/>
      <c r="U123" s="172"/>
    </row>
    <row r="127" s="1" customFormat="1" ht="6.96" customHeight="1">
      <c r="B127" s="79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1"/>
    </row>
    <row r="128" s="1" customFormat="1" ht="36.96" customHeight="1">
      <c r="B128" s="47"/>
      <c r="C128" s="28" t="s">
        <v>157</v>
      </c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9"/>
    </row>
    <row r="129" s="1" customFormat="1" ht="6.96" customHeight="1">
      <c r="B129" s="47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9"/>
    </row>
    <row r="130" s="1" customFormat="1" ht="30" customHeight="1">
      <c r="B130" s="47"/>
      <c r="C130" s="39" t="s">
        <v>19</v>
      </c>
      <c r="D130" s="48"/>
      <c r="E130" s="48"/>
      <c r="F130" s="156" t="str">
        <f>F6</f>
        <v>Oprava a modernizace tří volných bytů o velikosti 1+1 na ul. Holečkova 1717/28 a 1718/30, Slezská Ostrava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48"/>
      <c r="R130" s="49"/>
    </row>
    <row r="131" s="1" customFormat="1" ht="36.96" customHeight="1">
      <c r="B131" s="47"/>
      <c r="C131" s="86" t="s">
        <v>116</v>
      </c>
      <c r="D131" s="48"/>
      <c r="E131" s="48"/>
      <c r="F131" s="88" t="str">
        <f>F7</f>
        <v>02 - Holečkova 1718/30, byt č.2</v>
      </c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9"/>
    </row>
    <row r="132" s="1" customFormat="1" ht="6.96" customHeight="1">
      <c r="B132" s="47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9"/>
    </row>
    <row r="133" s="1" customFormat="1" ht="18" customHeight="1">
      <c r="B133" s="47"/>
      <c r="C133" s="39" t="s">
        <v>24</v>
      </c>
      <c r="D133" s="48"/>
      <c r="E133" s="48"/>
      <c r="F133" s="34" t="str">
        <f>F9</f>
        <v xml:space="preserve"> </v>
      </c>
      <c r="G133" s="48"/>
      <c r="H133" s="48"/>
      <c r="I133" s="48"/>
      <c r="J133" s="48"/>
      <c r="K133" s="39" t="s">
        <v>26</v>
      </c>
      <c r="L133" s="48"/>
      <c r="M133" s="91" t="str">
        <f>IF(O9="","",O9)</f>
        <v>27.3.2018</v>
      </c>
      <c r="N133" s="91"/>
      <c r="O133" s="91"/>
      <c r="P133" s="91"/>
      <c r="Q133" s="48"/>
      <c r="R133" s="49"/>
    </row>
    <row r="134" s="1" customFormat="1" ht="6.96" customHeight="1">
      <c r="B134" s="47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9"/>
    </row>
    <row r="135" s="1" customFormat="1">
      <c r="B135" s="47"/>
      <c r="C135" s="39" t="s">
        <v>28</v>
      </c>
      <c r="D135" s="48"/>
      <c r="E135" s="48"/>
      <c r="F135" s="34" t="str">
        <f>E12</f>
        <v xml:space="preserve"> </v>
      </c>
      <c r="G135" s="48"/>
      <c r="H135" s="48"/>
      <c r="I135" s="48"/>
      <c r="J135" s="48"/>
      <c r="K135" s="39" t="s">
        <v>33</v>
      </c>
      <c r="L135" s="48"/>
      <c r="M135" s="34" t="str">
        <f>E18</f>
        <v xml:space="preserve"> </v>
      </c>
      <c r="N135" s="34"/>
      <c r="O135" s="34"/>
      <c r="P135" s="34"/>
      <c r="Q135" s="34"/>
      <c r="R135" s="49"/>
    </row>
    <row r="136" s="1" customFormat="1" ht="14.4" customHeight="1">
      <c r="B136" s="47"/>
      <c r="C136" s="39" t="s">
        <v>31</v>
      </c>
      <c r="D136" s="48"/>
      <c r="E136" s="48"/>
      <c r="F136" s="34" t="str">
        <f>IF(E15="","",E15)</f>
        <v>Vyplň údaj</v>
      </c>
      <c r="G136" s="48"/>
      <c r="H136" s="48"/>
      <c r="I136" s="48"/>
      <c r="J136" s="48"/>
      <c r="K136" s="39" t="s">
        <v>35</v>
      </c>
      <c r="L136" s="48"/>
      <c r="M136" s="34" t="str">
        <f>E21</f>
        <v xml:space="preserve"> </v>
      </c>
      <c r="N136" s="34"/>
      <c r="O136" s="34"/>
      <c r="P136" s="34"/>
      <c r="Q136" s="34"/>
      <c r="R136" s="49"/>
    </row>
    <row r="137" s="1" customFormat="1" ht="10.32" customHeight="1">
      <c r="B137" s="47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9"/>
    </row>
    <row r="138" s="8" customFormat="1" ht="29.28" customHeight="1">
      <c r="B138" s="196"/>
      <c r="C138" s="197" t="s">
        <v>158</v>
      </c>
      <c r="D138" s="198" t="s">
        <v>159</v>
      </c>
      <c r="E138" s="198" t="s">
        <v>58</v>
      </c>
      <c r="F138" s="198" t="s">
        <v>160</v>
      </c>
      <c r="G138" s="198"/>
      <c r="H138" s="198"/>
      <c r="I138" s="198"/>
      <c r="J138" s="198" t="s">
        <v>161</v>
      </c>
      <c r="K138" s="198" t="s">
        <v>162</v>
      </c>
      <c r="L138" s="198" t="s">
        <v>163</v>
      </c>
      <c r="M138" s="198"/>
      <c r="N138" s="198" t="s">
        <v>121</v>
      </c>
      <c r="O138" s="198"/>
      <c r="P138" s="198"/>
      <c r="Q138" s="199"/>
      <c r="R138" s="200"/>
      <c r="T138" s="107" t="s">
        <v>164</v>
      </c>
      <c r="U138" s="108" t="s">
        <v>40</v>
      </c>
      <c r="V138" s="108" t="s">
        <v>165</v>
      </c>
      <c r="W138" s="108" t="s">
        <v>166</v>
      </c>
      <c r="X138" s="108" t="s">
        <v>167</v>
      </c>
      <c r="Y138" s="108" t="s">
        <v>168</v>
      </c>
      <c r="Z138" s="108" t="s">
        <v>169</v>
      </c>
      <c r="AA138" s="109" t="s">
        <v>170</v>
      </c>
    </row>
    <row r="139" s="1" customFormat="1" ht="29.28" customHeight="1">
      <c r="B139" s="47"/>
      <c r="C139" s="111" t="s">
        <v>118</v>
      </c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201">
        <f>BK139</f>
        <v>0</v>
      </c>
      <c r="O139" s="202"/>
      <c r="P139" s="202"/>
      <c r="Q139" s="202"/>
      <c r="R139" s="49"/>
      <c r="T139" s="110"/>
      <c r="U139" s="68"/>
      <c r="V139" s="68"/>
      <c r="W139" s="203">
        <f>W140+W202+W418+W423</f>
        <v>0</v>
      </c>
      <c r="X139" s="68"/>
      <c r="Y139" s="203">
        <f>Y140+Y202+Y418+Y423</f>
        <v>3.7076032400000001</v>
      </c>
      <c r="Z139" s="68"/>
      <c r="AA139" s="204">
        <f>AA140+AA202+AA418+AA423</f>
        <v>4.5021610499999998</v>
      </c>
      <c r="AT139" s="23" t="s">
        <v>75</v>
      </c>
      <c r="AU139" s="23" t="s">
        <v>123</v>
      </c>
      <c r="BK139" s="205">
        <f>BK140+BK202+BK418+BK423</f>
        <v>0</v>
      </c>
    </row>
    <row r="140" s="9" customFormat="1" ht="37.44" customHeight="1">
      <c r="B140" s="206"/>
      <c r="C140" s="207"/>
      <c r="D140" s="208" t="s">
        <v>124</v>
      </c>
      <c r="E140" s="208"/>
      <c r="F140" s="208"/>
      <c r="G140" s="208"/>
      <c r="H140" s="208"/>
      <c r="I140" s="208"/>
      <c r="J140" s="208"/>
      <c r="K140" s="208"/>
      <c r="L140" s="208"/>
      <c r="M140" s="208"/>
      <c r="N140" s="209">
        <f>BK140</f>
        <v>0</v>
      </c>
      <c r="O140" s="179"/>
      <c r="P140" s="179"/>
      <c r="Q140" s="179"/>
      <c r="R140" s="210"/>
      <c r="T140" s="211"/>
      <c r="U140" s="207"/>
      <c r="V140" s="207"/>
      <c r="W140" s="212">
        <f>W141+W144+W163+W195+W200</f>
        <v>0</v>
      </c>
      <c r="X140" s="207"/>
      <c r="Y140" s="212">
        <f>Y141+Y144+Y163+Y195+Y200</f>
        <v>1.7544744999999999</v>
      </c>
      <c r="Z140" s="207"/>
      <c r="AA140" s="213">
        <f>AA141+AA144+AA163+AA195+AA200</f>
        <v>2.7097979999999997</v>
      </c>
      <c r="AR140" s="214" t="s">
        <v>84</v>
      </c>
      <c r="AT140" s="215" t="s">
        <v>75</v>
      </c>
      <c r="AU140" s="215" t="s">
        <v>76</v>
      </c>
      <c r="AY140" s="214" t="s">
        <v>171</v>
      </c>
      <c r="BK140" s="216">
        <f>BK141+BK144+BK163+BK195+BK200</f>
        <v>0</v>
      </c>
    </row>
    <row r="141" s="9" customFormat="1" ht="19.92" customHeight="1">
      <c r="B141" s="206"/>
      <c r="C141" s="207"/>
      <c r="D141" s="217" t="s">
        <v>125</v>
      </c>
      <c r="E141" s="217"/>
      <c r="F141" s="217"/>
      <c r="G141" s="217"/>
      <c r="H141" s="217"/>
      <c r="I141" s="217"/>
      <c r="J141" s="217"/>
      <c r="K141" s="217"/>
      <c r="L141" s="217"/>
      <c r="M141" s="217"/>
      <c r="N141" s="218">
        <f>BK141</f>
        <v>0</v>
      </c>
      <c r="O141" s="219"/>
      <c r="P141" s="219"/>
      <c r="Q141" s="219"/>
      <c r="R141" s="210"/>
      <c r="T141" s="211"/>
      <c r="U141" s="207"/>
      <c r="V141" s="207"/>
      <c r="W141" s="212">
        <f>SUM(W142:W143)</f>
        <v>0</v>
      </c>
      <c r="X141" s="207"/>
      <c r="Y141" s="212">
        <f>SUM(Y142:Y143)</f>
        <v>0.37333</v>
      </c>
      <c r="Z141" s="207"/>
      <c r="AA141" s="213">
        <f>SUM(AA142:AA143)</f>
        <v>0</v>
      </c>
      <c r="AR141" s="214" t="s">
        <v>84</v>
      </c>
      <c r="AT141" s="215" t="s">
        <v>75</v>
      </c>
      <c r="AU141" s="215" t="s">
        <v>84</v>
      </c>
      <c r="AY141" s="214" t="s">
        <v>171</v>
      </c>
      <c r="BK141" s="216">
        <f>SUM(BK142:BK143)</f>
        <v>0</v>
      </c>
    </row>
    <row r="142" s="1" customFormat="1" ht="38.25" customHeight="1">
      <c r="B142" s="47"/>
      <c r="C142" s="220" t="s">
        <v>84</v>
      </c>
      <c r="D142" s="220" t="s">
        <v>172</v>
      </c>
      <c r="E142" s="221" t="s">
        <v>173</v>
      </c>
      <c r="F142" s="222" t="s">
        <v>174</v>
      </c>
      <c r="G142" s="222"/>
      <c r="H142" s="222"/>
      <c r="I142" s="222"/>
      <c r="J142" s="223" t="s">
        <v>175</v>
      </c>
      <c r="K142" s="224">
        <v>5</v>
      </c>
      <c r="L142" s="225">
        <v>0</v>
      </c>
      <c r="M142" s="226"/>
      <c r="N142" s="227">
        <f>ROUND(L142*K142,2)</f>
        <v>0</v>
      </c>
      <c r="O142" s="227"/>
      <c r="P142" s="227"/>
      <c r="Q142" s="227"/>
      <c r="R142" s="49"/>
      <c r="T142" s="228" t="s">
        <v>22</v>
      </c>
      <c r="U142" s="57" t="s">
        <v>43</v>
      </c>
      <c r="V142" s="48"/>
      <c r="W142" s="229">
        <f>V142*K142</f>
        <v>0</v>
      </c>
      <c r="X142" s="229">
        <v>0.073669999999999999</v>
      </c>
      <c r="Y142" s="229">
        <f>X142*K142</f>
        <v>0.36835000000000001</v>
      </c>
      <c r="Z142" s="229">
        <v>0</v>
      </c>
      <c r="AA142" s="230">
        <f>Z142*K142</f>
        <v>0</v>
      </c>
      <c r="AR142" s="23" t="s">
        <v>176</v>
      </c>
      <c r="AT142" s="23" t="s">
        <v>172</v>
      </c>
      <c r="AU142" s="23" t="s">
        <v>150</v>
      </c>
      <c r="AY142" s="23" t="s">
        <v>171</v>
      </c>
      <c r="BE142" s="143">
        <f>IF(U142="základní",N142,0)</f>
        <v>0</v>
      </c>
      <c r="BF142" s="143">
        <f>IF(U142="snížená",N142,0)</f>
        <v>0</v>
      </c>
      <c r="BG142" s="143">
        <f>IF(U142="zákl. přenesená",N142,0)</f>
        <v>0</v>
      </c>
      <c r="BH142" s="143">
        <f>IF(U142="sníž. přenesená",N142,0)</f>
        <v>0</v>
      </c>
      <c r="BI142" s="143">
        <f>IF(U142="nulová",N142,0)</f>
        <v>0</v>
      </c>
      <c r="BJ142" s="23" t="s">
        <v>150</v>
      </c>
      <c r="BK142" s="143">
        <f>ROUND(L142*K142,2)</f>
        <v>0</v>
      </c>
      <c r="BL142" s="23" t="s">
        <v>176</v>
      </c>
      <c r="BM142" s="23" t="s">
        <v>1032</v>
      </c>
    </row>
    <row r="143" s="1" customFormat="1" ht="38.25" customHeight="1">
      <c r="B143" s="47"/>
      <c r="C143" s="220" t="s">
        <v>150</v>
      </c>
      <c r="D143" s="220" t="s">
        <v>172</v>
      </c>
      <c r="E143" s="221" t="s">
        <v>178</v>
      </c>
      <c r="F143" s="222" t="s">
        <v>179</v>
      </c>
      <c r="G143" s="222"/>
      <c r="H143" s="222"/>
      <c r="I143" s="222"/>
      <c r="J143" s="223" t="s">
        <v>175</v>
      </c>
      <c r="K143" s="224">
        <v>2</v>
      </c>
      <c r="L143" s="225">
        <v>0</v>
      </c>
      <c r="M143" s="226"/>
      <c r="N143" s="227">
        <f>ROUND(L143*K143,2)</f>
        <v>0</v>
      </c>
      <c r="O143" s="227"/>
      <c r="P143" s="227"/>
      <c r="Q143" s="227"/>
      <c r="R143" s="49"/>
      <c r="T143" s="228" t="s">
        <v>22</v>
      </c>
      <c r="U143" s="57" t="s">
        <v>43</v>
      </c>
      <c r="V143" s="48"/>
      <c r="W143" s="229">
        <f>V143*K143</f>
        <v>0</v>
      </c>
      <c r="X143" s="229">
        <v>0.00249</v>
      </c>
      <c r="Y143" s="229">
        <f>X143*K143</f>
        <v>0.0049800000000000001</v>
      </c>
      <c r="Z143" s="229">
        <v>0</v>
      </c>
      <c r="AA143" s="230">
        <f>Z143*K143</f>
        <v>0</v>
      </c>
      <c r="AR143" s="23" t="s">
        <v>176</v>
      </c>
      <c r="AT143" s="23" t="s">
        <v>172</v>
      </c>
      <c r="AU143" s="23" t="s">
        <v>150</v>
      </c>
      <c r="AY143" s="23" t="s">
        <v>171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23" t="s">
        <v>150</v>
      </c>
      <c r="BK143" s="143">
        <f>ROUND(L143*K143,2)</f>
        <v>0</v>
      </c>
      <c r="BL143" s="23" t="s">
        <v>176</v>
      </c>
      <c r="BM143" s="23" t="s">
        <v>1033</v>
      </c>
    </row>
    <row r="144" s="9" customFormat="1" ht="29.88" customHeight="1">
      <c r="B144" s="206"/>
      <c r="C144" s="207"/>
      <c r="D144" s="217" t="s">
        <v>126</v>
      </c>
      <c r="E144" s="217"/>
      <c r="F144" s="217"/>
      <c r="G144" s="217"/>
      <c r="H144" s="217"/>
      <c r="I144" s="217"/>
      <c r="J144" s="217"/>
      <c r="K144" s="217"/>
      <c r="L144" s="217"/>
      <c r="M144" s="217"/>
      <c r="N144" s="231">
        <f>BK144</f>
        <v>0</v>
      </c>
      <c r="O144" s="232"/>
      <c r="P144" s="232"/>
      <c r="Q144" s="232"/>
      <c r="R144" s="210"/>
      <c r="T144" s="211"/>
      <c r="U144" s="207"/>
      <c r="V144" s="207"/>
      <c r="W144" s="212">
        <f>SUM(W145:W162)</f>
        <v>0</v>
      </c>
      <c r="X144" s="207"/>
      <c r="Y144" s="212">
        <f>SUM(Y145:Y162)</f>
        <v>1.3716875</v>
      </c>
      <c r="Z144" s="207"/>
      <c r="AA144" s="213">
        <f>SUM(AA145:AA162)</f>
        <v>0</v>
      </c>
      <c r="AR144" s="214" t="s">
        <v>84</v>
      </c>
      <c r="AT144" s="215" t="s">
        <v>75</v>
      </c>
      <c r="AU144" s="215" t="s">
        <v>84</v>
      </c>
      <c r="AY144" s="214" t="s">
        <v>171</v>
      </c>
      <c r="BK144" s="216">
        <f>SUM(BK145:BK162)</f>
        <v>0</v>
      </c>
    </row>
    <row r="145" s="1" customFormat="1" ht="38.25" customHeight="1">
      <c r="B145" s="47"/>
      <c r="C145" s="220" t="s">
        <v>181</v>
      </c>
      <c r="D145" s="220" t="s">
        <v>172</v>
      </c>
      <c r="E145" s="221" t="s">
        <v>182</v>
      </c>
      <c r="F145" s="222" t="s">
        <v>183</v>
      </c>
      <c r="G145" s="222"/>
      <c r="H145" s="222"/>
      <c r="I145" s="222"/>
      <c r="J145" s="223" t="s">
        <v>184</v>
      </c>
      <c r="K145" s="224">
        <v>34.424999999999997</v>
      </c>
      <c r="L145" s="225">
        <v>0</v>
      </c>
      <c r="M145" s="226"/>
      <c r="N145" s="227">
        <f>ROUND(L145*K145,2)</f>
        <v>0</v>
      </c>
      <c r="O145" s="227"/>
      <c r="P145" s="227"/>
      <c r="Q145" s="227"/>
      <c r="R145" s="49"/>
      <c r="T145" s="228" t="s">
        <v>22</v>
      </c>
      <c r="U145" s="57" t="s">
        <v>43</v>
      </c>
      <c r="V145" s="48"/>
      <c r="W145" s="229">
        <f>V145*K145</f>
        <v>0</v>
      </c>
      <c r="X145" s="229">
        <v>0.0057000000000000002</v>
      </c>
      <c r="Y145" s="229">
        <f>X145*K145</f>
        <v>0.19622249999999999</v>
      </c>
      <c r="Z145" s="229">
        <v>0</v>
      </c>
      <c r="AA145" s="230">
        <f>Z145*K145</f>
        <v>0</v>
      </c>
      <c r="AR145" s="23" t="s">
        <v>176</v>
      </c>
      <c r="AT145" s="23" t="s">
        <v>172</v>
      </c>
      <c r="AU145" s="23" t="s">
        <v>150</v>
      </c>
      <c r="AY145" s="23" t="s">
        <v>171</v>
      </c>
      <c r="BE145" s="143">
        <f>IF(U145="základní",N145,0)</f>
        <v>0</v>
      </c>
      <c r="BF145" s="143">
        <f>IF(U145="snížená",N145,0)</f>
        <v>0</v>
      </c>
      <c r="BG145" s="143">
        <f>IF(U145="zákl. přenesená",N145,0)</f>
        <v>0</v>
      </c>
      <c r="BH145" s="143">
        <f>IF(U145="sníž. přenesená",N145,0)</f>
        <v>0</v>
      </c>
      <c r="BI145" s="143">
        <f>IF(U145="nulová",N145,0)</f>
        <v>0</v>
      </c>
      <c r="BJ145" s="23" t="s">
        <v>150</v>
      </c>
      <c r="BK145" s="143">
        <f>ROUND(L145*K145,2)</f>
        <v>0</v>
      </c>
      <c r="BL145" s="23" t="s">
        <v>176</v>
      </c>
      <c r="BM145" s="23" t="s">
        <v>1034</v>
      </c>
    </row>
    <row r="146" s="10" customFormat="1" ht="16.5" customHeight="1">
      <c r="B146" s="233"/>
      <c r="C146" s="234"/>
      <c r="D146" s="234"/>
      <c r="E146" s="235" t="s">
        <v>22</v>
      </c>
      <c r="F146" s="236" t="s">
        <v>1035</v>
      </c>
      <c r="G146" s="237"/>
      <c r="H146" s="237"/>
      <c r="I146" s="237"/>
      <c r="J146" s="234"/>
      <c r="K146" s="238">
        <v>34.424999999999997</v>
      </c>
      <c r="L146" s="234"/>
      <c r="M146" s="234"/>
      <c r="N146" s="234"/>
      <c r="O146" s="234"/>
      <c r="P146" s="234"/>
      <c r="Q146" s="234"/>
      <c r="R146" s="239"/>
      <c r="T146" s="240"/>
      <c r="U146" s="234"/>
      <c r="V146" s="234"/>
      <c r="W146" s="234"/>
      <c r="X146" s="234"/>
      <c r="Y146" s="234"/>
      <c r="Z146" s="234"/>
      <c r="AA146" s="241"/>
      <c r="AT146" s="242" t="s">
        <v>187</v>
      </c>
      <c r="AU146" s="242" t="s">
        <v>150</v>
      </c>
      <c r="AV146" s="10" t="s">
        <v>150</v>
      </c>
      <c r="AW146" s="10" t="s">
        <v>34</v>
      </c>
      <c r="AX146" s="10" t="s">
        <v>76</v>
      </c>
      <c r="AY146" s="242" t="s">
        <v>171</v>
      </c>
    </row>
    <row r="147" s="11" customFormat="1" ht="16.5" customHeight="1">
      <c r="B147" s="243"/>
      <c r="C147" s="244"/>
      <c r="D147" s="244"/>
      <c r="E147" s="245" t="s">
        <v>22</v>
      </c>
      <c r="F147" s="246" t="s">
        <v>188</v>
      </c>
      <c r="G147" s="244"/>
      <c r="H147" s="244"/>
      <c r="I147" s="244"/>
      <c r="J147" s="244"/>
      <c r="K147" s="247">
        <v>34.424999999999997</v>
      </c>
      <c r="L147" s="244"/>
      <c r="M147" s="244"/>
      <c r="N147" s="244"/>
      <c r="O147" s="244"/>
      <c r="P147" s="244"/>
      <c r="Q147" s="244"/>
      <c r="R147" s="248"/>
      <c r="T147" s="249"/>
      <c r="U147" s="244"/>
      <c r="V147" s="244"/>
      <c r="W147" s="244"/>
      <c r="X147" s="244"/>
      <c r="Y147" s="244"/>
      <c r="Z147" s="244"/>
      <c r="AA147" s="250"/>
      <c r="AT147" s="251" t="s">
        <v>187</v>
      </c>
      <c r="AU147" s="251" t="s">
        <v>150</v>
      </c>
      <c r="AV147" s="11" t="s">
        <v>176</v>
      </c>
      <c r="AW147" s="11" t="s">
        <v>34</v>
      </c>
      <c r="AX147" s="11" t="s">
        <v>84</v>
      </c>
      <c r="AY147" s="251" t="s">
        <v>171</v>
      </c>
    </row>
    <row r="148" s="1" customFormat="1" ht="25.5" customHeight="1">
      <c r="B148" s="47"/>
      <c r="C148" s="220" t="s">
        <v>176</v>
      </c>
      <c r="D148" s="220" t="s">
        <v>172</v>
      </c>
      <c r="E148" s="221" t="s">
        <v>189</v>
      </c>
      <c r="F148" s="222" t="s">
        <v>190</v>
      </c>
      <c r="G148" s="222"/>
      <c r="H148" s="222"/>
      <c r="I148" s="222"/>
      <c r="J148" s="223" t="s">
        <v>184</v>
      </c>
      <c r="K148" s="224">
        <v>4</v>
      </c>
      <c r="L148" s="225">
        <v>0</v>
      </c>
      <c r="M148" s="226"/>
      <c r="N148" s="227">
        <f>ROUND(L148*K148,2)</f>
        <v>0</v>
      </c>
      <c r="O148" s="227"/>
      <c r="P148" s="227"/>
      <c r="Q148" s="227"/>
      <c r="R148" s="49"/>
      <c r="T148" s="228" t="s">
        <v>22</v>
      </c>
      <c r="U148" s="57" t="s">
        <v>43</v>
      </c>
      <c r="V148" s="48"/>
      <c r="W148" s="229">
        <f>V148*K148</f>
        <v>0</v>
      </c>
      <c r="X148" s="229">
        <v>0.040000000000000001</v>
      </c>
      <c r="Y148" s="229">
        <f>X148*K148</f>
        <v>0.16</v>
      </c>
      <c r="Z148" s="229">
        <v>0</v>
      </c>
      <c r="AA148" s="230">
        <f>Z148*K148</f>
        <v>0</v>
      </c>
      <c r="AR148" s="23" t="s">
        <v>176</v>
      </c>
      <c r="AT148" s="23" t="s">
        <v>172</v>
      </c>
      <c r="AU148" s="23" t="s">
        <v>150</v>
      </c>
      <c r="AY148" s="23" t="s">
        <v>171</v>
      </c>
      <c r="BE148" s="143">
        <f>IF(U148="základní",N148,0)</f>
        <v>0</v>
      </c>
      <c r="BF148" s="143">
        <f>IF(U148="snížená",N148,0)</f>
        <v>0</v>
      </c>
      <c r="BG148" s="143">
        <f>IF(U148="zákl. přenesená",N148,0)</f>
        <v>0</v>
      </c>
      <c r="BH148" s="143">
        <f>IF(U148="sníž. přenesená",N148,0)</f>
        <v>0</v>
      </c>
      <c r="BI148" s="143">
        <f>IF(U148="nulová",N148,0)</f>
        <v>0</v>
      </c>
      <c r="BJ148" s="23" t="s">
        <v>150</v>
      </c>
      <c r="BK148" s="143">
        <f>ROUND(L148*K148,2)</f>
        <v>0</v>
      </c>
      <c r="BL148" s="23" t="s">
        <v>176</v>
      </c>
      <c r="BM148" s="23" t="s">
        <v>1036</v>
      </c>
    </row>
    <row r="149" s="1" customFormat="1" ht="25.5" customHeight="1">
      <c r="B149" s="47"/>
      <c r="C149" s="220" t="s">
        <v>192</v>
      </c>
      <c r="D149" s="220" t="s">
        <v>172</v>
      </c>
      <c r="E149" s="221" t="s">
        <v>193</v>
      </c>
      <c r="F149" s="222" t="s">
        <v>194</v>
      </c>
      <c r="G149" s="222"/>
      <c r="H149" s="222"/>
      <c r="I149" s="222"/>
      <c r="J149" s="223" t="s">
        <v>184</v>
      </c>
      <c r="K149" s="224">
        <v>4</v>
      </c>
      <c r="L149" s="225">
        <v>0</v>
      </c>
      <c r="M149" s="226"/>
      <c r="N149" s="227">
        <f>ROUND(L149*K149,2)</f>
        <v>0</v>
      </c>
      <c r="O149" s="227"/>
      <c r="P149" s="227"/>
      <c r="Q149" s="227"/>
      <c r="R149" s="49"/>
      <c r="T149" s="228" t="s">
        <v>22</v>
      </c>
      <c r="U149" s="57" t="s">
        <v>43</v>
      </c>
      <c r="V149" s="48"/>
      <c r="W149" s="229">
        <f>V149*K149</f>
        <v>0</v>
      </c>
      <c r="X149" s="229">
        <v>0.041529999999999997</v>
      </c>
      <c r="Y149" s="229">
        <f>X149*K149</f>
        <v>0.16611999999999999</v>
      </c>
      <c r="Z149" s="229">
        <v>0</v>
      </c>
      <c r="AA149" s="230">
        <f>Z149*K149</f>
        <v>0</v>
      </c>
      <c r="AR149" s="23" t="s">
        <v>176</v>
      </c>
      <c r="AT149" s="23" t="s">
        <v>172</v>
      </c>
      <c r="AU149" s="23" t="s">
        <v>150</v>
      </c>
      <c r="AY149" s="23" t="s">
        <v>171</v>
      </c>
      <c r="BE149" s="143">
        <f>IF(U149="základní",N149,0)</f>
        <v>0</v>
      </c>
      <c r="BF149" s="143">
        <f>IF(U149="snížená",N149,0)</f>
        <v>0</v>
      </c>
      <c r="BG149" s="143">
        <f>IF(U149="zákl. přenesená",N149,0)</f>
        <v>0</v>
      </c>
      <c r="BH149" s="143">
        <f>IF(U149="sníž. přenesená",N149,0)</f>
        <v>0</v>
      </c>
      <c r="BI149" s="143">
        <f>IF(U149="nulová",N149,0)</f>
        <v>0</v>
      </c>
      <c r="BJ149" s="23" t="s">
        <v>150</v>
      </c>
      <c r="BK149" s="143">
        <f>ROUND(L149*K149,2)</f>
        <v>0</v>
      </c>
      <c r="BL149" s="23" t="s">
        <v>176</v>
      </c>
      <c r="BM149" s="23" t="s">
        <v>1037</v>
      </c>
    </row>
    <row r="150" s="1" customFormat="1" ht="25.5" customHeight="1">
      <c r="B150" s="47"/>
      <c r="C150" s="220" t="s">
        <v>196</v>
      </c>
      <c r="D150" s="220" t="s">
        <v>172</v>
      </c>
      <c r="E150" s="221" t="s">
        <v>197</v>
      </c>
      <c r="F150" s="222" t="s">
        <v>198</v>
      </c>
      <c r="G150" s="222"/>
      <c r="H150" s="222"/>
      <c r="I150" s="222"/>
      <c r="J150" s="223" t="s">
        <v>175</v>
      </c>
      <c r="K150" s="224">
        <v>5</v>
      </c>
      <c r="L150" s="225">
        <v>0</v>
      </c>
      <c r="M150" s="226"/>
      <c r="N150" s="227">
        <f>ROUND(L150*K150,2)</f>
        <v>0</v>
      </c>
      <c r="O150" s="227"/>
      <c r="P150" s="227"/>
      <c r="Q150" s="227"/>
      <c r="R150" s="49"/>
      <c r="T150" s="228" t="s">
        <v>22</v>
      </c>
      <c r="U150" s="57" t="s">
        <v>43</v>
      </c>
      <c r="V150" s="48"/>
      <c r="W150" s="229">
        <f>V150*K150</f>
        <v>0</v>
      </c>
      <c r="X150" s="229">
        <v>0.0037599999999999999</v>
      </c>
      <c r="Y150" s="229">
        <f>X150*K150</f>
        <v>0.018800000000000001</v>
      </c>
      <c r="Z150" s="229">
        <v>0</v>
      </c>
      <c r="AA150" s="230">
        <f>Z150*K150</f>
        <v>0</v>
      </c>
      <c r="AR150" s="23" t="s">
        <v>176</v>
      </c>
      <c r="AT150" s="23" t="s">
        <v>172</v>
      </c>
      <c r="AU150" s="23" t="s">
        <v>150</v>
      </c>
      <c r="AY150" s="23" t="s">
        <v>171</v>
      </c>
      <c r="BE150" s="143">
        <f>IF(U150="základní",N150,0)</f>
        <v>0</v>
      </c>
      <c r="BF150" s="143">
        <f>IF(U150="snížená",N150,0)</f>
        <v>0</v>
      </c>
      <c r="BG150" s="143">
        <f>IF(U150="zákl. přenesená",N150,0)</f>
        <v>0</v>
      </c>
      <c r="BH150" s="143">
        <f>IF(U150="sníž. přenesená",N150,0)</f>
        <v>0</v>
      </c>
      <c r="BI150" s="143">
        <f>IF(U150="nulová",N150,0)</f>
        <v>0</v>
      </c>
      <c r="BJ150" s="23" t="s">
        <v>150</v>
      </c>
      <c r="BK150" s="143">
        <f>ROUND(L150*K150,2)</f>
        <v>0</v>
      </c>
      <c r="BL150" s="23" t="s">
        <v>176</v>
      </c>
      <c r="BM150" s="23" t="s">
        <v>1038</v>
      </c>
    </row>
    <row r="151" s="1" customFormat="1" ht="38.25" customHeight="1">
      <c r="B151" s="47"/>
      <c r="C151" s="220" t="s">
        <v>200</v>
      </c>
      <c r="D151" s="220" t="s">
        <v>172</v>
      </c>
      <c r="E151" s="221" t="s">
        <v>201</v>
      </c>
      <c r="F151" s="222" t="s">
        <v>202</v>
      </c>
      <c r="G151" s="222"/>
      <c r="H151" s="222"/>
      <c r="I151" s="222"/>
      <c r="J151" s="223" t="s">
        <v>184</v>
      </c>
      <c r="K151" s="224">
        <v>105.05</v>
      </c>
      <c r="L151" s="225">
        <v>0</v>
      </c>
      <c r="M151" s="226"/>
      <c r="N151" s="227">
        <f>ROUND(L151*K151,2)</f>
        <v>0</v>
      </c>
      <c r="O151" s="227"/>
      <c r="P151" s="227"/>
      <c r="Q151" s="227"/>
      <c r="R151" s="49"/>
      <c r="T151" s="228" t="s">
        <v>22</v>
      </c>
      <c r="U151" s="57" t="s">
        <v>43</v>
      </c>
      <c r="V151" s="48"/>
      <c r="W151" s="229">
        <f>V151*K151</f>
        <v>0</v>
      </c>
      <c r="X151" s="229">
        <v>0.0057000000000000002</v>
      </c>
      <c r="Y151" s="229">
        <f>X151*K151</f>
        <v>0.59878500000000001</v>
      </c>
      <c r="Z151" s="229">
        <v>0</v>
      </c>
      <c r="AA151" s="230">
        <f>Z151*K151</f>
        <v>0</v>
      </c>
      <c r="AR151" s="23" t="s">
        <v>176</v>
      </c>
      <c r="AT151" s="23" t="s">
        <v>172</v>
      </c>
      <c r="AU151" s="23" t="s">
        <v>150</v>
      </c>
      <c r="AY151" s="23" t="s">
        <v>171</v>
      </c>
      <c r="BE151" s="143">
        <f>IF(U151="základní",N151,0)</f>
        <v>0</v>
      </c>
      <c r="BF151" s="143">
        <f>IF(U151="snížená",N151,0)</f>
        <v>0</v>
      </c>
      <c r="BG151" s="143">
        <f>IF(U151="zákl. přenesená",N151,0)</f>
        <v>0</v>
      </c>
      <c r="BH151" s="143">
        <f>IF(U151="sníž. přenesená",N151,0)</f>
        <v>0</v>
      </c>
      <c r="BI151" s="143">
        <f>IF(U151="nulová",N151,0)</f>
        <v>0</v>
      </c>
      <c r="BJ151" s="23" t="s">
        <v>150</v>
      </c>
      <c r="BK151" s="143">
        <f>ROUND(L151*K151,2)</f>
        <v>0</v>
      </c>
      <c r="BL151" s="23" t="s">
        <v>176</v>
      </c>
      <c r="BM151" s="23" t="s">
        <v>1039</v>
      </c>
    </row>
    <row r="152" s="10" customFormat="1" ht="16.5" customHeight="1">
      <c r="B152" s="233"/>
      <c r="C152" s="234"/>
      <c r="D152" s="234"/>
      <c r="E152" s="235" t="s">
        <v>22</v>
      </c>
      <c r="F152" s="236" t="s">
        <v>1040</v>
      </c>
      <c r="G152" s="237"/>
      <c r="H152" s="237"/>
      <c r="I152" s="237"/>
      <c r="J152" s="234"/>
      <c r="K152" s="238">
        <v>30.800000000000001</v>
      </c>
      <c r="L152" s="234"/>
      <c r="M152" s="234"/>
      <c r="N152" s="234"/>
      <c r="O152" s="234"/>
      <c r="P152" s="234"/>
      <c r="Q152" s="234"/>
      <c r="R152" s="239"/>
      <c r="T152" s="240"/>
      <c r="U152" s="234"/>
      <c r="V152" s="234"/>
      <c r="W152" s="234"/>
      <c r="X152" s="234"/>
      <c r="Y152" s="234"/>
      <c r="Z152" s="234"/>
      <c r="AA152" s="241"/>
      <c r="AT152" s="242" t="s">
        <v>187</v>
      </c>
      <c r="AU152" s="242" t="s">
        <v>150</v>
      </c>
      <c r="AV152" s="10" t="s">
        <v>150</v>
      </c>
      <c r="AW152" s="10" t="s">
        <v>34</v>
      </c>
      <c r="AX152" s="10" t="s">
        <v>76</v>
      </c>
      <c r="AY152" s="242" t="s">
        <v>171</v>
      </c>
    </row>
    <row r="153" s="10" customFormat="1" ht="16.5" customHeight="1">
      <c r="B153" s="233"/>
      <c r="C153" s="234"/>
      <c r="D153" s="234"/>
      <c r="E153" s="235" t="s">
        <v>22</v>
      </c>
      <c r="F153" s="252" t="s">
        <v>1041</v>
      </c>
      <c r="G153" s="234"/>
      <c r="H153" s="234"/>
      <c r="I153" s="234"/>
      <c r="J153" s="234"/>
      <c r="K153" s="238">
        <v>21</v>
      </c>
      <c r="L153" s="234"/>
      <c r="M153" s="234"/>
      <c r="N153" s="234"/>
      <c r="O153" s="234"/>
      <c r="P153" s="234"/>
      <c r="Q153" s="234"/>
      <c r="R153" s="239"/>
      <c r="T153" s="240"/>
      <c r="U153" s="234"/>
      <c r="V153" s="234"/>
      <c r="W153" s="234"/>
      <c r="X153" s="234"/>
      <c r="Y153" s="234"/>
      <c r="Z153" s="234"/>
      <c r="AA153" s="241"/>
      <c r="AT153" s="242" t="s">
        <v>187</v>
      </c>
      <c r="AU153" s="242" t="s">
        <v>150</v>
      </c>
      <c r="AV153" s="10" t="s">
        <v>150</v>
      </c>
      <c r="AW153" s="10" t="s">
        <v>34</v>
      </c>
      <c r="AX153" s="10" t="s">
        <v>76</v>
      </c>
      <c r="AY153" s="242" t="s">
        <v>171</v>
      </c>
    </row>
    <row r="154" s="10" customFormat="1" ht="16.5" customHeight="1">
      <c r="B154" s="233"/>
      <c r="C154" s="234"/>
      <c r="D154" s="234"/>
      <c r="E154" s="235" t="s">
        <v>22</v>
      </c>
      <c r="F154" s="252" t="s">
        <v>1042</v>
      </c>
      <c r="G154" s="234"/>
      <c r="H154" s="234"/>
      <c r="I154" s="234"/>
      <c r="J154" s="234"/>
      <c r="K154" s="238">
        <v>37.520000000000003</v>
      </c>
      <c r="L154" s="234"/>
      <c r="M154" s="234"/>
      <c r="N154" s="234"/>
      <c r="O154" s="234"/>
      <c r="P154" s="234"/>
      <c r="Q154" s="234"/>
      <c r="R154" s="239"/>
      <c r="T154" s="240"/>
      <c r="U154" s="234"/>
      <c r="V154" s="234"/>
      <c r="W154" s="234"/>
      <c r="X154" s="234"/>
      <c r="Y154" s="234"/>
      <c r="Z154" s="234"/>
      <c r="AA154" s="241"/>
      <c r="AT154" s="242" t="s">
        <v>187</v>
      </c>
      <c r="AU154" s="242" t="s">
        <v>150</v>
      </c>
      <c r="AV154" s="10" t="s">
        <v>150</v>
      </c>
      <c r="AW154" s="10" t="s">
        <v>34</v>
      </c>
      <c r="AX154" s="10" t="s">
        <v>76</v>
      </c>
      <c r="AY154" s="242" t="s">
        <v>171</v>
      </c>
    </row>
    <row r="155" s="10" customFormat="1" ht="16.5" customHeight="1">
      <c r="B155" s="233"/>
      <c r="C155" s="234"/>
      <c r="D155" s="234"/>
      <c r="E155" s="235" t="s">
        <v>22</v>
      </c>
      <c r="F155" s="252" t="s">
        <v>1043</v>
      </c>
      <c r="G155" s="234"/>
      <c r="H155" s="234"/>
      <c r="I155" s="234"/>
      <c r="J155" s="234"/>
      <c r="K155" s="238">
        <v>46.479999999999997</v>
      </c>
      <c r="L155" s="234"/>
      <c r="M155" s="234"/>
      <c r="N155" s="234"/>
      <c r="O155" s="234"/>
      <c r="P155" s="234"/>
      <c r="Q155" s="234"/>
      <c r="R155" s="239"/>
      <c r="T155" s="240"/>
      <c r="U155" s="234"/>
      <c r="V155" s="234"/>
      <c r="W155" s="234"/>
      <c r="X155" s="234"/>
      <c r="Y155" s="234"/>
      <c r="Z155" s="234"/>
      <c r="AA155" s="241"/>
      <c r="AT155" s="242" t="s">
        <v>187</v>
      </c>
      <c r="AU155" s="242" t="s">
        <v>150</v>
      </c>
      <c r="AV155" s="10" t="s">
        <v>150</v>
      </c>
      <c r="AW155" s="10" t="s">
        <v>34</v>
      </c>
      <c r="AX155" s="10" t="s">
        <v>76</v>
      </c>
      <c r="AY155" s="242" t="s">
        <v>171</v>
      </c>
    </row>
    <row r="156" s="10" customFormat="1" ht="16.5" customHeight="1">
      <c r="B156" s="233"/>
      <c r="C156" s="234"/>
      <c r="D156" s="234"/>
      <c r="E156" s="235" t="s">
        <v>22</v>
      </c>
      <c r="F156" s="252" t="s">
        <v>208</v>
      </c>
      <c r="G156" s="234"/>
      <c r="H156" s="234"/>
      <c r="I156" s="234"/>
      <c r="J156" s="234"/>
      <c r="K156" s="238">
        <v>-4.5</v>
      </c>
      <c r="L156" s="234"/>
      <c r="M156" s="234"/>
      <c r="N156" s="234"/>
      <c r="O156" s="234"/>
      <c r="P156" s="234"/>
      <c r="Q156" s="234"/>
      <c r="R156" s="239"/>
      <c r="T156" s="240"/>
      <c r="U156" s="234"/>
      <c r="V156" s="234"/>
      <c r="W156" s="234"/>
      <c r="X156" s="234"/>
      <c r="Y156" s="234"/>
      <c r="Z156" s="234"/>
      <c r="AA156" s="241"/>
      <c r="AT156" s="242" t="s">
        <v>187</v>
      </c>
      <c r="AU156" s="242" t="s">
        <v>150</v>
      </c>
      <c r="AV156" s="10" t="s">
        <v>150</v>
      </c>
      <c r="AW156" s="10" t="s">
        <v>34</v>
      </c>
      <c r="AX156" s="10" t="s">
        <v>76</v>
      </c>
      <c r="AY156" s="242" t="s">
        <v>171</v>
      </c>
    </row>
    <row r="157" s="10" customFormat="1" ht="16.5" customHeight="1">
      <c r="B157" s="233"/>
      <c r="C157" s="234"/>
      <c r="D157" s="234"/>
      <c r="E157" s="235" t="s">
        <v>22</v>
      </c>
      <c r="F157" s="252" t="s">
        <v>209</v>
      </c>
      <c r="G157" s="234"/>
      <c r="H157" s="234"/>
      <c r="I157" s="234"/>
      <c r="J157" s="234"/>
      <c r="K157" s="238">
        <v>-6</v>
      </c>
      <c r="L157" s="234"/>
      <c r="M157" s="234"/>
      <c r="N157" s="234"/>
      <c r="O157" s="234"/>
      <c r="P157" s="234"/>
      <c r="Q157" s="234"/>
      <c r="R157" s="239"/>
      <c r="T157" s="240"/>
      <c r="U157" s="234"/>
      <c r="V157" s="234"/>
      <c r="W157" s="234"/>
      <c r="X157" s="234"/>
      <c r="Y157" s="234"/>
      <c r="Z157" s="234"/>
      <c r="AA157" s="241"/>
      <c r="AT157" s="242" t="s">
        <v>187</v>
      </c>
      <c r="AU157" s="242" t="s">
        <v>150</v>
      </c>
      <c r="AV157" s="10" t="s">
        <v>150</v>
      </c>
      <c r="AW157" s="10" t="s">
        <v>34</v>
      </c>
      <c r="AX157" s="10" t="s">
        <v>76</v>
      </c>
      <c r="AY157" s="242" t="s">
        <v>171</v>
      </c>
    </row>
    <row r="158" s="10" customFormat="1" ht="16.5" customHeight="1">
      <c r="B158" s="233"/>
      <c r="C158" s="234"/>
      <c r="D158" s="234"/>
      <c r="E158" s="235" t="s">
        <v>22</v>
      </c>
      <c r="F158" s="252" t="s">
        <v>1044</v>
      </c>
      <c r="G158" s="234"/>
      <c r="H158" s="234"/>
      <c r="I158" s="234"/>
      <c r="J158" s="234"/>
      <c r="K158" s="238">
        <v>-20.25</v>
      </c>
      <c r="L158" s="234"/>
      <c r="M158" s="234"/>
      <c r="N158" s="234"/>
      <c r="O158" s="234"/>
      <c r="P158" s="234"/>
      <c r="Q158" s="234"/>
      <c r="R158" s="239"/>
      <c r="T158" s="240"/>
      <c r="U158" s="234"/>
      <c r="V158" s="234"/>
      <c r="W158" s="234"/>
      <c r="X158" s="234"/>
      <c r="Y158" s="234"/>
      <c r="Z158" s="234"/>
      <c r="AA158" s="241"/>
      <c r="AT158" s="242" t="s">
        <v>187</v>
      </c>
      <c r="AU158" s="242" t="s">
        <v>150</v>
      </c>
      <c r="AV158" s="10" t="s">
        <v>150</v>
      </c>
      <c r="AW158" s="10" t="s">
        <v>34</v>
      </c>
      <c r="AX158" s="10" t="s">
        <v>76</v>
      </c>
      <c r="AY158" s="242" t="s">
        <v>171</v>
      </c>
    </row>
    <row r="159" s="11" customFormat="1" ht="16.5" customHeight="1">
      <c r="B159" s="243"/>
      <c r="C159" s="244"/>
      <c r="D159" s="244"/>
      <c r="E159" s="245" t="s">
        <v>22</v>
      </c>
      <c r="F159" s="246" t="s">
        <v>188</v>
      </c>
      <c r="G159" s="244"/>
      <c r="H159" s="244"/>
      <c r="I159" s="244"/>
      <c r="J159" s="244"/>
      <c r="K159" s="247">
        <v>105.05</v>
      </c>
      <c r="L159" s="244"/>
      <c r="M159" s="244"/>
      <c r="N159" s="244"/>
      <c r="O159" s="244"/>
      <c r="P159" s="244"/>
      <c r="Q159" s="244"/>
      <c r="R159" s="248"/>
      <c r="T159" s="249"/>
      <c r="U159" s="244"/>
      <c r="V159" s="244"/>
      <c r="W159" s="244"/>
      <c r="X159" s="244"/>
      <c r="Y159" s="244"/>
      <c r="Z159" s="244"/>
      <c r="AA159" s="250"/>
      <c r="AT159" s="251" t="s">
        <v>187</v>
      </c>
      <c r="AU159" s="251" t="s">
        <v>150</v>
      </c>
      <c r="AV159" s="11" t="s">
        <v>176</v>
      </c>
      <c r="AW159" s="11" t="s">
        <v>34</v>
      </c>
      <c r="AX159" s="11" t="s">
        <v>84</v>
      </c>
      <c r="AY159" s="251" t="s">
        <v>171</v>
      </c>
    </row>
    <row r="160" s="1" customFormat="1" ht="25.5" customHeight="1">
      <c r="B160" s="47"/>
      <c r="C160" s="220" t="s">
        <v>211</v>
      </c>
      <c r="D160" s="220" t="s">
        <v>172</v>
      </c>
      <c r="E160" s="221" t="s">
        <v>1045</v>
      </c>
      <c r="F160" s="222" t="s">
        <v>1046</v>
      </c>
      <c r="G160" s="222"/>
      <c r="H160" s="222"/>
      <c r="I160" s="222"/>
      <c r="J160" s="223" t="s">
        <v>175</v>
      </c>
      <c r="K160" s="224">
        <v>4</v>
      </c>
      <c r="L160" s="225">
        <v>0</v>
      </c>
      <c r="M160" s="226"/>
      <c r="N160" s="227">
        <f>ROUND(L160*K160,2)</f>
        <v>0</v>
      </c>
      <c r="O160" s="227"/>
      <c r="P160" s="227"/>
      <c r="Q160" s="227"/>
      <c r="R160" s="49"/>
      <c r="T160" s="228" t="s">
        <v>22</v>
      </c>
      <c r="U160" s="57" t="s">
        <v>43</v>
      </c>
      <c r="V160" s="48"/>
      <c r="W160" s="229">
        <f>V160*K160</f>
        <v>0</v>
      </c>
      <c r="X160" s="229">
        <v>0.04684</v>
      </c>
      <c r="Y160" s="229">
        <f>X160*K160</f>
        <v>0.18736</v>
      </c>
      <c r="Z160" s="229">
        <v>0</v>
      </c>
      <c r="AA160" s="230">
        <f>Z160*K160</f>
        <v>0</v>
      </c>
      <c r="AR160" s="23" t="s">
        <v>176</v>
      </c>
      <c r="AT160" s="23" t="s">
        <v>172</v>
      </c>
      <c r="AU160" s="23" t="s">
        <v>150</v>
      </c>
      <c r="AY160" s="23" t="s">
        <v>171</v>
      </c>
      <c r="BE160" s="143">
        <f>IF(U160="základní",N160,0)</f>
        <v>0</v>
      </c>
      <c r="BF160" s="143">
        <f>IF(U160="snížená",N160,0)</f>
        <v>0</v>
      </c>
      <c r="BG160" s="143">
        <f>IF(U160="zákl. přenesená",N160,0)</f>
        <v>0</v>
      </c>
      <c r="BH160" s="143">
        <f>IF(U160="sníž. přenesená",N160,0)</f>
        <v>0</v>
      </c>
      <c r="BI160" s="143">
        <f>IF(U160="nulová",N160,0)</f>
        <v>0</v>
      </c>
      <c r="BJ160" s="23" t="s">
        <v>150</v>
      </c>
      <c r="BK160" s="143">
        <f>ROUND(L160*K160,2)</f>
        <v>0</v>
      </c>
      <c r="BL160" s="23" t="s">
        <v>176</v>
      </c>
      <c r="BM160" s="23" t="s">
        <v>1047</v>
      </c>
    </row>
    <row r="161" s="1" customFormat="1" ht="25.5" customHeight="1">
      <c r="B161" s="47"/>
      <c r="C161" s="264" t="s">
        <v>215</v>
      </c>
      <c r="D161" s="264" t="s">
        <v>302</v>
      </c>
      <c r="E161" s="265" t="s">
        <v>1048</v>
      </c>
      <c r="F161" s="266" t="s">
        <v>1049</v>
      </c>
      <c r="G161" s="266"/>
      <c r="H161" s="266"/>
      <c r="I161" s="266"/>
      <c r="J161" s="267" t="s">
        <v>175</v>
      </c>
      <c r="K161" s="268">
        <v>1</v>
      </c>
      <c r="L161" s="269">
        <v>0</v>
      </c>
      <c r="M161" s="270"/>
      <c r="N161" s="271">
        <f>ROUND(L161*K161,2)</f>
        <v>0</v>
      </c>
      <c r="O161" s="227"/>
      <c r="P161" s="227"/>
      <c r="Q161" s="227"/>
      <c r="R161" s="49"/>
      <c r="T161" s="228" t="s">
        <v>22</v>
      </c>
      <c r="U161" s="57" t="s">
        <v>43</v>
      </c>
      <c r="V161" s="48"/>
      <c r="W161" s="229">
        <f>V161*K161</f>
        <v>0</v>
      </c>
      <c r="X161" s="229">
        <v>0.010800000000000001</v>
      </c>
      <c r="Y161" s="229">
        <f>X161*K161</f>
        <v>0.010800000000000001</v>
      </c>
      <c r="Z161" s="229">
        <v>0</v>
      </c>
      <c r="AA161" s="230">
        <f>Z161*K161</f>
        <v>0</v>
      </c>
      <c r="AR161" s="23" t="s">
        <v>211</v>
      </c>
      <c r="AT161" s="23" t="s">
        <v>302</v>
      </c>
      <c r="AU161" s="23" t="s">
        <v>150</v>
      </c>
      <c r="AY161" s="23" t="s">
        <v>171</v>
      </c>
      <c r="BE161" s="143">
        <f>IF(U161="základní",N161,0)</f>
        <v>0</v>
      </c>
      <c r="BF161" s="143">
        <f>IF(U161="snížená",N161,0)</f>
        <v>0</v>
      </c>
      <c r="BG161" s="143">
        <f>IF(U161="zákl. přenesená",N161,0)</f>
        <v>0</v>
      </c>
      <c r="BH161" s="143">
        <f>IF(U161="sníž. přenesená",N161,0)</f>
        <v>0</v>
      </c>
      <c r="BI161" s="143">
        <f>IF(U161="nulová",N161,0)</f>
        <v>0</v>
      </c>
      <c r="BJ161" s="23" t="s">
        <v>150</v>
      </c>
      <c r="BK161" s="143">
        <f>ROUND(L161*K161,2)</f>
        <v>0</v>
      </c>
      <c r="BL161" s="23" t="s">
        <v>176</v>
      </c>
      <c r="BM161" s="23" t="s">
        <v>1050</v>
      </c>
    </row>
    <row r="162" s="1" customFormat="1" ht="25.5" customHeight="1">
      <c r="B162" s="47"/>
      <c r="C162" s="264" t="s">
        <v>220</v>
      </c>
      <c r="D162" s="264" t="s">
        <v>302</v>
      </c>
      <c r="E162" s="265" t="s">
        <v>1051</v>
      </c>
      <c r="F162" s="266" t="s">
        <v>1052</v>
      </c>
      <c r="G162" s="266"/>
      <c r="H162" s="266"/>
      <c r="I162" s="266"/>
      <c r="J162" s="267" t="s">
        <v>175</v>
      </c>
      <c r="K162" s="268">
        <v>3</v>
      </c>
      <c r="L162" s="269">
        <v>0</v>
      </c>
      <c r="M162" s="270"/>
      <c r="N162" s="271">
        <f>ROUND(L162*K162,2)</f>
        <v>0</v>
      </c>
      <c r="O162" s="227"/>
      <c r="P162" s="227"/>
      <c r="Q162" s="227"/>
      <c r="R162" s="49"/>
      <c r="T162" s="228" t="s">
        <v>22</v>
      </c>
      <c r="U162" s="57" t="s">
        <v>43</v>
      </c>
      <c r="V162" s="48"/>
      <c r="W162" s="229">
        <f>V162*K162</f>
        <v>0</v>
      </c>
      <c r="X162" s="229">
        <v>0.0112</v>
      </c>
      <c r="Y162" s="229">
        <f>X162*K162</f>
        <v>0.033599999999999998</v>
      </c>
      <c r="Z162" s="229">
        <v>0</v>
      </c>
      <c r="AA162" s="230">
        <f>Z162*K162</f>
        <v>0</v>
      </c>
      <c r="AR162" s="23" t="s">
        <v>211</v>
      </c>
      <c r="AT162" s="23" t="s">
        <v>302</v>
      </c>
      <c r="AU162" s="23" t="s">
        <v>150</v>
      </c>
      <c r="AY162" s="23" t="s">
        <v>171</v>
      </c>
      <c r="BE162" s="143">
        <f>IF(U162="základní",N162,0)</f>
        <v>0</v>
      </c>
      <c r="BF162" s="143">
        <f>IF(U162="snížená",N162,0)</f>
        <v>0</v>
      </c>
      <c r="BG162" s="143">
        <f>IF(U162="zákl. přenesená",N162,0)</f>
        <v>0</v>
      </c>
      <c r="BH162" s="143">
        <f>IF(U162="sníž. přenesená",N162,0)</f>
        <v>0</v>
      </c>
      <c r="BI162" s="143">
        <f>IF(U162="nulová",N162,0)</f>
        <v>0</v>
      </c>
      <c r="BJ162" s="23" t="s">
        <v>150</v>
      </c>
      <c r="BK162" s="143">
        <f>ROUND(L162*K162,2)</f>
        <v>0</v>
      </c>
      <c r="BL162" s="23" t="s">
        <v>176</v>
      </c>
      <c r="BM162" s="23" t="s">
        <v>1053</v>
      </c>
    </row>
    <row r="163" s="9" customFormat="1" ht="29.88" customHeight="1">
      <c r="B163" s="206"/>
      <c r="C163" s="207"/>
      <c r="D163" s="217" t="s">
        <v>127</v>
      </c>
      <c r="E163" s="217"/>
      <c r="F163" s="217"/>
      <c r="G163" s="217"/>
      <c r="H163" s="217"/>
      <c r="I163" s="217"/>
      <c r="J163" s="217"/>
      <c r="K163" s="217"/>
      <c r="L163" s="217"/>
      <c r="M163" s="217"/>
      <c r="N163" s="231">
        <f>BK163</f>
        <v>0</v>
      </c>
      <c r="O163" s="232"/>
      <c r="P163" s="232"/>
      <c r="Q163" s="232"/>
      <c r="R163" s="210"/>
      <c r="T163" s="211"/>
      <c r="U163" s="207"/>
      <c r="V163" s="207"/>
      <c r="W163" s="212">
        <f>SUM(W164:W194)</f>
        <v>0</v>
      </c>
      <c r="X163" s="207"/>
      <c r="Y163" s="212">
        <f>SUM(Y164:Y194)</f>
        <v>0.0094570000000000001</v>
      </c>
      <c r="Z163" s="207"/>
      <c r="AA163" s="213">
        <f>SUM(AA164:AA194)</f>
        <v>2.7097979999999997</v>
      </c>
      <c r="AR163" s="214" t="s">
        <v>84</v>
      </c>
      <c r="AT163" s="215" t="s">
        <v>75</v>
      </c>
      <c r="AU163" s="215" t="s">
        <v>84</v>
      </c>
      <c r="AY163" s="214" t="s">
        <v>171</v>
      </c>
      <c r="BK163" s="216">
        <f>SUM(BK164:BK194)</f>
        <v>0</v>
      </c>
    </row>
    <row r="164" s="1" customFormat="1" ht="38.25" customHeight="1">
      <c r="B164" s="47"/>
      <c r="C164" s="220" t="s">
        <v>225</v>
      </c>
      <c r="D164" s="220" t="s">
        <v>172</v>
      </c>
      <c r="E164" s="221" t="s">
        <v>212</v>
      </c>
      <c r="F164" s="222" t="s">
        <v>213</v>
      </c>
      <c r="G164" s="222"/>
      <c r="H164" s="222"/>
      <c r="I164" s="222"/>
      <c r="J164" s="223" t="s">
        <v>184</v>
      </c>
      <c r="K164" s="224">
        <v>34.424999999999997</v>
      </c>
      <c r="L164" s="225">
        <v>0</v>
      </c>
      <c r="M164" s="226"/>
      <c r="N164" s="227">
        <f>ROUND(L164*K164,2)</f>
        <v>0</v>
      </c>
      <c r="O164" s="227"/>
      <c r="P164" s="227"/>
      <c r="Q164" s="227"/>
      <c r="R164" s="49"/>
      <c r="T164" s="228" t="s">
        <v>22</v>
      </c>
      <c r="U164" s="57" t="s">
        <v>43</v>
      </c>
      <c r="V164" s="48"/>
      <c r="W164" s="229">
        <f>V164*K164</f>
        <v>0</v>
      </c>
      <c r="X164" s="229">
        <v>4.0000000000000003E-05</v>
      </c>
      <c r="Y164" s="229">
        <f>X164*K164</f>
        <v>0.001377</v>
      </c>
      <c r="Z164" s="229">
        <v>0</v>
      </c>
      <c r="AA164" s="230">
        <f>Z164*K164</f>
        <v>0</v>
      </c>
      <c r="AR164" s="23" t="s">
        <v>176</v>
      </c>
      <c r="AT164" s="23" t="s">
        <v>172</v>
      </c>
      <c r="AU164" s="23" t="s">
        <v>150</v>
      </c>
      <c r="AY164" s="23" t="s">
        <v>171</v>
      </c>
      <c r="BE164" s="143">
        <f>IF(U164="základní",N164,0)</f>
        <v>0</v>
      </c>
      <c r="BF164" s="143">
        <f>IF(U164="snížená",N164,0)</f>
        <v>0</v>
      </c>
      <c r="BG164" s="143">
        <f>IF(U164="zákl. přenesená",N164,0)</f>
        <v>0</v>
      </c>
      <c r="BH164" s="143">
        <f>IF(U164="sníž. přenesená",N164,0)</f>
        <v>0</v>
      </c>
      <c r="BI164" s="143">
        <f>IF(U164="nulová",N164,0)</f>
        <v>0</v>
      </c>
      <c r="BJ164" s="23" t="s">
        <v>150</v>
      </c>
      <c r="BK164" s="143">
        <f>ROUND(L164*K164,2)</f>
        <v>0</v>
      </c>
      <c r="BL164" s="23" t="s">
        <v>176</v>
      </c>
      <c r="BM164" s="23" t="s">
        <v>1054</v>
      </c>
    </row>
    <row r="165" s="1" customFormat="1" ht="25.5" customHeight="1">
      <c r="B165" s="47"/>
      <c r="C165" s="220" t="s">
        <v>231</v>
      </c>
      <c r="D165" s="220" t="s">
        <v>172</v>
      </c>
      <c r="E165" s="221" t="s">
        <v>216</v>
      </c>
      <c r="F165" s="222" t="s">
        <v>217</v>
      </c>
      <c r="G165" s="222"/>
      <c r="H165" s="222"/>
      <c r="I165" s="222"/>
      <c r="J165" s="223" t="s">
        <v>218</v>
      </c>
      <c r="K165" s="224">
        <v>30</v>
      </c>
      <c r="L165" s="225">
        <v>0</v>
      </c>
      <c r="M165" s="226"/>
      <c r="N165" s="227">
        <f>ROUND(L165*K165,2)</f>
        <v>0</v>
      </c>
      <c r="O165" s="227"/>
      <c r="P165" s="227"/>
      <c r="Q165" s="227"/>
      <c r="R165" s="49"/>
      <c r="T165" s="228" t="s">
        <v>22</v>
      </c>
      <c r="U165" s="57" t="s">
        <v>43</v>
      </c>
      <c r="V165" s="48"/>
      <c r="W165" s="229">
        <f>V165*K165</f>
        <v>0</v>
      </c>
      <c r="X165" s="229">
        <v>0</v>
      </c>
      <c r="Y165" s="229">
        <f>X165*K165</f>
        <v>0</v>
      </c>
      <c r="Z165" s="229">
        <v>0</v>
      </c>
      <c r="AA165" s="230">
        <f>Z165*K165</f>
        <v>0</v>
      </c>
      <c r="AR165" s="23" t="s">
        <v>176</v>
      </c>
      <c r="AT165" s="23" t="s">
        <v>172</v>
      </c>
      <c r="AU165" s="23" t="s">
        <v>150</v>
      </c>
      <c r="AY165" s="23" t="s">
        <v>171</v>
      </c>
      <c r="BE165" s="143">
        <f>IF(U165="základní",N165,0)</f>
        <v>0</v>
      </c>
      <c r="BF165" s="143">
        <f>IF(U165="snížená",N165,0)</f>
        <v>0</v>
      </c>
      <c r="BG165" s="143">
        <f>IF(U165="zákl. přenesená",N165,0)</f>
        <v>0</v>
      </c>
      <c r="BH165" s="143">
        <f>IF(U165="sníž. přenesená",N165,0)</f>
        <v>0</v>
      </c>
      <c r="BI165" s="143">
        <f>IF(U165="nulová",N165,0)</f>
        <v>0</v>
      </c>
      <c r="BJ165" s="23" t="s">
        <v>150</v>
      </c>
      <c r="BK165" s="143">
        <f>ROUND(L165*K165,2)</f>
        <v>0</v>
      </c>
      <c r="BL165" s="23" t="s">
        <v>176</v>
      </c>
      <c r="BM165" s="23" t="s">
        <v>1055</v>
      </c>
    </row>
    <row r="166" s="1" customFormat="1" ht="38.25" customHeight="1">
      <c r="B166" s="47"/>
      <c r="C166" s="220" t="s">
        <v>236</v>
      </c>
      <c r="D166" s="220" t="s">
        <v>172</v>
      </c>
      <c r="E166" s="221" t="s">
        <v>221</v>
      </c>
      <c r="F166" s="222" t="s">
        <v>222</v>
      </c>
      <c r="G166" s="222"/>
      <c r="H166" s="222"/>
      <c r="I166" s="222"/>
      <c r="J166" s="223" t="s">
        <v>223</v>
      </c>
      <c r="K166" s="224">
        <v>0.5</v>
      </c>
      <c r="L166" s="225">
        <v>0</v>
      </c>
      <c r="M166" s="226"/>
      <c r="N166" s="227">
        <f>ROUND(L166*K166,2)</f>
        <v>0</v>
      </c>
      <c r="O166" s="227"/>
      <c r="P166" s="227"/>
      <c r="Q166" s="227"/>
      <c r="R166" s="49"/>
      <c r="T166" s="228" t="s">
        <v>22</v>
      </c>
      <c r="U166" s="57" t="s">
        <v>43</v>
      </c>
      <c r="V166" s="48"/>
      <c r="W166" s="229">
        <f>V166*K166</f>
        <v>0</v>
      </c>
      <c r="X166" s="229">
        <v>0.016160000000000001</v>
      </c>
      <c r="Y166" s="229">
        <f>X166*K166</f>
        <v>0.0080800000000000004</v>
      </c>
      <c r="Z166" s="229">
        <v>0</v>
      </c>
      <c r="AA166" s="230">
        <f>Z166*K166</f>
        <v>0</v>
      </c>
      <c r="AR166" s="23" t="s">
        <v>176</v>
      </c>
      <c r="AT166" s="23" t="s">
        <v>172</v>
      </c>
      <c r="AU166" s="23" t="s">
        <v>150</v>
      </c>
      <c r="AY166" s="23" t="s">
        <v>171</v>
      </c>
      <c r="BE166" s="143">
        <f>IF(U166="základní",N166,0)</f>
        <v>0</v>
      </c>
      <c r="BF166" s="143">
        <f>IF(U166="snížená",N166,0)</f>
        <v>0</v>
      </c>
      <c r="BG166" s="143">
        <f>IF(U166="zákl. přenesená",N166,0)</f>
        <v>0</v>
      </c>
      <c r="BH166" s="143">
        <f>IF(U166="sníž. přenesená",N166,0)</f>
        <v>0</v>
      </c>
      <c r="BI166" s="143">
        <f>IF(U166="nulová",N166,0)</f>
        <v>0</v>
      </c>
      <c r="BJ166" s="23" t="s">
        <v>150</v>
      </c>
      <c r="BK166" s="143">
        <f>ROUND(L166*K166,2)</f>
        <v>0</v>
      </c>
      <c r="BL166" s="23" t="s">
        <v>176</v>
      </c>
      <c r="BM166" s="23" t="s">
        <v>1056</v>
      </c>
    </row>
    <row r="167" s="10" customFormat="1" ht="16.5" customHeight="1">
      <c r="B167" s="233"/>
      <c r="C167" s="234"/>
      <c r="D167" s="234"/>
      <c r="E167" s="235" t="s">
        <v>22</v>
      </c>
      <c r="F167" s="236" t="s">
        <v>1057</v>
      </c>
      <c r="G167" s="237"/>
      <c r="H167" s="237"/>
      <c r="I167" s="237"/>
      <c r="J167" s="234"/>
      <c r="K167" s="238">
        <v>0.5</v>
      </c>
      <c r="L167" s="234"/>
      <c r="M167" s="234"/>
      <c r="N167" s="234"/>
      <c r="O167" s="234"/>
      <c r="P167" s="234"/>
      <c r="Q167" s="234"/>
      <c r="R167" s="239"/>
      <c r="T167" s="240"/>
      <c r="U167" s="234"/>
      <c r="V167" s="234"/>
      <c r="W167" s="234"/>
      <c r="X167" s="234"/>
      <c r="Y167" s="234"/>
      <c r="Z167" s="234"/>
      <c r="AA167" s="241"/>
      <c r="AT167" s="242" t="s">
        <v>187</v>
      </c>
      <c r="AU167" s="242" t="s">
        <v>150</v>
      </c>
      <c r="AV167" s="10" t="s">
        <v>150</v>
      </c>
      <c r="AW167" s="10" t="s">
        <v>34</v>
      </c>
      <c r="AX167" s="10" t="s">
        <v>84</v>
      </c>
      <c r="AY167" s="242" t="s">
        <v>171</v>
      </c>
    </row>
    <row r="168" s="1" customFormat="1" ht="25.5" customHeight="1">
      <c r="B168" s="47"/>
      <c r="C168" s="220" t="s">
        <v>242</v>
      </c>
      <c r="D168" s="220" t="s">
        <v>172</v>
      </c>
      <c r="E168" s="221" t="s">
        <v>226</v>
      </c>
      <c r="F168" s="222" t="s">
        <v>227</v>
      </c>
      <c r="G168" s="222"/>
      <c r="H168" s="222"/>
      <c r="I168" s="222"/>
      <c r="J168" s="223" t="s">
        <v>184</v>
      </c>
      <c r="K168" s="224">
        <v>3.5630000000000002</v>
      </c>
      <c r="L168" s="225">
        <v>0</v>
      </c>
      <c r="M168" s="226"/>
      <c r="N168" s="227">
        <f>ROUND(L168*K168,2)</f>
        <v>0</v>
      </c>
      <c r="O168" s="227"/>
      <c r="P168" s="227"/>
      <c r="Q168" s="227"/>
      <c r="R168" s="49"/>
      <c r="T168" s="228" t="s">
        <v>22</v>
      </c>
      <c r="U168" s="57" t="s">
        <v>43</v>
      </c>
      <c r="V168" s="48"/>
      <c r="W168" s="229">
        <f>V168*K168</f>
        <v>0</v>
      </c>
      <c r="X168" s="229">
        <v>0</v>
      </c>
      <c r="Y168" s="229">
        <f>X168*K168</f>
        <v>0</v>
      </c>
      <c r="Z168" s="229">
        <v>0.13100000000000001</v>
      </c>
      <c r="AA168" s="230">
        <f>Z168*K168</f>
        <v>0.46675300000000003</v>
      </c>
      <c r="AR168" s="23" t="s">
        <v>176</v>
      </c>
      <c r="AT168" s="23" t="s">
        <v>172</v>
      </c>
      <c r="AU168" s="23" t="s">
        <v>150</v>
      </c>
      <c r="AY168" s="23" t="s">
        <v>171</v>
      </c>
      <c r="BE168" s="143">
        <f>IF(U168="základní",N168,0)</f>
        <v>0</v>
      </c>
      <c r="BF168" s="143">
        <f>IF(U168="snížená",N168,0)</f>
        <v>0</v>
      </c>
      <c r="BG168" s="143">
        <f>IF(U168="zákl. přenesená",N168,0)</f>
        <v>0</v>
      </c>
      <c r="BH168" s="143">
        <f>IF(U168="sníž. přenesená",N168,0)</f>
        <v>0</v>
      </c>
      <c r="BI168" s="143">
        <f>IF(U168="nulová",N168,0)</f>
        <v>0</v>
      </c>
      <c r="BJ168" s="23" t="s">
        <v>150</v>
      </c>
      <c r="BK168" s="143">
        <f>ROUND(L168*K168,2)</f>
        <v>0</v>
      </c>
      <c r="BL168" s="23" t="s">
        <v>176</v>
      </c>
      <c r="BM168" s="23" t="s">
        <v>1058</v>
      </c>
    </row>
    <row r="169" s="10" customFormat="1" ht="16.5" customHeight="1">
      <c r="B169" s="233"/>
      <c r="C169" s="234"/>
      <c r="D169" s="234"/>
      <c r="E169" s="235" t="s">
        <v>22</v>
      </c>
      <c r="F169" s="236" t="s">
        <v>1059</v>
      </c>
      <c r="G169" s="237"/>
      <c r="H169" s="237"/>
      <c r="I169" s="237"/>
      <c r="J169" s="234"/>
      <c r="K169" s="238">
        <v>1.4099999999999999</v>
      </c>
      <c r="L169" s="234"/>
      <c r="M169" s="234"/>
      <c r="N169" s="234"/>
      <c r="O169" s="234"/>
      <c r="P169" s="234"/>
      <c r="Q169" s="234"/>
      <c r="R169" s="239"/>
      <c r="T169" s="240"/>
      <c r="U169" s="234"/>
      <c r="V169" s="234"/>
      <c r="W169" s="234"/>
      <c r="X169" s="234"/>
      <c r="Y169" s="234"/>
      <c r="Z169" s="234"/>
      <c r="AA169" s="241"/>
      <c r="AT169" s="242" t="s">
        <v>187</v>
      </c>
      <c r="AU169" s="242" t="s">
        <v>150</v>
      </c>
      <c r="AV169" s="10" t="s">
        <v>150</v>
      </c>
      <c r="AW169" s="10" t="s">
        <v>34</v>
      </c>
      <c r="AX169" s="10" t="s">
        <v>76</v>
      </c>
      <c r="AY169" s="242" t="s">
        <v>171</v>
      </c>
    </row>
    <row r="170" s="10" customFormat="1" ht="16.5" customHeight="1">
      <c r="B170" s="233"/>
      <c r="C170" s="234"/>
      <c r="D170" s="234"/>
      <c r="E170" s="235" t="s">
        <v>22</v>
      </c>
      <c r="F170" s="252" t="s">
        <v>1060</v>
      </c>
      <c r="G170" s="234"/>
      <c r="H170" s="234"/>
      <c r="I170" s="234"/>
      <c r="J170" s="234"/>
      <c r="K170" s="238">
        <v>1.6799999999999999</v>
      </c>
      <c r="L170" s="234"/>
      <c r="M170" s="234"/>
      <c r="N170" s="234"/>
      <c r="O170" s="234"/>
      <c r="P170" s="234"/>
      <c r="Q170" s="234"/>
      <c r="R170" s="239"/>
      <c r="T170" s="240"/>
      <c r="U170" s="234"/>
      <c r="V170" s="234"/>
      <c r="W170" s="234"/>
      <c r="X170" s="234"/>
      <c r="Y170" s="234"/>
      <c r="Z170" s="234"/>
      <c r="AA170" s="241"/>
      <c r="AT170" s="242" t="s">
        <v>187</v>
      </c>
      <c r="AU170" s="242" t="s">
        <v>150</v>
      </c>
      <c r="AV170" s="10" t="s">
        <v>150</v>
      </c>
      <c r="AW170" s="10" t="s">
        <v>34</v>
      </c>
      <c r="AX170" s="10" t="s">
        <v>76</v>
      </c>
      <c r="AY170" s="242" t="s">
        <v>171</v>
      </c>
    </row>
    <row r="171" s="10" customFormat="1" ht="16.5" customHeight="1">
      <c r="B171" s="233"/>
      <c r="C171" s="234"/>
      <c r="D171" s="234"/>
      <c r="E171" s="235" t="s">
        <v>22</v>
      </c>
      <c r="F171" s="252" t="s">
        <v>1061</v>
      </c>
      <c r="G171" s="234"/>
      <c r="H171" s="234"/>
      <c r="I171" s="234"/>
      <c r="J171" s="234"/>
      <c r="K171" s="238">
        <v>0.47299999999999998</v>
      </c>
      <c r="L171" s="234"/>
      <c r="M171" s="234"/>
      <c r="N171" s="234"/>
      <c r="O171" s="234"/>
      <c r="P171" s="234"/>
      <c r="Q171" s="234"/>
      <c r="R171" s="239"/>
      <c r="T171" s="240"/>
      <c r="U171" s="234"/>
      <c r="V171" s="234"/>
      <c r="W171" s="234"/>
      <c r="X171" s="234"/>
      <c r="Y171" s="234"/>
      <c r="Z171" s="234"/>
      <c r="AA171" s="241"/>
      <c r="AT171" s="242" t="s">
        <v>187</v>
      </c>
      <c r="AU171" s="242" t="s">
        <v>150</v>
      </c>
      <c r="AV171" s="10" t="s">
        <v>150</v>
      </c>
      <c r="AW171" s="10" t="s">
        <v>34</v>
      </c>
      <c r="AX171" s="10" t="s">
        <v>76</v>
      </c>
      <c r="AY171" s="242" t="s">
        <v>171</v>
      </c>
    </row>
    <row r="172" s="11" customFormat="1" ht="16.5" customHeight="1">
      <c r="B172" s="243"/>
      <c r="C172" s="244"/>
      <c r="D172" s="244"/>
      <c r="E172" s="245" t="s">
        <v>22</v>
      </c>
      <c r="F172" s="246" t="s">
        <v>188</v>
      </c>
      <c r="G172" s="244"/>
      <c r="H172" s="244"/>
      <c r="I172" s="244"/>
      <c r="J172" s="244"/>
      <c r="K172" s="247">
        <v>3.5630000000000002</v>
      </c>
      <c r="L172" s="244"/>
      <c r="M172" s="244"/>
      <c r="N172" s="244"/>
      <c r="O172" s="244"/>
      <c r="P172" s="244"/>
      <c r="Q172" s="244"/>
      <c r="R172" s="248"/>
      <c r="T172" s="249"/>
      <c r="U172" s="244"/>
      <c r="V172" s="244"/>
      <c r="W172" s="244"/>
      <c r="X172" s="244"/>
      <c r="Y172" s="244"/>
      <c r="Z172" s="244"/>
      <c r="AA172" s="250"/>
      <c r="AT172" s="251" t="s">
        <v>187</v>
      </c>
      <c r="AU172" s="251" t="s">
        <v>150</v>
      </c>
      <c r="AV172" s="11" t="s">
        <v>176</v>
      </c>
      <c r="AW172" s="11" t="s">
        <v>34</v>
      </c>
      <c r="AX172" s="11" t="s">
        <v>84</v>
      </c>
      <c r="AY172" s="251" t="s">
        <v>171</v>
      </c>
    </row>
    <row r="173" s="1" customFormat="1" ht="38.25" customHeight="1">
      <c r="B173" s="47"/>
      <c r="C173" s="220" t="s">
        <v>11</v>
      </c>
      <c r="D173" s="220" t="s">
        <v>172</v>
      </c>
      <c r="E173" s="221" t="s">
        <v>232</v>
      </c>
      <c r="F173" s="222" t="s">
        <v>233</v>
      </c>
      <c r="G173" s="222"/>
      <c r="H173" s="222"/>
      <c r="I173" s="222"/>
      <c r="J173" s="223" t="s">
        <v>184</v>
      </c>
      <c r="K173" s="224">
        <v>2.0249999999999999</v>
      </c>
      <c r="L173" s="225">
        <v>0</v>
      </c>
      <c r="M173" s="226"/>
      <c r="N173" s="227">
        <f>ROUND(L173*K173,2)</f>
        <v>0</v>
      </c>
      <c r="O173" s="227"/>
      <c r="P173" s="227"/>
      <c r="Q173" s="227"/>
      <c r="R173" s="49"/>
      <c r="T173" s="228" t="s">
        <v>22</v>
      </c>
      <c r="U173" s="57" t="s">
        <v>43</v>
      </c>
      <c r="V173" s="48"/>
      <c r="W173" s="229">
        <f>V173*K173</f>
        <v>0</v>
      </c>
      <c r="X173" s="229">
        <v>0</v>
      </c>
      <c r="Y173" s="229">
        <f>X173*K173</f>
        <v>0</v>
      </c>
      <c r="Z173" s="229">
        <v>0.035000000000000003</v>
      </c>
      <c r="AA173" s="230">
        <f>Z173*K173</f>
        <v>0.070875000000000007</v>
      </c>
      <c r="AR173" s="23" t="s">
        <v>176</v>
      </c>
      <c r="AT173" s="23" t="s">
        <v>172</v>
      </c>
      <c r="AU173" s="23" t="s">
        <v>150</v>
      </c>
      <c r="AY173" s="23" t="s">
        <v>171</v>
      </c>
      <c r="BE173" s="143">
        <f>IF(U173="základní",N173,0)</f>
        <v>0</v>
      </c>
      <c r="BF173" s="143">
        <f>IF(U173="snížená",N173,0)</f>
        <v>0</v>
      </c>
      <c r="BG173" s="143">
        <f>IF(U173="zákl. přenesená",N173,0)</f>
        <v>0</v>
      </c>
      <c r="BH173" s="143">
        <f>IF(U173="sníž. přenesená",N173,0)</f>
        <v>0</v>
      </c>
      <c r="BI173" s="143">
        <f>IF(U173="nulová",N173,0)</f>
        <v>0</v>
      </c>
      <c r="BJ173" s="23" t="s">
        <v>150</v>
      </c>
      <c r="BK173" s="143">
        <f>ROUND(L173*K173,2)</f>
        <v>0</v>
      </c>
      <c r="BL173" s="23" t="s">
        <v>176</v>
      </c>
      <c r="BM173" s="23" t="s">
        <v>1062</v>
      </c>
    </row>
    <row r="174" s="10" customFormat="1" ht="16.5" customHeight="1">
      <c r="B174" s="233"/>
      <c r="C174" s="234"/>
      <c r="D174" s="234"/>
      <c r="E174" s="235" t="s">
        <v>22</v>
      </c>
      <c r="F174" s="236" t="s">
        <v>1063</v>
      </c>
      <c r="G174" s="237"/>
      <c r="H174" s="237"/>
      <c r="I174" s="237"/>
      <c r="J174" s="234"/>
      <c r="K174" s="238">
        <v>2.0249999999999999</v>
      </c>
      <c r="L174" s="234"/>
      <c r="M174" s="234"/>
      <c r="N174" s="234"/>
      <c r="O174" s="234"/>
      <c r="P174" s="234"/>
      <c r="Q174" s="234"/>
      <c r="R174" s="239"/>
      <c r="T174" s="240"/>
      <c r="U174" s="234"/>
      <c r="V174" s="234"/>
      <c r="W174" s="234"/>
      <c r="X174" s="234"/>
      <c r="Y174" s="234"/>
      <c r="Z174" s="234"/>
      <c r="AA174" s="241"/>
      <c r="AT174" s="242" t="s">
        <v>187</v>
      </c>
      <c r="AU174" s="242" t="s">
        <v>150</v>
      </c>
      <c r="AV174" s="10" t="s">
        <v>150</v>
      </c>
      <c r="AW174" s="10" t="s">
        <v>34</v>
      </c>
      <c r="AX174" s="10" t="s">
        <v>76</v>
      </c>
      <c r="AY174" s="242" t="s">
        <v>171</v>
      </c>
    </row>
    <row r="175" s="11" customFormat="1" ht="16.5" customHeight="1">
      <c r="B175" s="243"/>
      <c r="C175" s="244"/>
      <c r="D175" s="244"/>
      <c r="E175" s="245" t="s">
        <v>22</v>
      </c>
      <c r="F175" s="246" t="s">
        <v>188</v>
      </c>
      <c r="G175" s="244"/>
      <c r="H175" s="244"/>
      <c r="I175" s="244"/>
      <c r="J175" s="244"/>
      <c r="K175" s="247">
        <v>2.0249999999999999</v>
      </c>
      <c r="L175" s="244"/>
      <c r="M175" s="244"/>
      <c r="N175" s="244"/>
      <c r="O175" s="244"/>
      <c r="P175" s="244"/>
      <c r="Q175" s="244"/>
      <c r="R175" s="248"/>
      <c r="T175" s="249"/>
      <c r="U175" s="244"/>
      <c r="V175" s="244"/>
      <c r="W175" s="244"/>
      <c r="X175" s="244"/>
      <c r="Y175" s="244"/>
      <c r="Z175" s="244"/>
      <c r="AA175" s="250"/>
      <c r="AT175" s="251" t="s">
        <v>187</v>
      </c>
      <c r="AU175" s="251" t="s">
        <v>150</v>
      </c>
      <c r="AV175" s="11" t="s">
        <v>176</v>
      </c>
      <c r="AW175" s="11" t="s">
        <v>34</v>
      </c>
      <c r="AX175" s="11" t="s">
        <v>84</v>
      </c>
      <c r="AY175" s="251" t="s">
        <v>171</v>
      </c>
    </row>
    <row r="176" s="1" customFormat="1" ht="16.5" customHeight="1">
      <c r="B176" s="47"/>
      <c r="C176" s="220" t="s">
        <v>249</v>
      </c>
      <c r="D176" s="220" t="s">
        <v>172</v>
      </c>
      <c r="E176" s="221" t="s">
        <v>237</v>
      </c>
      <c r="F176" s="222" t="s">
        <v>238</v>
      </c>
      <c r="G176" s="222"/>
      <c r="H176" s="222"/>
      <c r="I176" s="222"/>
      <c r="J176" s="223" t="s">
        <v>223</v>
      </c>
      <c r="K176" s="224">
        <v>21.199999999999999</v>
      </c>
      <c r="L176" s="225">
        <v>0</v>
      </c>
      <c r="M176" s="226"/>
      <c r="N176" s="227">
        <f>ROUND(L176*K176,2)</f>
        <v>0</v>
      </c>
      <c r="O176" s="227"/>
      <c r="P176" s="227"/>
      <c r="Q176" s="227"/>
      <c r="R176" s="49"/>
      <c r="T176" s="228" t="s">
        <v>22</v>
      </c>
      <c r="U176" s="57" t="s">
        <v>43</v>
      </c>
      <c r="V176" s="48"/>
      <c r="W176" s="229">
        <f>V176*K176</f>
        <v>0</v>
      </c>
      <c r="X176" s="229">
        <v>0</v>
      </c>
      <c r="Y176" s="229">
        <f>X176*K176</f>
        <v>0</v>
      </c>
      <c r="Z176" s="229">
        <v>0.0089999999999999993</v>
      </c>
      <c r="AA176" s="230">
        <f>Z176*K176</f>
        <v>0.19079999999999997</v>
      </c>
      <c r="AR176" s="23" t="s">
        <v>176</v>
      </c>
      <c r="AT176" s="23" t="s">
        <v>172</v>
      </c>
      <c r="AU176" s="23" t="s">
        <v>150</v>
      </c>
      <c r="AY176" s="23" t="s">
        <v>171</v>
      </c>
      <c r="BE176" s="143">
        <f>IF(U176="základní",N176,0)</f>
        <v>0</v>
      </c>
      <c r="BF176" s="143">
        <f>IF(U176="snížená",N176,0)</f>
        <v>0</v>
      </c>
      <c r="BG176" s="143">
        <f>IF(U176="zákl. přenesená",N176,0)</f>
        <v>0</v>
      </c>
      <c r="BH176" s="143">
        <f>IF(U176="sníž. přenesená",N176,0)</f>
        <v>0</v>
      </c>
      <c r="BI176" s="143">
        <f>IF(U176="nulová",N176,0)</f>
        <v>0</v>
      </c>
      <c r="BJ176" s="23" t="s">
        <v>150</v>
      </c>
      <c r="BK176" s="143">
        <f>ROUND(L176*K176,2)</f>
        <v>0</v>
      </c>
      <c r="BL176" s="23" t="s">
        <v>176</v>
      </c>
      <c r="BM176" s="23" t="s">
        <v>1064</v>
      </c>
    </row>
    <row r="177" s="10" customFormat="1" ht="16.5" customHeight="1">
      <c r="B177" s="233"/>
      <c r="C177" s="234"/>
      <c r="D177" s="234"/>
      <c r="E177" s="235" t="s">
        <v>22</v>
      </c>
      <c r="F177" s="236" t="s">
        <v>1065</v>
      </c>
      <c r="G177" s="237"/>
      <c r="H177" s="237"/>
      <c r="I177" s="237"/>
      <c r="J177" s="234"/>
      <c r="K177" s="238">
        <v>12.6</v>
      </c>
      <c r="L177" s="234"/>
      <c r="M177" s="234"/>
      <c r="N177" s="234"/>
      <c r="O177" s="234"/>
      <c r="P177" s="234"/>
      <c r="Q177" s="234"/>
      <c r="R177" s="239"/>
      <c r="T177" s="240"/>
      <c r="U177" s="234"/>
      <c r="V177" s="234"/>
      <c r="W177" s="234"/>
      <c r="X177" s="234"/>
      <c r="Y177" s="234"/>
      <c r="Z177" s="234"/>
      <c r="AA177" s="241"/>
      <c r="AT177" s="242" t="s">
        <v>187</v>
      </c>
      <c r="AU177" s="242" t="s">
        <v>150</v>
      </c>
      <c r="AV177" s="10" t="s">
        <v>150</v>
      </c>
      <c r="AW177" s="10" t="s">
        <v>34</v>
      </c>
      <c r="AX177" s="10" t="s">
        <v>76</v>
      </c>
      <c r="AY177" s="242" t="s">
        <v>171</v>
      </c>
    </row>
    <row r="178" s="10" customFormat="1" ht="16.5" customHeight="1">
      <c r="B178" s="233"/>
      <c r="C178" s="234"/>
      <c r="D178" s="234"/>
      <c r="E178" s="235" t="s">
        <v>22</v>
      </c>
      <c r="F178" s="252" t="s">
        <v>1066</v>
      </c>
      <c r="G178" s="234"/>
      <c r="H178" s="234"/>
      <c r="I178" s="234"/>
      <c r="J178" s="234"/>
      <c r="K178" s="238">
        <v>8.5999999999999996</v>
      </c>
      <c r="L178" s="234"/>
      <c r="M178" s="234"/>
      <c r="N178" s="234"/>
      <c r="O178" s="234"/>
      <c r="P178" s="234"/>
      <c r="Q178" s="234"/>
      <c r="R178" s="239"/>
      <c r="T178" s="240"/>
      <c r="U178" s="234"/>
      <c r="V178" s="234"/>
      <c r="W178" s="234"/>
      <c r="X178" s="234"/>
      <c r="Y178" s="234"/>
      <c r="Z178" s="234"/>
      <c r="AA178" s="241"/>
      <c r="AT178" s="242" t="s">
        <v>187</v>
      </c>
      <c r="AU178" s="242" t="s">
        <v>150</v>
      </c>
      <c r="AV178" s="10" t="s">
        <v>150</v>
      </c>
      <c r="AW178" s="10" t="s">
        <v>34</v>
      </c>
      <c r="AX178" s="10" t="s">
        <v>76</v>
      </c>
      <c r="AY178" s="242" t="s">
        <v>171</v>
      </c>
    </row>
    <row r="179" s="11" customFormat="1" ht="16.5" customHeight="1">
      <c r="B179" s="243"/>
      <c r="C179" s="244"/>
      <c r="D179" s="244"/>
      <c r="E179" s="245" t="s">
        <v>22</v>
      </c>
      <c r="F179" s="246" t="s">
        <v>188</v>
      </c>
      <c r="G179" s="244"/>
      <c r="H179" s="244"/>
      <c r="I179" s="244"/>
      <c r="J179" s="244"/>
      <c r="K179" s="247">
        <v>21.199999999999999</v>
      </c>
      <c r="L179" s="244"/>
      <c r="M179" s="244"/>
      <c r="N179" s="244"/>
      <c r="O179" s="244"/>
      <c r="P179" s="244"/>
      <c r="Q179" s="244"/>
      <c r="R179" s="248"/>
      <c r="T179" s="249"/>
      <c r="U179" s="244"/>
      <c r="V179" s="244"/>
      <c r="W179" s="244"/>
      <c r="X179" s="244"/>
      <c r="Y179" s="244"/>
      <c r="Z179" s="244"/>
      <c r="AA179" s="250"/>
      <c r="AT179" s="251" t="s">
        <v>187</v>
      </c>
      <c r="AU179" s="251" t="s">
        <v>150</v>
      </c>
      <c r="AV179" s="11" t="s">
        <v>176</v>
      </c>
      <c r="AW179" s="11" t="s">
        <v>34</v>
      </c>
      <c r="AX179" s="11" t="s">
        <v>84</v>
      </c>
      <c r="AY179" s="251" t="s">
        <v>171</v>
      </c>
    </row>
    <row r="180" s="1" customFormat="1" ht="25.5" customHeight="1">
      <c r="B180" s="47"/>
      <c r="C180" s="220" t="s">
        <v>253</v>
      </c>
      <c r="D180" s="220" t="s">
        <v>172</v>
      </c>
      <c r="E180" s="221" t="s">
        <v>1067</v>
      </c>
      <c r="F180" s="222" t="s">
        <v>1068</v>
      </c>
      <c r="G180" s="222"/>
      <c r="H180" s="222"/>
      <c r="I180" s="222"/>
      <c r="J180" s="223" t="s">
        <v>184</v>
      </c>
      <c r="K180" s="224">
        <v>6</v>
      </c>
      <c r="L180" s="225">
        <v>0</v>
      </c>
      <c r="M180" s="226"/>
      <c r="N180" s="227">
        <f>ROUND(L180*K180,2)</f>
        <v>0</v>
      </c>
      <c r="O180" s="227"/>
      <c r="P180" s="227"/>
      <c r="Q180" s="227"/>
      <c r="R180" s="49"/>
      <c r="T180" s="228" t="s">
        <v>22</v>
      </c>
      <c r="U180" s="57" t="s">
        <v>43</v>
      </c>
      <c r="V180" s="48"/>
      <c r="W180" s="229">
        <f>V180*K180</f>
        <v>0</v>
      </c>
      <c r="X180" s="229">
        <v>0</v>
      </c>
      <c r="Y180" s="229">
        <f>X180*K180</f>
        <v>0</v>
      </c>
      <c r="Z180" s="229">
        <v>0.075999999999999998</v>
      </c>
      <c r="AA180" s="230">
        <f>Z180*K180</f>
        <v>0.45599999999999996</v>
      </c>
      <c r="AR180" s="23" t="s">
        <v>176</v>
      </c>
      <c r="AT180" s="23" t="s">
        <v>172</v>
      </c>
      <c r="AU180" s="23" t="s">
        <v>150</v>
      </c>
      <c r="AY180" s="23" t="s">
        <v>171</v>
      </c>
      <c r="BE180" s="143">
        <f>IF(U180="základní",N180,0)</f>
        <v>0</v>
      </c>
      <c r="BF180" s="143">
        <f>IF(U180="snížená",N180,0)</f>
        <v>0</v>
      </c>
      <c r="BG180" s="143">
        <f>IF(U180="zákl. přenesená",N180,0)</f>
        <v>0</v>
      </c>
      <c r="BH180" s="143">
        <f>IF(U180="sníž. přenesená",N180,0)</f>
        <v>0</v>
      </c>
      <c r="BI180" s="143">
        <f>IF(U180="nulová",N180,0)</f>
        <v>0</v>
      </c>
      <c r="BJ180" s="23" t="s">
        <v>150</v>
      </c>
      <c r="BK180" s="143">
        <f>ROUND(L180*K180,2)</f>
        <v>0</v>
      </c>
      <c r="BL180" s="23" t="s">
        <v>176</v>
      </c>
      <c r="BM180" s="23" t="s">
        <v>1069</v>
      </c>
    </row>
    <row r="181" s="10" customFormat="1" ht="16.5" customHeight="1">
      <c r="B181" s="233"/>
      <c r="C181" s="234"/>
      <c r="D181" s="234"/>
      <c r="E181" s="235" t="s">
        <v>22</v>
      </c>
      <c r="F181" s="236" t="s">
        <v>1070</v>
      </c>
      <c r="G181" s="237"/>
      <c r="H181" s="237"/>
      <c r="I181" s="237"/>
      <c r="J181" s="234"/>
      <c r="K181" s="238">
        <v>6</v>
      </c>
      <c r="L181" s="234"/>
      <c r="M181" s="234"/>
      <c r="N181" s="234"/>
      <c r="O181" s="234"/>
      <c r="P181" s="234"/>
      <c r="Q181" s="234"/>
      <c r="R181" s="239"/>
      <c r="T181" s="240"/>
      <c r="U181" s="234"/>
      <c r="V181" s="234"/>
      <c r="W181" s="234"/>
      <c r="X181" s="234"/>
      <c r="Y181" s="234"/>
      <c r="Z181" s="234"/>
      <c r="AA181" s="241"/>
      <c r="AT181" s="242" t="s">
        <v>187</v>
      </c>
      <c r="AU181" s="242" t="s">
        <v>150</v>
      </c>
      <c r="AV181" s="10" t="s">
        <v>150</v>
      </c>
      <c r="AW181" s="10" t="s">
        <v>34</v>
      </c>
      <c r="AX181" s="10" t="s">
        <v>84</v>
      </c>
      <c r="AY181" s="242" t="s">
        <v>171</v>
      </c>
    </row>
    <row r="182" s="1" customFormat="1" ht="38.25" customHeight="1">
      <c r="B182" s="47"/>
      <c r="C182" s="220" t="s">
        <v>257</v>
      </c>
      <c r="D182" s="220" t="s">
        <v>172</v>
      </c>
      <c r="E182" s="221" t="s">
        <v>243</v>
      </c>
      <c r="F182" s="222" t="s">
        <v>244</v>
      </c>
      <c r="G182" s="222"/>
      <c r="H182" s="222"/>
      <c r="I182" s="222"/>
      <c r="J182" s="223" t="s">
        <v>175</v>
      </c>
      <c r="K182" s="224">
        <v>2</v>
      </c>
      <c r="L182" s="225">
        <v>0</v>
      </c>
      <c r="M182" s="226"/>
      <c r="N182" s="227">
        <f>ROUND(L182*K182,2)</f>
        <v>0</v>
      </c>
      <c r="O182" s="227"/>
      <c r="P182" s="227"/>
      <c r="Q182" s="227"/>
      <c r="R182" s="49"/>
      <c r="T182" s="228" t="s">
        <v>22</v>
      </c>
      <c r="U182" s="57" t="s">
        <v>43</v>
      </c>
      <c r="V182" s="48"/>
      <c r="W182" s="229">
        <f>V182*K182</f>
        <v>0</v>
      </c>
      <c r="X182" s="229">
        <v>0</v>
      </c>
      <c r="Y182" s="229">
        <f>X182*K182</f>
        <v>0</v>
      </c>
      <c r="Z182" s="229">
        <v>0.0040000000000000001</v>
      </c>
      <c r="AA182" s="230">
        <f>Z182*K182</f>
        <v>0.0080000000000000002</v>
      </c>
      <c r="AR182" s="23" t="s">
        <v>176</v>
      </c>
      <c r="AT182" s="23" t="s">
        <v>172</v>
      </c>
      <c r="AU182" s="23" t="s">
        <v>150</v>
      </c>
      <c r="AY182" s="23" t="s">
        <v>171</v>
      </c>
      <c r="BE182" s="143">
        <f>IF(U182="základní",N182,0)</f>
        <v>0</v>
      </c>
      <c r="BF182" s="143">
        <f>IF(U182="snížená",N182,0)</f>
        <v>0</v>
      </c>
      <c r="BG182" s="143">
        <f>IF(U182="zákl. přenesená",N182,0)</f>
        <v>0</v>
      </c>
      <c r="BH182" s="143">
        <f>IF(U182="sníž. přenesená",N182,0)</f>
        <v>0</v>
      </c>
      <c r="BI182" s="143">
        <f>IF(U182="nulová",N182,0)</f>
        <v>0</v>
      </c>
      <c r="BJ182" s="23" t="s">
        <v>150</v>
      </c>
      <c r="BK182" s="143">
        <f>ROUND(L182*K182,2)</f>
        <v>0</v>
      </c>
      <c r="BL182" s="23" t="s">
        <v>176</v>
      </c>
      <c r="BM182" s="23" t="s">
        <v>1071</v>
      </c>
    </row>
    <row r="183" s="1" customFormat="1" ht="38.25" customHeight="1">
      <c r="B183" s="47"/>
      <c r="C183" s="220" t="s">
        <v>264</v>
      </c>
      <c r="D183" s="220" t="s">
        <v>172</v>
      </c>
      <c r="E183" s="221" t="s">
        <v>1072</v>
      </c>
      <c r="F183" s="222" t="s">
        <v>1073</v>
      </c>
      <c r="G183" s="222"/>
      <c r="H183" s="222"/>
      <c r="I183" s="222"/>
      <c r="J183" s="223" t="s">
        <v>175</v>
      </c>
      <c r="K183" s="224">
        <v>1</v>
      </c>
      <c r="L183" s="225">
        <v>0</v>
      </c>
      <c r="M183" s="226"/>
      <c r="N183" s="227">
        <f>ROUND(L183*K183,2)</f>
        <v>0</v>
      </c>
      <c r="O183" s="227"/>
      <c r="P183" s="227"/>
      <c r="Q183" s="227"/>
      <c r="R183" s="49"/>
      <c r="T183" s="228" t="s">
        <v>22</v>
      </c>
      <c r="U183" s="57" t="s">
        <v>43</v>
      </c>
      <c r="V183" s="48"/>
      <c r="W183" s="229">
        <f>V183*K183</f>
        <v>0</v>
      </c>
      <c r="X183" s="229">
        <v>0</v>
      </c>
      <c r="Y183" s="229">
        <f>X183*K183</f>
        <v>0</v>
      </c>
      <c r="Z183" s="229">
        <v>0.012</v>
      </c>
      <c r="AA183" s="230">
        <f>Z183*K183</f>
        <v>0.012</v>
      </c>
      <c r="AR183" s="23" t="s">
        <v>176</v>
      </c>
      <c r="AT183" s="23" t="s">
        <v>172</v>
      </c>
      <c r="AU183" s="23" t="s">
        <v>150</v>
      </c>
      <c r="AY183" s="23" t="s">
        <v>171</v>
      </c>
      <c r="BE183" s="143">
        <f>IF(U183="základní",N183,0)</f>
        <v>0</v>
      </c>
      <c r="BF183" s="143">
        <f>IF(U183="snížená",N183,0)</f>
        <v>0</v>
      </c>
      <c r="BG183" s="143">
        <f>IF(U183="zákl. přenesená",N183,0)</f>
        <v>0</v>
      </c>
      <c r="BH183" s="143">
        <f>IF(U183="sníž. přenesená",N183,0)</f>
        <v>0</v>
      </c>
      <c r="BI183" s="143">
        <f>IF(U183="nulová",N183,0)</f>
        <v>0</v>
      </c>
      <c r="BJ183" s="23" t="s">
        <v>150</v>
      </c>
      <c r="BK183" s="143">
        <f>ROUND(L183*K183,2)</f>
        <v>0</v>
      </c>
      <c r="BL183" s="23" t="s">
        <v>176</v>
      </c>
      <c r="BM183" s="23" t="s">
        <v>1074</v>
      </c>
    </row>
    <row r="184" s="1" customFormat="1" ht="25.5" customHeight="1">
      <c r="B184" s="47"/>
      <c r="C184" s="220" t="s">
        <v>270</v>
      </c>
      <c r="D184" s="220" t="s">
        <v>172</v>
      </c>
      <c r="E184" s="221" t="s">
        <v>246</v>
      </c>
      <c r="F184" s="222" t="s">
        <v>247</v>
      </c>
      <c r="G184" s="222"/>
      <c r="H184" s="222"/>
      <c r="I184" s="222"/>
      <c r="J184" s="223" t="s">
        <v>223</v>
      </c>
      <c r="K184" s="224">
        <v>9</v>
      </c>
      <c r="L184" s="225">
        <v>0</v>
      </c>
      <c r="M184" s="226"/>
      <c r="N184" s="227">
        <f>ROUND(L184*K184,2)</f>
        <v>0</v>
      </c>
      <c r="O184" s="227"/>
      <c r="P184" s="227"/>
      <c r="Q184" s="227"/>
      <c r="R184" s="49"/>
      <c r="T184" s="228" t="s">
        <v>22</v>
      </c>
      <c r="U184" s="57" t="s">
        <v>43</v>
      </c>
      <c r="V184" s="48"/>
      <c r="W184" s="229">
        <f>V184*K184</f>
        <v>0</v>
      </c>
      <c r="X184" s="229">
        <v>0</v>
      </c>
      <c r="Y184" s="229">
        <f>X184*K184</f>
        <v>0</v>
      </c>
      <c r="Z184" s="229">
        <v>0.0089999999999999993</v>
      </c>
      <c r="AA184" s="230">
        <f>Z184*K184</f>
        <v>0.080999999999999989</v>
      </c>
      <c r="AR184" s="23" t="s">
        <v>176</v>
      </c>
      <c r="AT184" s="23" t="s">
        <v>172</v>
      </c>
      <c r="AU184" s="23" t="s">
        <v>150</v>
      </c>
      <c r="AY184" s="23" t="s">
        <v>171</v>
      </c>
      <c r="BE184" s="143">
        <f>IF(U184="základní",N184,0)</f>
        <v>0</v>
      </c>
      <c r="BF184" s="143">
        <f>IF(U184="snížená",N184,0)</f>
        <v>0</v>
      </c>
      <c r="BG184" s="143">
        <f>IF(U184="zákl. přenesená",N184,0)</f>
        <v>0</v>
      </c>
      <c r="BH184" s="143">
        <f>IF(U184="sníž. přenesená",N184,0)</f>
        <v>0</v>
      </c>
      <c r="BI184" s="143">
        <f>IF(U184="nulová",N184,0)</f>
        <v>0</v>
      </c>
      <c r="BJ184" s="23" t="s">
        <v>150</v>
      </c>
      <c r="BK184" s="143">
        <f>ROUND(L184*K184,2)</f>
        <v>0</v>
      </c>
      <c r="BL184" s="23" t="s">
        <v>176</v>
      </c>
      <c r="BM184" s="23" t="s">
        <v>1075</v>
      </c>
    </row>
    <row r="185" s="1" customFormat="1" ht="25.5" customHeight="1">
      <c r="B185" s="47"/>
      <c r="C185" s="220" t="s">
        <v>10</v>
      </c>
      <c r="D185" s="220" t="s">
        <v>172</v>
      </c>
      <c r="E185" s="221" t="s">
        <v>250</v>
      </c>
      <c r="F185" s="222" t="s">
        <v>251</v>
      </c>
      <c r="G185" s="222"/>
      <c r="H185" s="222"/>
      <c r="I185" s="222"/>
      <c r="J185" s="223" t="s">
        <v>223</v>
      </c>
      <c r="K185" s="224">
        <v>9</v>
      </c>
      <c r="L185" s="225">
        <v>0</v>
      </c>
      <c r="M185" s="226"/>
      <c r="N185" s="227">
        <f>ROUND(L185*K185,2)</f>
        <v>0</v>
      </c>
      <c r="O185" s="227"/>
      <c r="P185" s="227"/>
      <c r="Q185" s="227"/>
      <c r="R185" s="49"/>
      <c r="T185" s="228" t="s">
        <v>22</v>
      </c>
      <c r="U185" s="57" t="s">
        <v>43</v>
      </c>
      <c r="V185" s="48"/>
      <c r="W185" s="229">
        <f>V185*K185</f>
        <v>0</v>
      </c>
      <c r="X185" s="229">
        <v>0</v>
      </c>
      <c r="Y185" s="229">
        <f>X185*K185</f>
        <v>0</v>
      </c>
      <c r="Z185" s="229">
        <v>0.027</v>
      </c>
      <c r="AA185" s="230">
        <f>Z185*K185</f>
        <v>0.24299999999999999</v>
      </c>
      <c r="AR185" s="23" t="s">
        <v>176</v>
      </c>
      <c r="AT185" s="23" t="s">
        <v>172</v>
      </c>
      <c r="AU185" s="23" t="s">
        <v>150</v>
      </c>
      <c r="AY185" s="23" t="s">
        <v>171</v>
      </c>
      <c r="BE185" s="143">
        <f>IF(U185="základní",N185,0)</f>
        <v>0</v>
      </c>
      <c r="BF185" s="143">
        <f>IF(U185="snížená",N185,0)</f>
        <v>0</v>
      </c>
      <c r="BG185" s="143">
        <f>IF(U185="zákl. přenesená",N185,0)</f>
        <v>0</v>
      </c>
      <c r="BH185" s="143">
        <f>IF(U185="sníž. přenesená",N185,0)</f>
        <v>0</v>
      </c>
      <c r="BI185" s="143">
        <f>IF(U185="nulová",N185,0)</f>
        <v>0</v>
      </c>
      <c r="BJ185" s="23" t="s">
        <v>150</v>
      </c>
      <c r="BK185" s="143">
        <f>ROUND(L185*K185,2)</f>
        <v>0</v>
      </c>
      <c r="BL185" s="23" t="s">
        <v>176</v>
      </c>
      <c r="BM185" s="23" t="s">
        <v>1076</v>
      </c>
    </row>
    <row r="186" s="1" customFormat="1" ht="38.25" customHeight="1">
      <c r="B186" s="47"/>
      <c r="C186" s="220" t="s">
        <v>278</v>
      </c>
      <c r="D186" s="220" t="s">
        <v>172</v>
      </c>
      <c r="E186" s="221" t="s">
        <v>254</v>
      </c>
      <c r="F186" s="222" t="s">
        <v>255</v>
      </c>
      <c r="G186" s="222"/>
      <c r="H186" s="222"/>
      <c r="I186" s="222"/>
      <c r="J186" s="223" t="s">
        <v>175</v>
      </c>
      <c r="K186" s="224">
        <v>3</v>
      </c>
      <c r="L186" s="225">
        <v>0</v>
      </c>
      <c r="M186" s="226"/>
      <c r="N186" s="227">
        <f>ROUND(L186*K186,2)</f>
        <v>0</v>
      </c>
      <c r="O186" s="227"/>
      <c r="P186" s="227"/>
      <c r="Q186" s="227"/>
      <c r="R186" s="49"/>
      <c r="T186" s="228" t="s">
        <v>22</v>
      </c>
      <c r="U186" s="57" t="s">
        <v>43</v>
      </c>
      <c r="V186" s="48"/>
      <c r="W186" s="229">
        <f>V186*K186</f>
        <v>0</v>
      </c>
      <c r="X186" s="229">
        <v>0</v>
      </c>
      <c r="Y186" s="229">
        <f>X186*K186</f>
        <v>0</v>
      </c>
      <c r="Z186" s="229">
        <v>0.0089999999999999993</v>
      </c>
      <c r="AA186" s="230">
        <f>Z186*K186</f>
        <v>0.026999999999999996</v>
      </c>
      <c r="AR186" s="23" t="s">
        <v>176</v>
      </c>
      <c r="AT186" s="23" t="s">
        <v>172</v>
      </c>
      <c r="AU186" s="23" t="s">
        <v>150</v>
      </c>
      <c r="AY186" s="23" t="s">
        <v>171</v>
      </c>
      <c r="BE186" s="143">
        <f>IF(U186="základní",N186,0)</f>
        <v>0</v>
      </c>
      <c r="BF186" s="143">
        <f>IF(U186="snížená",N186,0)</f>
        <v>0</v>
      </c>
      <c r="BG186" s="143">
        <f>IF(U186="zákl. přenesená",N186,0)</f>
        <v>0</v>
      </c>
      <c r="BH186" s="143">
        <f>IF(U186="sníž. přenesená",N186,0)</f>
        <v>0</v>
      </c>
      <c r="BI186" s="143">
        <f>IF(U186="nulová",N186,0)</f>
        <v>0</v>
      </c>
      <c r="BJ186" s="23" t="s">
        <v>150</v>
      </c>
      <c r="BK186" s="143">
        <f>ROUND(L186*K186,2)</f>
        <v>0</v>
      </c>
      <c r="BL186" s="23" t="s">
        <v>176</v>
      </c>
      <c r="BM186" s="23" t="s">
        <v>1077</v>
      </c>
    </row>
    <row r="187" s="1" customFormat="1" ht="38.25" customHeight="1">
      <c r="B187" s="47"/>
      <c r="C187" s="220" t="s">
        <v>282</v>
      </c>
      <c r="D187" s="220" t="s">
        <v>172</v>
      </c>
      <c r="E187" s="221" t="s">
        <v>258</v>
      </c>
      <c r="F187" s="222" t="s">
        <v>259</v>
      </c>
      <c r="G187" s="222"/>
      <c r="H187" s="222"/>
      <c r="I187" s="222"/>
      <c r="J187" s="223" t="s">
        <v>184</v>
      </c>
      <c r="K187" s="224">
        <v>11.324999999999999</v>
      </c>
      <c r="L187" s="225">
        <v>0</v>
      </c>
      <c r="M187" s="226"/>
      <c r="N187" s="227">
        <f>ROUND(L187*K187,2)</f>
        <v>0</v>
      </c>
      <c r="O187" s="227"/>
      <c r="P187" s="227"/>
      <c r="Q187" s="227"/>
      <c r="R187" s="49"/>
      <c r="T187" s="228" t="s">
        <v>22</v>
      </c>
      <c r="U187" s="57" t="s">
        <v>43</v>
      </c>
      <c r="V187" s="48"/>
      <c r="W187" s="229">
        <f>V187*K187</f>
        <v>0</v>
      </c>
      <c r="X187" s="229">
        <v>0</v>
      </c>
      <c r="Y187" s="229">
        <f>X187*K187</f>
        <v>0</v>
      </c>
      <c r="Z187" s="229">
        <v>0.045999999999999999</v>
      </c>
      <c r="AA187" s="230">
        <f>Z187*K187</f>
        <v>0.52094999999999991</v>
      </c>
      <c r="AR187" s="23" t="s">
        <v>176</v>
      </c>
      <c r="AT187" s="23" t="s">
        <v>172</v>
      </c>
      <c r="AU187" s="23" t="s">
        <v>150</v>
      </c>
      <c r="AY187" s="23" t="s">
        <v>171</v>
      </c>
      <c r="BE187" s="143">
        <f>IF(U187="základní",N187,0)</f>
        <v>0</v>
      </c>
      <c r="BF187" s="143">
        <f>IF(U187="snížená",N187,0)</f>
        <v>0</v>
      </c>
      <c r="BG187" s="143">
        <f>IF(U187="zákl. přenesená",N187,0)</f>
        <v>0</v>
      </c>
      <c r="BH187" s="143">
        <f>IF(U187="sníž. přenesená",N187,0)</f>
        <v>0</v>
      </c>
      <c r="BI187" s="143">
        <f>IF(U187="nulová",N187,0)</f>
        <v>0</v>
      </c>
      <c r="BJ187" s="23" t="s">
        <v>150</v>
      </c>
      <c r="BK187" s="143">
        <f>ROUND(L187*K187,2)</f>
        <v>0</v>
      </c>
      <c r="BL187" s="23" t="s">
        <v>176</v>
      </c>
      <c r="BM187" s="23" t="s">
        <v>1078</v>
      </c>
    </row>
    <row r="188" s="10" customFormat="1" ht="16.5" customHeight="1">
      <c r="B188" s="233"/>
      <c r="C188" s="234"/>
      <c r="D188" s="234"/>
      <c r="E188" s="235" t="s">
        <v>22</v>
      </c>
      <c r="F188" s="236" t="s">
        <v>1079</v>
      </c>
      <c r="G188" s="237"/>
      <c r="H188" s="237"/>
      <c r="I188" s="237"/>
      <c r="J188" s="234"/>
      <c r="K188" s="238">
        <v>4.875</v>
      </c>
      <c r="L188" s="234"/>
      <c r="M188" s="234"/>
      <c r="N188" s="234"/>
      <c r="O188" s="234"/>
      <c r="P188" s="234"/>
      <c r="Q188" s="234"/>
      <c r="R188" s="239"/>
      <c r="T188" s="240"/>
      <c r="U188" s="234"/>
      <c r="V188" s="234"/>
      <c r="W188" s="234"/>
      <c r="X188" s="234"/>
      <c r="Y188" s="234"/>
      <c r="Z188" s="234"/>
      <c r="AA188" s="241"/>
      <c r="AT188" s="242" t="s">
        <v>187</v>
      </c>
      <c r="AU188" s="242" t="s">
        <v>150</v>
      </c>
      <c r="AV188" s="10" t="s">
        <v>150</v>
      </c>
      <c r="AW188" s="10" t="s">
        <v>34</v>
      </c>
      <c r="AX188" s="10" t="s">
        <v>76</v>
      </c>
      <c r="AY188" s="242" t="s">
        <v>171</v>
      </c>
    </row>
    <row r="189" s="10" customFormat="1" ht="16.5" customHeight="1">
      <c r="B189" s="233"/>
      <c r="C189" s="234"/>
      <c r="D189" s="234"/>
      <c r="E189" s="235" t="s">
        <v>22</v>
      </c>
      <c r="F189" s="252" t="s">
        <v>1080</v>
      </c>
      <c r="G189" s="234"/>
      <c r="H189" s="234"/>
      <c r="I189" s="234"/>
      <c r="J189" s="234"/>
      <c r="K189" s="238">
        <v>5.4000000000000004</v>
      </c>
      <c r="L189" s="234"/>
      <c r="M189" s="234"/>
      <c r="N189" s="234"/>
      <c r="O189" s="234"/>
      <c r="P189" s="234"/>
      <c r="Q189" s="234"/>
      <c r="R189" s="239"/>
      <c r="T189" s="240"/>
      <c r="U189" s="234"/>
      <c r="V189" s="234"/>
      <c r="W189" s="234"/>
      <c r="X189" s="234"/>
      <c r="Y189" s="234"/>
      <c r="Z189" s="234"/>
      <c r="AA189" s="241"/>
      <c r="AT189" s="242" t="s">
        <v>187</v>
      </c>
      <c r="AU189" s="242" t="s">
        <v>150</v>
      </c>
      <c r="AV189" s="10" t="s">
        <v>150</v>
      </c>
      <c r="AW189" s="10" t="s">
        <v>34</v>
      </c>
      <c r="AX189" s="10" t="s">
        <v>76</v>
      </c>
      <c r="AY189" s="242" t="s">
        <v>171</v>
      </c>
    </row>
    <row r="190" s="10" customFormat="1" ht="16.5" customHeight="1">
      <c r="B190" s="233"/>
      <c r="C190" s="234"/>
      <c r="D190" s="234"/>
      <c r="E190" s="235" t="s">
        <v>22</v>
      </c>
      <c r="F190" s="252" t="s">
        <v>1081</v>
      </c>
      <c r="G190" s="234"/>
      <c r="H190" s="234"/>
      <c r="I190" s="234"/>
      <c r="J190" s="234"/>
      <c r="K190" s="238">
        <v>1.05</v>
      </c>
      <c r="L190" s="234"/>
      <c r="M190" s="234"/>
      <c r="N190" s="234"/>
      <c r="O190" s="234"/>
      <c r="P190" s="234"/>
      <c r="Q190" s="234"/>
      <c r="R190" s="239"/>
      <c r="T190" s="240"/>
      <c r="U190" s="234"/>
      <c r="V190" s="234"/>
      <c r="W190" s="234"/>
      <c r="X190" s="234"/>
      <c r="Y190" s="234"/>
      <c r="Z190" s="234"/>
      <c r="AA190" s="241"/>
      <c r="AT190" s="242" t="s">
        <v>187</v>
      </c>
      <c r="AU190" s="242" t="s">
        <v>150</v>
      </c>
      <c r="AV190" s="10" t="s">
        <v>150</v>
      </c>
      <c r="AW190" s="10" t="s">
        <v>34</v>
      </c>
      <c r="AX190" s="10" t="s">
        <v>76</v>
      </c>
      <c r="AY190" s="242" t="s">
        <v>171</v>
      </c>
    </row>
    <row r="191" s="11" customFormat="1" ht="16.5" customHeight="1">
      <c r="B191" s="243"/>
      <c r="C191" s="244"/>
      <c r="D191" s="244"/>
      <c r="E191" s="245" t="s">
        <v>22</v>
      </c>
      <c r="F191" s="246" t="s">
        <v>188</v>
      </c>
      <c r="G191" s="244"/>
      <c r="H191" s="244"/>
      <c r="I191" s="244"/>
      <c r="J191" s="244"/>
      <c r="K191" s="247">
        <v>11.324999999999999</v>
      </c>
      <c r="L191" s="244"/>
      <c r="M191" s="244"/>
      <c r="N191" s="244"/>
      <c r="O191" s="244"/>
      <c r="P191" s="244"/>
      <c r="Q191" s="244"/>
      <c r="R191" s="248"/>
      <c r="T191" s="249"/>
      <c r="U191" s="244"/>
      <c r="V191" s="244"/>
      <c r="W191" s="244"/>
      <c r="X191" s="244"/>
      <c r="Y191" s="244"/>
      <c r="Z191" s="244"/>
      <c r="AA191" s="250"/>
      <c r="AT191" s="251" t="s">
        <v>187</v>
      </c>
      <c r="AU191" s="251" t="s">
        <v>150</v>
      </c>
      <c r="AV191" s="11" t="s">
        <v>176</v>
      </c>
      <c r="AW191" s="11" t="s">
        <v>34</v>
      </c>
      <c r="AX191" s="11" t="s">
        <v>84</v>
      </c>
      <c r="AY191" s="251" t="s">
        <v>171</v>
      </c>
    </row>
    <row r="192" s="1" customFormat="1" ht="38.25" customHeight="1">
      <c r="B192" s="47"/>
      <c r="C192" s="220" t="s">
        <v>286</v>
      </c>
      <c r="D192" s="220" t="s">
        <v>172</v>
      </c>
      <c r="E192" s="221" t="s">
        <v>265</v>
      </c>
      <c r="F192" s="222" t="s">
        <v>266</v>
      </c>
      <c r="G192" s="222"/>
      <c r="H192" s="222"/>
      <c r="I192" s="222"/>
      <c r="J192" s="223" t="s">
        <v>184</v>
      </c>
      <c r="K192" s="224">
        <v>9.3149999999999995</v>
      </c>
      <c r="L192" s="225">
        <v>0</v>
      </c>
      <c r="M192" s="226"/>
      <c r="N192" s="227">
        <f>ROUND(L192*K192,2)</f>
        <v>0</v>
      </c>
      <c r="O192" s="227"/>
      <c r="P192" s="227"/>
      <c r="Q192" s="227"/>
      <c r="R192" s="49"/>
      <c r="T192" s="228" t="s">
        <v>22</v>
      </c>
      <c r="U192" s="57" t="s">
        <v>43</v>
      </c>
      <c r="V192" s="48"/>
      <c r="W192" s="229">
        <f>V192*K192</f>
        <v>0</v>
      </c>
      <c r="X192" s="229">
        <v>0</v>
      </c>
      <c r="Y192" s="229">
        <f>X192*K192</f>
        <v>0</v>
      </c>
      <c r="Z192" s="229">
        <v>0.068000000000000005</v>
      </c>
      <c r="AA192" s="230">
        <f>Z192*K192</f>
        <v>0.63341999999999998</v>
      </c>
      <c r="AR192" s="23" t="s">
        <v>176</v>
      </c>
      <c r="AT192" s="23" t="s">
        <v>172</v>
      </c>
      <c r="AU192" s="23" t="s">
        <v>150</v>
      </c>
      <c r="AY192" s="23" t="s">
        <v>171</v>
      </c>
      <c r="BE192" s="143">
        <f>IF(U192="základní",N192,0)</f>
        <v>0</v>
      </c>
      <c r="BF192" s="143">
        <f>IF(U192="snížená",N192,0)</f>
        <v>0</v>
      </c>
      <c r="BG192" s="143">
        <f>IF(U192="zákl. přenesená",N192,0)</f>
        <v>0</v>
      </c>
      <c r="BH192" s="143">
        <f>IF(U192="sníž. přenesená",N192,0)</f>
        <v>0</v>
      </c>
      <c r="BI192" s="143">
        <f>IF(U192="nulová",N192,0)</f>
        <v>0</v>
      </c>
      <c r="BJ192" s="23" t="s">
        <v>150</v>
      </c>
      <c r="BK192" s="143">
        <f>ROUND(L192*K192,2)</f>
        <v>0</v>
      </c>
      <c r="BL192" s="23" t="s">
        <v>176</v>
      </c>
      <c r="BM192" s="23" t="s">
        <v>1082</v>
      </c>
    </row>
    <row r="193" s="10" customFormat="1" ht="16.5" customHeight="1">
      <c r="B193" s="233"/>
      <c r="C193" s="234"/>
      <c r="D193" s="234"/>
      <c r="E193" s="235" t="s">
        <v>22</v>
      </c>
      <c r="F193" s="236" t="s">
        <v>1083</v>
      </c>
      <c r="G193" s="237"/>
      <c r="H193" s="237"/>
      <c r="I193" s="237"/>
      <c r="J193" s="234"/>
      <c r="K193" s="238">
        <v>9.3149999999999995</v>
      </c>
      <c r="L193" s="234"/>
      <c r="M193" s="234"/>
      <c r="N193" s="234"/>
      <c r="O193" s="234"/>
      <c r="P193" s="234"/>
      <c r="Q193" s="234"/>
      <c r="R193" s="239"/>
      <c r="T193" s="240"/>
      <c r="U193" s="234"/>
      <c r="V193" s="234"/>
      <c r="W193" s="234"/>
      <c r="X193" s="234"/>
      <c r="Y193" s="234"/>
      <c r="Z193" s="234"/>
      <c r="AA193" s="241"/>
      <c r="AT193" s="242" t="s">
        <v>187</v>
      </c>
      <c r="AU193" s="242" t="s">
        <v>150</v>
      </c>
      <c r="AV193" s="10" t="s">
        <v>150</v>
      </c>
      <c r="AW193" s="10" t="s">
        <v>34</v>
      </c>
      <c r="AX193" s="10" t="s">
        <v>76</v>
      </c>
      <c r="AY193" s="242" t="s">
        <v>171</v>
      </c>
    </row>
    <row r="194" s="11" customFormat="1" ht="16.5" customHeight="1">
      <c r="B194" s="243"/>
      <c r="C194" s="244"/>
      <c r="D194" s="244"/>
      <c r="E194" s="245" t="s">
        <v>22</v>
      </c>
      <c r="F194" s="246" t="s">
        <v>188</v>
      </c>
      <c r="G194" s="244"/>
      <c r="H194" s="244"/>
      <c r="I194" s="244"/>
      <c r="J194" s="244"/>
      <c r="K194" s="247">
        <v>9.3149999999999995</v>
      </c>
      <c r="L194" s="244"/>
      <c r="M194" s="244"/>
      <c r="N194" s="244"/>
      <c r="O194" s="244"/>
      <c r="P194" s="244"/>
      <c r="Q194" s="244"/>
      <c r="R194" s="248"/>
      <c r="T194" s="249"/>
      <c r="U194" s="244"/>
      <c r="V194" s="244"/>
      <c r="W194" s="244"/>
      <c r="X194" s="244"/>
      <c r="Y194" s="244"/>
      <c r="Z194" s="244"/>
      <c r="AA194" s="250"/>
      <c r="AT194" s="251" t="s">
        <v>187</v>
      </c>
      <c r="AU194" s="251" t="s">
        <v>150</v>
      </c>
      <c r="AV194" s="11" t="s">
        <v>176</v>
      </c>
      <c r="AW194" s="11" t="s">
        <v>34</v>
      </c>
      <c r="AX194" s="11" t="s">
        <v>84</v>
      </c>
      <c r="AY194" s="251" t="s">
        <v>171</v>
      </c>
    </row>
    <row r="195" s="9" customFormat="1" ht="29.88" customHeight="1">
      <c r="B195" s="206"/>
      <c r="C195" s="207"/>
      <c r="D195" s="217" t="s">
        <v>128</v>
      </c>
      <c r="E195" s="217"/>
      <c r="F195" s="217"/>
      <c r="G195" s="217"/>
      <c r="H195" s="217"/>
      <c r="I195" s="217"/>
      <c r="J195" s="217"/>
      <c r="K195" s="217"/>
      <c r="L195" s="217"/>
      <c r="M195" s="217"/>
      <c r="N195" s="218">
        <f>BK195</f>
        <v>0</v>
      </c>
      <c r="O195" s="219"/>
      <c r="P195" s="219"/>
      <c r="Q195" s="219"/>
      <c r="R195" s="210"/>
      <c r="T195" s="211"/>
      <c r="U195" s="207"/>
      <c r="V195" s="207"/>
      <c r="W195" s="212">
        <f>SUM(W196:W199)</f>
        <v>0</v>
      </c>
      <c r="X195" s="207"/>
      <c r="Y195" s="212">
        <f>SUM(Y196:Y199)</f>
        <v>0</v>
      </c>
      <c r="Z195" s="207"/>
      <c r="AA195" s="213">
        <f>SUM(AA196:AA199)</f>
        <v>0</v>
      </c>
      <c r="AR195" s="214" t="s">
        <v>84</v>
      </c>
      <c r="AT195" s="215" t="s">
        <v>75</v>
      </c>
      <c r="AU195" s="215" t="s">
        <v>84</v>
      </c>
      <c r="AY195" s="214" t="s">
        <v>171</v>
      </c>
      <c r="BK195" s="216">
        <f>SUM(BK196:BK199)</f>
        <v>0</v>
      </c>
    </row>
    <row r="196" s="1" customFormat="1" ht="38.25" customHeight="1">
      <c r="B196" s="47"/>
      <c r="C196" s="220" t="s">
        <v>290</v>
      </c>
      <c r="D196" s="220" t="s">
        <v>172</v>
      </c>
      <c r="E196" s="221" t="s">
        <v>271</v>
      </c>
      <c r="F196" s="222" t="s">
        <v>272</v>
      </c>
      <c r="G196" s="222"/>
      <c r="H196" s="222"/>
      <c r="I196" s="222"/>
      <c r="J196" s="223" t="s">
        <v>273</v>
      </c>
      <c r="K196" s="224">
        <v>4.5019999999999998</v>
      </c>
      <c r="L196" s="225">
        <v>0</v>
      </c>
      <c r="M196" s="226"/>
      <c r="N196" s="227">
        <f>ROUND(L196*K196,2)</f>
        <v>0</v>
      </c>
      <c r="O196" s="227"/>
      <c r="P196" s="227"/>
      <c r="Q196" s="227"/>
      <c r="R196" s="49"/>
      <c r="T196" s="228" t="s">
        <v>22</v>
      </c>
      <c r="U196" s="57" t="s">
        <v>43</v>
      </c>
      <c r="V196" s="48"/>
      <c r="W196" s="229">
        <f>V196*K196</f>
        <v>0</v>
      </c>
      <c r="X196" s="229">
        <v>0</v>
      </c>
      <c r="Y196" s="229">
        <f>X196*K196</f>
        <v>0</v>
      </c>
      <c r="Z196" s="229">
        <v>0</v>
      </c>
      <c r="AA196" s="230">
        <f>Z196*K196</f>
        <v>0</v>
      </c>
      <c r="AR196" s="23" t="s">
        <v>176</v>
      </c>
      <c r="AT196" s="23" t="s">
        <v>172</v>
      </c>
      <c r="AU196" s="23" t="s">
        <v>150</v>
      </c>
      <c r="AY196" s="23" t="s">
        <v>171</v>
      </c>
      <c r="BE196" s="143">
        <f>IF(U196="základní",N196,0)</f>
        <v>0</v>
      </c>
      <c r="BF196" s="143">
        <f>IF(U196="snížená",N196,0)</f>
        <v>0</v>
      </c>
      <c r="BG196" s="143">
        <f>IF(U196="zákl. přenesená",N196,0)</f>
        <v>0</v>
      </c>
      <c r="BH196" s="143">
        <f>IF(U196="sníž. přenesená",N196,0)</f>
        <v>0</v>
      </c>
      <c r="BI196" s="143">
        <f>IF(U196="nulová",N196,0)</f>
        <v>0</v>
      </c>
      <c r="BJ196" s="23" t="s">
        <v>150</v>
      </c>
      <c r="BK196" s="143">
        <f>ROUND(L196*K196,2)</f>
        <v>0</v>
      </c>
      <c r="BL196" s="23" t="s">
        <v>176</v>
      </c>
      <c r="BM196" s="23" t="s">
        <v>1084</v>
      </c>
    </row>
    <row r="197" s="1" customFormat="1" ht="38.25" customHeight="1">
      <c r="B197" s="47"/>
      <c r="C197" s="220" t="s">
        <v>295</v>
      </c>
      <c r="D197" s="220" t="s">
        <v>172</v>
      </c>
      <c r="E197" s="221" t="s">
        <v>275</v>
      </c>
      <c r="F197" s="222" t="s">
        <v>276</v>
      </c>
      <c r="G197" s="222"/>
      <c r="H197" s="222"/>
      <c r="I197" s="222"/>
      <c r="J197" s="223" t="s">
        <v>273</v>
      </c>
      <c r="K197" s="224">
        <v>4.5019999999999998</v>
      </c>
      <c r="L197" s="225">
        <v>0</v>
      </c>
      <c r="M197" s="226"/>
      <c r="N197" s="227">
        <f>ROUND(L197*K197,2)</f>
        <v>0</v>
      </c>
      <c r="O197" s="227"/>
      <c r="P197" s="227"/>
      <c r="Q197" s="227"/>
      <c r="R197" s="49"/>
      <c r="T197" s="228" t="s">
        <v>22</v>
      </c>
      <c r="U197" s="57" t="s">
        <v>43</v>
      </c>
      <c r="V197" s="48"/>
      <c r="W197" s="229">
        <f>V197*K197</f>
        <v>0</v>
      </c>
      <c r="X197" s="229">
        <v>0</v>
      </c>
      <c r="Y197" s="229">
        <f>X197*K197</f>
        <v>0</v>
      </c>
      <c r="Z197" s="229">
        <v>0</v>
      </c>
      <c r="AA197" s="230">
        <f>Z197*K197</f>
        <v>0</v>
      </c>
      <c r="AR197" s="23" t="s">
        <v>176</v>
      </c>
      <c r="AT197" s="23" t="s">
        <v>172</v>
      </c>
      <c r="AU197" s="23" t="s">
        <v>150</v>
      </c>
      <c r="AY197" s="23" t="s">
        <v>171</v>
      </c>
      <c r="BE197" s="143">
        <f>IF(U197="základní",N197,0)</f>
        <v>0</v>
      </c>
      <c r="BF197" s="143">
        <f>IF(U197="snížená",N197,0)</f>
        <v>0</v>
      </c>
      <c r="BG197" s="143">
        <f>IF(U197="zákl. přenesená",N197,0)</f>
        <v>0</v>
      </c>
      <c r="BH197" s="143">
        <f>IF(U197="sníž. přenesená",N197,0)</f>
        <v>0</v>
      </c>
      <c r="BI197" s="143">
        <f>IF(U197="nulová",N197,0)</f>
        <v>0</v>
      </c>
      <c r="BJ197" s="23" t="s">
        <v>150</v>
      </c>
      <c r="BK197" s="143">
        <f>ROUND(L197*K197,2)</f>
        <v>0</v>
      </c>
      <c r="BL197" s="23" t="s">
        <v>176</v>
      </c>
      <c r="BM197" s="23" t="s">
        <v>1085</v>
      </c>
    </row>
    <row r="198" s="1" customFormat="1" ht="38.25" customHeight="1">
      <c r="B198" s="47"/>
      <c r="C198" s="220" t="s">
        <v>301</v>
      </c>
      <c r="D198" s="220" t="s">
        <v>172</v>
      </c>
      <c r="E198" s="221" t="s">
        <v>279</v>
      </c>
      <c r="F198" s="222" t="s">
        <v>280</v>
      </c>
      <c r="G198" s="222"/>
      <c r="H198" s="222"/>
      <c r="I198" s="222"/>
      <c r="J198" s="223" t="s">
        <v>273</v>
      </c>
      <c r="K198" s="224">
        <v>40.518000000000001</v>
      </c>
      <c r="L198" s="225">
        <v>0</v>
      </c>
      <c r="M198" s="226"/>
      <c r="N198" s="227">
        <f>ROUND(L198*K198,2)</f>
        <v>0</v>
      </c>
      <c r="O198" s="227"/>
      <c r="P198" s="227"/>
      <c r="Q198" s="227"/>
      <c r="R198" s="49"/>
      <c r="T198" s="228" t="s">
        <v>22</v>
      </c>
      <c r="U198" s="57" t="s">
        <v>43</v>
      </c>
      <c r="V198" s="48"/>
      <c r="W198" s="229">
        <f>V198*K198</f>
        <v>0</v>
      </c>
      <c r="X198" s="229">
        <v>0</v>
      </c>
      <c r="Y198" s="229">
        <f>X198*K198</f>
        <v>0</v>
      </c>
      <c r="Z198" s="229">
        <v>0</v>
      </c>
      <c r="AA198" s="230">
        <f>Z198*K198</f>
        <v>0</v>
      </c>
      <c r="AR198" s="23" t="s">
        <v>176</v>
      </c>
      <c r="AT198" s="23" t="s">
        <v>172</v>
      </c>
      <c r="AU198" s="23" t="s">
        <v>150</v>
      </c>
      <c r="AY198" s="23" t="s">
        <v>171</v>
      </c>
      <c r="BE198" s="143">
        <f>IF(U198="základní",N198,0)</f>
        <v>0</v>
      </c>
      <c r="BF198" s="143">
        <f>IF(U198="snížená",N198,0)</f>
        <v>0</v>
      </c>
      <c r="BG198" s="143">
        <f>IF(U198="zákl. přenesená",N198,0)</f>
        <v>0</v>
      </c>
      <c r="BH198" s="143">
        <f>IF(U198="sníž. přenesená",N198,0)</f>
        <v>0</v>
      </c>
      <c r="BI198" s="143">
        <f>IF(U198="nulová",N198,0)</f>
        <v>0</v>
      </c>
      <c r="BJ198" s="23" t="s">
        <v>150</v>
      </c>
      <c r="BK198" s="143">
        <f>ROUND(L198*K198,2)</f>
        <v>0</v>
      </c>
      <c r="BL198" s="23" t="s">
        <v>176</v>
      </c>
      <c r="BM198" s="23" t="s">
        <v>1086</v>
      </c>
    </row>
    <row r="199" s="1" customFormat="1" ht="38.25" customHeight="1">
      <c r="B199" s="47"/>
      <c r="C199" s="220" t="s">
        <v>309</v>
      </c>
      <c r="D199" s="220" t="s">
        <v>172</v>
      </c>
      <c r="E199" s="221" t="s">
        <v>283</v>
      </c>
      <c r="F199" s="222" t="s">
        <v>284</v>
      </c>
      <c r="G199" s="222"/>
      <c r="H199" s="222"/>
      <c r="I199" s="222"/>
      <c r="J199" s="223" t="s">
        <v>273</v>
      </c>
      <c r="K199" s="224">
        <v>5.0460000000000003</v>
      </c>
      <c r="L199" s="225">
        <v>0</v>
      </c>
      <c r="M199" s="226"/>
      <c r="N199" s="227">
        <f>ROUND(L199*K199,2)</f>
        <v>0</v>
      </c>
      <c r="O199" s="227"/>
      <c r="P199" s="227"/>
      <c r="Q199" s="227"/>
      <c r="R199" s="49"/>
      <c r="T199" s="228" t="s">
        <v>22</v>
      </c>
      <c r="U199" s="57" t="s">
        <v>43</v>
      </c>
      <c r="V199" s="48"/>
      <c r="W199" s="229">
        <f>V199*K199</f>
        <v>0</v>
      </c>
      <c r="X199" s="229">
        <v>0</v>
      </c>
      <c r="Y199" s="229">
        <f>X199*K199</f>
        <v>0</v>
      </c>
      <c r="Z199" s="229">
        <v>0</v>
      </c>
      <c r="AA199" s="230">
        <f>Z199*K199</f>
        <v>0</v>
      </c>
      <c r="AR199" s="23" t="s">
        <v>176</v>
      </c>
      <c r="AT199" s="23" t="s">
        <v>172</v>
      </c>
      <c r="AU199" s="23" t="s">
        <v>150</v>
      </c>
      <c r="AY199" s="23" t="s">
        <v>171</v>
      </c>
      <c r="BE199" s="143">
        <f>IF(U199="základní",N199,0)</f>
        <v>0</v>
      </c>
      <c r="BF199" s="143">
        <f>IF(U199="snížená",N199,0)</f>
        <v>0</v>
      </c>
      <c r="BG199" s="143">
        <f>IF(U199="zákl. přenesená",N199,0)</f>
        <v>0</v>
      </c>
      <c r="BH199" s="143">
        <f>IF(U199="sníž. přenesená",N199,0)</f>
        <v>0</v>
      </c>
      <c r="BI199" s="143">
        <f>IF(U199="nulová",N199,0)</f>
        <v>0</v>
      </c>
      <c r="BJ199" s="23" t="s">
        <v>150</v>
      </c>
      <c r="BK199" s="143">
        <f>ROUND(L199*K199,2)</f>
        <v>0</v>
      </c>
      <c r="BL199" s="23" t="s">
        <v>176</v>
      </c>
      <c r="BM199" s="23" t="s">
        <v>1087</v>
      </c>
    </row>
    <row r="200" s="9" customFormat="1" ht="29.88" customHeight="1">
      <c r="B200" s="206"/>
      <c r="C200" s="207"/>
      <c r="D200" s="217" t="s">
        <v>129</v>
      </c>
      <c r="E200" s="217"/>
      <c r="F200" s="217"/>
      <c r="G200" s="217"/>
      <c r="H200" s="217"/>
      <c r="I200" s="217"/>
      <c r="J200" s="217"/>
      <c r="K200" s="217"/>
      <c r="L200" s="217"/>
      <c r="M200" s="217"/>
      <c r="N200" s="231">
        <f>BK200</f>
        <v>0</v>
      </c>
      <c r="O200" s="232"/>
      <c r="P200" s="232"/>
      <c r="Q200" s="232"/>
      <c r="R200" s="210"/>
      <c r="T200" s="211"/>
      <c r="U200" s="207"/>
      <c r="V200" s="207"/>
      <c r="W200" s="212">
        <f>W201</f>
        <v>0</v>
      </c>
      <c r="X200" s="207"/>
      <c r="Y200" s="212">
        <f>Y201</f>
        <v>0</v>
      </c>
      <c r="Z200" s="207"/>
      <c r="AA200" s="213">
        <f>AA201</f>
        <v>0</v>
      </c>
      <c r="AR200" s="214" t="s">
        <v>84</v>
      </c>
      <c r="AT200" s="215" t="s">
        <v>75</v>
      </c>
      <c r="AU200" s="215" t="s">
        <v>84</v>
      </c>
      <c r="AY200" s="214" t="s">
        <v>171</v>
      </c>
      <c r="BK200" s="216">
        <f>BK201</f>
        <v>0</v>
      </c>
    </row>
    <row r="201" s="1" customFormat="1" ht="25.5" customHeight="1">
      <c r="B201" s="47"/>
      <c r="C201" s="220" t="s">
        <v>314</v>
      </c>
      <c r="D201" s="220" t="s">
        <v>172</v>
      </c>
      <c r="E201" s="221" t="s">
        <v>287</v>
      </c>
      <c r="F201" s="222" t="s">
        <v>288</v>
      </c>
      <c r="G201" s="222"/>
      <c r="H201" s="222"/>
      <c r="I201" s="222"/>
      <c r="J201" s="223" t="s">
        <v>273</v>
      </c>
      <c r="K201" s="224">
        <v>1.754</v>
      </c>
      <c r="L201" s="225">
        <v>0</v>
      </c>
      <c r="M201" s="226"/>
      <c r="N201" s="227">
        <f>ROUND(L201*K201,2)</f>
        <v>0</v>
      </c>
      <c r="O201" s="227"/>
      <c r="P201" s="227"/>
      <c r="Q201" s="227"/>
      <c r="R201" s="49"/>
      <c r="T201" s="228" t="s">
        <v>22</v>
      </c>
      <c r="U201" s="57" t="s">
        <v>43</v>
      </c>
      <c r="V201" s="48"/>
      <c r="W201" s="229">
        <f>V201*K201</f>
        <v>0</v>
      </c>
      <c r="X201" s="229">
        <v>0</v>
      </c>
      <c r="Y201" s="229">
        <f>X201*K201</f>
        <v>0</v>
      </c>
      <c r="Z201" s="229">
        <v>0</v>
      </c>
      <c r="AA201" s="230">
        <f>Z201*K201</f>
        <v>0</v>
      </c>
      <c r="AR201" s="23" t="s">
        <v>176</v>
      </c>
      <c r="AT201" s="23" t="s">
        <v>172</v>
      </c>
      <c r="AU201" s="23" t="s">
        <v>150</v>
      </c>
      <c r="AY201" s="23" t="s">
        <v>171</v>
      </c>
      <c r="BE201" s="143">
        <f>IF(U201="základní",N201,0)</f>
        <v>0</v>
      </c>
      <c r="BF201" s="143">
        <f>IF(U201="snížená",N201,0)</f>
        <v>0</v>
      </c>
      <c r="BG201" s="143">
        <f>IF(U201="zákl. přenesená",N201,0)</f>
        <v>0</v>
      </c>
      <c r="BH201" s="143">
        <f>IF(U201="sníž. přenesená",N201,0)</f>
        <v>0</v>
      </c>
      <c r="BI201" s="143">
        <f>IF(U201="nulová",N201,0)</f>
        <v>0</v>
      </c>
      <c r="BJ201" s="23" t="s">
        <v>150</v>
      </c>
      <c r="BK201" s="143">
        <f>ROUND(L201*K201,2)</f>
        <v>0</v>
      </c>
      <c r="BL201" s="23" t="s">
        <v>176</v>
      </c>
      <c r="BM201" s="23" t="s">
        <v>1088</v>
      </c>
    </row>
    <row r="202" s="9" customFormat="1" ht="37.44" customHeight="1">
      <c r="B202" s="206"/>
      <c r="C202" s="207"/>
      <c r="D202" s="208" t="s">
        <v>130</v>
      </c>
      <c r="E202" s="208"/>
      <c r="F202" s="208"/>
      <c r="G202" s="208"/>
      <c r="H202" s="208"/>
      <c r="I202" s="208"/>
      <c r="J202" s="208"/>
      <c r="K202" s="208"/>
      <c r="L202" s="208"/>
      <c r="M202" s="208"/>
      <c r="N202" s="262">
        <f>BK202</f>
        <v>0</v>
      </c>
      <c r="O202" s="263"/>
      <c r="P202" s="263"/>
      <c r="Q202" s="263"/>
      <c r="R202" s="210"/>
      <c r="T202" s="211"/>
      <c r="U202" s="207"/>
      <c r="V202" s="207"/>
      <c r="W202" s="212">
        <f>W203+W217+W237+W251+W274+W305+W308+W314+W320+W336+W361+W374+W379+W396+W403</f>
        <v>0</v>
      </c>
      <c r="X202" s="207"/>
      <c r="Y202" s="212">
        <f>Y203+Y217+Y237+Y251+Y274+Y305+Y308+Y314+Y320+Y336+Y361+Y374+Y379+Y396+Y403</f>
        <v>1.9531287400000001</v>
      </c>
      <c r="Z202" s="207"/>
      <c r="AA202" s="213">
        <f>AA203+AA217+AA237+AA251+AA274+AA305+AA308+AA314+AA320+AA336+AA361+AA374+AA379+AA396+AA403</f>
        <v>1.7923630500000003</v>
      </c>
      <c r="AR202" s="214" t="s">
        <v>150</v>
      </c>
      <c r="AT202" s="215" t="s">
        <v>75</v>
      </c>
      <c r="AU202" s="215" t="s">
        <v>76</v>
      </c>
      <c r="AY202" s="214" t="s">
        <v>171</v>
      </c>
      <c r="BK202" s="216">
        <f>BK203+BK217+BK237+BK251+BK274+BK305+BK308+BK314+BK320+BK336+BK361+BK374+BK379+BK396+BK403</f>
        <v>0</v>
      </c>
    </row>
    <row r="203" s="9" customFormat="1" ht="19.92" customHeight="1">
      <c r="B203" s="206"/>
      <c r="C203" s="207"/>
      <c r="D203" s="217" t="s">
        <v>131</v>
      </c>
      <c r="E203" s="217"/>
      <c r="F203" s="217"/>
      <c r="G203" s="217"/>
      <c r="H203" s="217"/>
      <c r="I203" s="217"/>
      <c r="J203" s="217"/>
      <c r="K203" s="217"/>
      <c r="L203" s="217"/>
      <c r="M203" s="217"/>
      <c r="N203" s="218">
        <f>BK203</f>
        <v>0</v>
      </c>
      <c r="O203" s="219"/>
      <c r="P203" s="219"/>
      <c r="Q203" s="219"/>
      <c r="R203" s="210"/>
      <c r="T203" s="211"/>
      <c r="U203" s="207"/>
      <c r="V203" s="207"/>
      <c r="W203" s="212">
        <f>SUM(W204:W216)</f>
        <v>0</v>
      </c>
      <c r="X203" s="207"/>
      <c r="Y203" s="212">
        <f>SUM(Y204:Y216)</f>
        <v>0.018452040000000003</v>
      </c>
      <c r="Z203" s="207"/>
      <c r="AA203" s="213">
        <f>SUM(AA204:AA216)</f>
        <v>0</v>
      </c>
      <c r="AR203" s="214" t="s">
        <v>150</v>
      </c>
      <c r="AT203" s="215" t="s">
        <v>75</v>
      </c>
      <c r="AU203" s="215" t="s">
        <v>84</v>
      </c>
      <c r="AY203" s="214" t="s">
        <v>171</v>
      </c>
      <c r="BK203" s="216">
        <f>SUM(BK204:BK216)</f>
        <v>0</v>
      </c>
    </row>
    <row r="204" s="1" customFormat="1" ht="38.25" customHeight="1">
      <c r="B204" s="47"/>
      <c r="C204" s="220" t="s">
        <v>318</v>
      </c>
      <c r="D204" s="220" t="s">
        <v>172</v>
      </c>
      <c r="E204" s="221" t="s">
        <v>291</v>
      </c>
      <c r="F204" s="222" t="s">
        <v>292</v>
      </c>
      <c r="G204" s="222"/>
      <c r="H204" s="222"/>
      <c r="I204" s="222"/>
      <c r="J204" s="223" t="s">
        <v>184</v>
      </c>
      <c r="K204" s="224">
        <v>3.1349999999999998</v>
      </c>
      <c r="L204" s="225">
        <v>0</v>
      </c>
      <c r="M204" s="226"/>
      <c r="N204" s="227">
        <f>ROUND(L204*K204,2)</f>
        <v>0</v>
      </c>
      <c r="O204" s="227"/>
      <c r="P204" s="227"/>
      <c r="Q204" s="227"/>
      <c r="R204" s="49"/>
      <c r="T204" s="228" t="s">
        <v>22</v>
      </c>
      <c r="U204" s="57" t="s">
        <v>43</v>
      </c>
      <c r="V204" s="48"/>
      <c r="W204" s="229">
        <f>V204*K204</f>
        <v>0</v>
      </c>
      <c r="X204" s="229">
        <v>0</v>
      </c>
      <c r="Y204" s="229">
        <f>X204*K204</f>
        <v>0</v>
      </c>
      <c r="Z204" s="229">
        <v>0</v>
      </c>
      <c r="AA204" s="230">
        <f>Z204*K204</f>
        <v>0</v>
      </c>
      <c r="AR204" s="23" t="s">
        <v>249</v>
      </c>
      <c r="AT204" s="23" t="s">
        <v>172</v>
      </c>
      <c r="AU204" s="23" t="s">
        <v>150</v>
      </c>
      <c r="AY204" s="23" t="s">
        <v>171</v>
      </c>
      <c r="BE204" s="143">
        <f>IF(U204="základní",N204,0)</f>
        <v>0</v>
      </c>
      <c r="BF204" s="143">
        <f>IF(U204="snížená",N204,0)</f>
        <v>0</v>
      </c>
      <c r="BG204" s="143">
        <f>IF(U204="zákl. přenesená",N204,0)</f>
        <v>0</v>
      </c>
      <c r="BH204" s="143">
        <f>IF(U204="sníž. přenesená",N204,0)</f>
        <v>0</v>
      </c>
      <c r="BI204" s="143">
        <f>IF(U204="nulová",N204,0)</f>
        <v>0</v>
      </c>
      <c r="BJ204" s="23" t="s">
        <v>150</v>
      </c>
      <c r="BK204" s="143">
        <f>ROUND(L204*K204,2)</f>
        <v>0</v>
      </c>
      <c r="BL204" s="23" t="s">
        <v>249</v>
      </c>
      <c r="BM204" s="23" t="s">
        <v>1089</v>
      </c>
    </row>
    <row r="205" s="10" customFormat="1" ht="16.5" customHeight="1">
      <c r="B205" s="233"/>
      <c r="C205" s="234"/>
      <c r="D205" s="234"/>
      <c r="E205" s="235" t="s">
        <v>22</v>
      </c>
      <c r="F205" s="236" t="s">
        <v>1090</v>
      </c>
      <c r="G205" s="237"/>
      <c r="H205" s="237"/>
      <c r="I205" s="237"/>
      <c r="J205" s="234"/>
      <c r="K205" s="238">
        <v>3.1349999999999998</v>
      </c>
      <c r="L205" s="234"/>
      <c r="M205" s="234"/>
      <c r="N205" s="234"/>
      <c r="O205" s="234"/>
      <c r="P205" s="234"/>
      <c r="Q205" s="234"/>
      <c r="R205" s="239"/>
      <c r="T205" s="240"/>
      <c r="U205" s="234"/>
      <c r="V205" s="234"/>
      <c r="W205" s="234"/>
      <c r="X205" s="234"/>
      <c r="Y205" s="234"/>
      <c r="Z205" s="234"/>
      <c r="AA205" s="241"/>
      <c r="AT205" s="242" t="s">
        <v>187</v>
      </c>
      <c r="AU205" s="242" t="s">
        <v>150</v>
      </c>
      <c r="AV205" s="10" t="s">
        <v>150</v>
      </c>
      <c r="AW205" s="10" t="s">
        <v>34</v>
      </c>
      <c r="AX205" s="10" t="s">
        <v>84</v>
      </c>
      <c r="AY205" s="242" t="s">
        <v>171</v>
      </c>
    </row>
    <row r="206" s="1" customFormat="1" ht="38.25" customHeight="1">
      <c r="B206" s="47"/>
      <c r="C206" s="220" t="s">
        <v>323</v>
      </c>
      <c r="D206" s="220" t="s">
        <v>172</v>
      </c>
      <c r="E206" s="221" t="s">
        <v>296</v>
      </c>
      <c r="F206" s="222" t="s">
        <v>297</v>
      </c>
      <c r="G206" s="222"/>
      <c r="H206" s="222"/>
      <c r="I206" s="222"/>
      <c r="J206" s="223" t="s">
        <v>184</v>
      </c>
      <c r="K206" s="224">
        <v>3.8100000000000001</v>
      </c>
      <c r="L206" s="225">
        <v>0</v>
      </c>
      <c r="M206" s="226"/>
      <c r="N206" s="227">
        <f>ROUND(L206*K206,2)</f>
        <v>0</v>
      </c>
      <c r="O206" s="227"/>
      <c r="P206" s="227"/>
      <c r="Q206" s="227"/>
      <c r="R206" s="49"/>
      <c r="T206" s="228" t="s">
        <v>22</v>
      </c>
      <c r="U206" s="57" t="s">
        <v>43</v>
      </c>
      <c r="V206" s="48"/>
      <c r="W206" s="229">
        <f>V206*K206</f>
        <v>0</v>
      </c>
      <c r="X206" s="229">
        <v>0</v>
      </c>
      <c r="Y206" s="229">
        <f>X206*K206</f>
        <v>0</v>
      </c>
      <c r="Z206" s="229">
        <v>0</v>
      </c>
      <c r="AA206" s="230">
        <f>Z206*K206</f>
        <v>0</v>
      </c>
      <c r="AR206" s="23" t="s">
        <v>249</v>
      </c>
      <c r="AT206" s="23" t="s">
        <v>172</v>
      </c>
      <c r="AU206" s="23" t="s">
        <v>150</v>
      </c>
      <c r="AY206" s="23" t="s">
        <v>171</v>
      </c>
      <c r="BE206" s="143">
        <f>IF(U206="základní",N206,0)</f>
        <v>0</v>
      </c>
      <c r="BF206" s="143">
        <f>IF(U206="snížená",N206,0)</f>
        <v>0</v>
      </c>
      <c r="BG206" s="143">
        <f>IF(U206="zákl. přenesená",N206,0)</f>
        <v>0</v>
      </c>
      <c r="BH206" s="143">
        <f>IF(U206="sníž. přenesená",N206,0)</f>
        <v>0</v>
      </c>
      <c r="BI206" s="143">
        <f>IF(U206="nulová",N206,0)</f>
        <v>0</v>
      </c>
      <c r="BJ206" s="23" t="s">
        <v>150</v>
      </c>
      <c r="BK206" s="143">
        <f>ROUND(L206*K206,2)</f>
        <v>0</v>
      </c>
      <c r="BL206" s="23" t="s">
        <v>249</v>
      </c>
      <c r="BM206" s="23" t="s">
        <v>1091</v>
      </c>
    </row>
    <row r="207" s="10" customFormat="1" ht="16.5" customHeight="1">
      <c r="B207" s="233"/>
      <c r="C207" s="234"/>
      <c r="D207" s="234"/>
      <c r="E207" s="235" t="s">
        <v>22</v>
      </c>
      <c r="F207" s="236" t="s">
        <v>299</v>
      </c>
      <c r="G207" s="237"/>
      <c r="H207" s="237"/>
      <c r="I207" s="237"/>
      <c r="J207" s="234"/>
      <c r="K207" s="238">
        <v>3.2000000000000002</v>
      </c>
      <c r="L207" s="234"/>
      <c r="M207" s="234"/>
      <c r="N207" s="234"/>
      <c r="O207" s="234"/>
      <c r="P207" s="234"/>
      <c r="Q207" s="234"/>
      <c r="R207" s="239"/>
      <c r="T207" s="240"/>
      <c r="U207" s="234"/>
      <c r="V207" s="234"/>
      <c r="W207" s="234"/>
      <c r="X207" s="234"/>
      <c r="Y207" s="234"/>
      <c r="Z207" s="234"/>
      <c r="AA207" s="241"/>
      <c r="AT207" s="242" t="s">
        <v>187</v>
      </c>
      <c r="AU207" s="242" t="s">
        <v>150</v>
      </c>
      <c r="AV207" s="10" t="s">
        <v>150</v>
      </c>
      <c r="AW207" s="10" t="s">
        <v>34</v>
      </c>
      <c r="AX207" s="10" t="s">
        <v>76</v>
      </c>
      <c r="AY207" s="242" t="s">
        <v>171</v>
      </c>
    </row>
    <row r="208" s="10" customFormat="1" ht="16.5" customHeight="1">
      <c r="B208" s="233"/>
      <c r="C208" s="234"/>
      <c r="D208" s="234"/>
      <c r="E208" s="235" t="s">
        <v>22</v>
      </c>
      <c r="F208" s="252" t="s">
        <v>300</v>
      </c>
      <c r="G208" s="234"/>
      <c r="H208" s="234"/>
      <c r="I208" s="234"/>
      <c r="J208" s="234"/>
      <c r="K208" s="238">
        <v>0.60999999999999999</v>
      </c>
      <c r="L208" s="234"/>
      <c r="M208" s="234"/>
      <c r="N208" s="234"/>
      <c r="O208" s="234"/>
      <c r="P208" s="234"/>
      <c r="Q208" s="234"/>
      <c r="R208" s="239"/>
      <c r="T208" s="240"/>
      <c r="U208" s="234"/>
      <c r="V208" s="234"/>
      <c r="W208" s="234"/>
      <c r="X208" s="234"/>
      <c r="Y208" s="234"/>
      <c r="Z208" s="234"/>
      <c r="AA208" s="241"/>
      <c r="AT208" s="242" t="s">
        <v>187</v>
      </c>
      <c r="AU208" s="242" t="s">
        <v>150</v>
      </c>
      <c r="AV208" s="10" t="s">
        <v>150</v>
      </c>
      <c r="AW208" s="10" t="s">
        <v>34</v>
      </c>
      <c r="AX208" s="10" t="s">
        <v>76</v>
      </c>
      <c r="AY208" s="242" t="s">
        <v>171</v>
      </c>
    </row>
    <row r="209" s="11" customFormat="1" ht="16.5" customHeight="1">
      <c r="B209" s="243"/>
      <c r="C209" s="244"/>
      <c r="D209" s="244"/>
      <c r="E209" s="245" t="s">
        <v>22</v>
      </c>
      <c r="F209" s="246" t="s">
        <v>188</v>
      </c>
      <c r="G209" s="244"/>
      <c r="H209" s="244"/>
      <c r="I209" s="244"/>
      <c r="J209" s="244"/>
      <c r="K209" s="247">
        <v>3.8100000000000001</v>
      </c>
      <c r="L209" s="244"/>
      <c r="M209" s="244"/>
      <c r="N209" s="244"/>
      <c r="O209" s="244"/>
      <c r="P209" s="244"/>
      <c r="Q209" s="244"/>
      <c r="R209" s="248"/>
      <c r="T209" s="249"/>
      <c r="U209" s="244"/>
      <c r="V209" s="244"/>
      <c r="W209" s="244"/>
      <c r="X209" s="244"/>
      <c r="Y209" s="244"/>
      <c r="Z209" s="244"/>
      <c r="AA209" s="250"/>
      <c r="AT209" s="251" t="s">
        <v>187</v>
      </c>
      <c r="AU209" s="251" t="s">
        <v>150</v>
      </c>
      <c r="AV209" s="11" t="s">
        <v>176</v>
      </c>
      <c r="AW209" s="11" t="s">
        <v>34</v>
      </c>
      <c r="AX209" s="11" t="s">
        <v>84</v>
      </c>
      <c r="AY209" s="251" t="s">
        <v>171</v>
      </c>
    </row>
    <row r="210" s="1" customFormat="1" ht="25.5" customHeight="1">
      <c r="B210" s="47"/>
      <c r="C210" s="264" t="s">
        <v>306</v>
      </c>
      <c r="D210" s="264" t="s">
        <v>302</v>
      </c>
      <c r="E210" s="265" t="s">
        <v>303</v>
      </c>
      <c r="F210" s="266" t="s">
        <v>304</v>
      </c>
      <c r="G210" s="266"/>
      <c r="H210" s="266"/>
      <c r="I210" s="266"/>
      <c r="J210" s="267" t="s">
        <v>305</v>
      </c>
      <c r="K210" s="268">
        <v>10.989000000000001</v>
      </c>
      <c r="L210" s="269">
        <v>0</v>
      </c>
      <c r="M210" s="270"/>
      <c r="N210" s="271">
        <f>ROUND(L210*K210,2)</f>
        <v>0</v>
      </c>
      <c r="O210" s="227"/>
      <c r="P210" s="227"/>
      <c r="Q210" s="227"/>
      <c r="R210" s="49"/>
      <c r="T210" s="228" t="s">
        <v>22</v>
      </c>
      <c r="U210" s="57" t="s">
        <v>43</v>
      </c>
      <c r="V210" s="48"/>
      <c r="W210" s="229">
        <f>V210*K210</f>
        <v>0</v>
      </c>
      <c r="X210" s="229">
        <v>0.001</v>
      </c>
      <c r="Y210" s="229">
        <f>X210*K210</f>
        <v>0.010989000000000001</v>
      </c>
      <c r="Z210" s="229">
        <v>0</v>
      </c>
      <c r="AA210" s="230">
        <f>Z210*K210</f>
        <v>0</v>
      </c>
      <c r="AR210" s="23" t="s">
        <v>306</v>
      </c>
      <c r="AT210" s="23" t="s">
        <v>302</v>
      </c>
      <c r="AU210" s="23" t="s">
        <v>150</v>
      </c>
      <c r="AY210" s="23" t="s">
        <v>171</v>
      </c>
      <c r="BE210" s="143">
        <f>IF(U210="základní",N210,0)</f>
        <v>0</v>
      </c>
      <c r="BF210" s="143">
        <f>IF(U210="snížená",N210,0)</f>
        <v>0</v>
      </c>
      <c r="BG210" s="143">
        <f>IF(U210="zákl. přenesená",N210,0)</f>
        <v>0</v>
      </c>
      <c r="BH210" s="143">
        <f>IF(U210="sníž. přenesená",N210,0)</f>
        <v>0</v>
      </c>
      <c r="BI210" s="143">
        <f>IF(U210="nulová",N210,0)</f>
        <v>0</v>
      </c>
      <c r="BJ210" s="23" t="s">
        <v>150</v>
      </c>
      <c r="BK210" s="143">
        <f>ROUND(L210*K210,2)</f>
        <v>0</v>
      </c>
      <c r="BL210" s="23" t="s">
        <v>249</v>
      </c>
      <c r="BM210" s="23" t="s">
        <v>1092</v>
      </c>
    </row>
    <row r="211" s="10" customFormat="1" ht="16.5" customHeight="1">
      <c r="B211" s="233"/>
      <c r="C211" s="234"/>
      <c r="D211" s="234"/>
      <c r="E211" s="235" t="s">
        <v>22</v>
      </c>
      <c r="F211" s="236" t="s">
        <v>1093</v>
      </c>
      <c r="G211" s="237"/>
      <c r="H211" s="237"/>
      <c r="I211" s="237"/>
      <c r="J211" s="234"/>
      <c r="K211" s="238">
        <v>10.989000000000001</v>
      </c>
      <c r="L211" s="234"/>
      <c r="M211" s="234"/>
      <c r="N211" s="234"/>
      <c r="O211" s="234"/>
      <c r="P211" s="234"/>
      <c r="Q211" s="234"/>
      <c r="R211" s="239"/>
      <c r="T211" s="240"/>
      <c r="U211" s="234"/>
      <c r="V211" s="234"/>
      <c r="W211" s="234"/>
      <c r="X211" s="234"/>
      <c r="Y211" s="234"/>
      <c r="Z211" s="234"/>
      <c r="AA211" s="241"/>
      <c r="AT211" s="242" t="s">
        <v>187</v>
      </c>
      <c r="AU211" s="242" t="s">
        <v>150</v>
      </c>
      <c r="AV211" s="10" t="s">
        <v>150</v>
      </c>
      <c r="AW211" s="10" t="s">
        <v>34</v>
      </c>
      <c r="AX211" s="10" t="s">
        <v>76</v>
      </c>
      <c r="AY211" s="242" t="s">
        <v>171</v>
      </c>
    </row>
    <row r="212" s="11" customFormat="1" ht="16.5" customHeight="1">
      <c r="B212" s="243"/>
      <c r="C212" s="244"/>
      <c r="D212" s="244"/>
      <c r="E212" s="245" t="s">
        <v>22</v>
      </c>
      <c r="F212" s="246" t="s">
        <v>188</v>
      </c>
      <c r="G212" s="244"/>
      <c r="H212" s="244"/>
      <c r="I212" s="244"/>
      <c r="J212" s="244"/>
      <c r="K212" s="247">
        <v>10.989000000000001</v>
      </c>
      <c r="L212" s="244"/>
      <c r="M212" s="244"/>
      <c r="N212" s="244"/>
      <c r="O212" s="244"/>
      <c r="P212" s="244"/>
      <c r="Q212" s="244"/>
      <c r="R212" s="248"/>
      <c r="T212" s="249"/>
      <c r="U212" s="244"/>
      <c r="V212" s="244"/>
      <c r="W212" s="244"/>
      <c r="X212" s="244"/>
      <c r="Y212" s="244"/>
      <c r="Z212" s="244"/>
      <c r="AA212" s="250"/>
      <c r="AT212" s="251" t="s">
        <v>187</v>
      </c>
      <c r="AU212" s="251" t="s">
        <v>150</v>
      </c>
      <c r="AV212" s="11" t="s">
        <v>176</v>
      </c>
      <c r="AW212" s="11" t="s">
        <v>34</v>
      </c>
      <c r="AX212" s="11" t="s">
        <v>84</v>
      </c>
      <c r="AY212" s="251" t="s">
        <v>171</v>
      </c>
    </row>
    <row r="213" s="1" customFormat="1" ht="25.5" customHeight="1">
      <c r="B213" s="47"/>
      <c r="C213" s="220" t="s">
        <v>330</v>
      </c>
      <c r="D213" s="220" t="s">
        <v>172</v>
      </c>
      <c r="E213" s="221" t="s">
        <v>310</v>
      </c>
      <c r="F213" s="222" t="s">
        <v>311</v>
      </c>
      <c r="G213" s="222"/>
      <c r="H213" s="222"/>
      <c r="I213" s="222"/>
      <c r="J213" s="223" t="s">
        <v>223</v>
      </c>
      <c r="K213" s="224">
        <v>6.9000000000000004</v>
      </c>
      <c r="L213" s="225">
        <v>0</v>
      </c>
      <c r="M213" s="226"/>
      <c r="N213" s="227">
        <f>ROUND(L213*K213,2)</f>
        <v>0</v>
      </c>
      <c r="O213" s="227"/>
      <c r="P213" s="227"/>
      <c r="Q213" s="227"/>
      <c r="R213" s="49"/>
      <c r="T213" s="228" t="s">
        <v>22</v>
      </c>
      <c r="U213" s="57" t="s">
        <v>43</v>
      </c>
      <c r="V213" s="48"/>
      <c r="W213" s="229">
        <f>V213*K213</f>
        <v>0</v>
      </c>
      <c r="X213" s="229">
        <v>0.001</v>
      </c>
      <c r="Y213" s="229">
        <f>X213*K213</f>
        <v>0.0069000000000000008</v>
      </c>
      <c r="Z213" s="229">
        <v>0</v>
      </c>
      <c r="AA213" s="230">
        <f>Z213*K213</f>
        <v>0</v>
      </c>
      <c r="AR213" s="23" t="s">
        <v>249</v>
      </c>
      <c r="AT213" s="23" t="s">
        <v>172</v>
      </c>
      <c r="AU213" s="23" t="s">
        <v>150</v>
      </c>
      <c r="AY213" s="23" t="s">
        <v>171</v>
      </c>
      <c r="BE213" s="143">
        <f>IF(U213="základní",N213,0)</f>
        <v>0</v>
      </c>
      <c r="BF213" s="143">
        <f>IF(U213="snížená",N213,0)</f>
        <v>0</v>
      </c>
      <c r="BG213" s="143">
        <f>IF(U213="zákl. přenesená",N213,0)</f>
        <v>0</v>
      </c>
      <c r="BH213" s="143">
        <f>IF(U213="sníž. přenesená",N213,0)</f>
        <v>0</v>
      </c>
      <c r="BI213" s="143">
        <f>IF(U213="nulová",N213,0)</f>
        <v>0</v>
      </c>
      <c r="BJ213" s="23" t="s">
        <v>150</v>
      </c>
      <c r="BK213" s="143">
        <f>ROUND(L213*K213,2)</f>
        <v>0</v>
      </c>
      <c r="BL213" s="23" t="s">
        <v>249</v>
      </c>
      <c r="BM213" s="23" t="s">
        <v>1094</v>
      </c>
    </row>
    <row r="214" s="10" customFormat="1" ht="16.5" customHeight="1">
      <c r="B214" s="233"/>
      <c r="C214" s="234"/>
      <c r="D214" s="234"/>
      <c r="E214" s="235" t="s">
        <v>22</v>
      </c>
      <c r="F214" s="236" t="s">
        <v>1095</v>
      </c>
      <c r="G214" s="237"/>
      <c r="H214" s="237"/>
      <c r="I214" s="237"/>
      <c r="J214" s="234"/>
      <c r="K214" s="238">
        <v>6.9000000000000004</v>
      </c>
      <c r="L214" s="234"/>
      <c r="M214" s="234"/>
      <c r="N214" s="234"/>
      <c r="O214" s="234"/>
      <c r="P214" s="234"/>
      <c r="Q214" s="234"/>
      <c r="R214" s="239"/>
      <c r="T214" s="240"/>
      <c r="U214" s="234"/>
      <c r="V214" s="234"/>
      <c r="W214" s="234"/>
      <c r="X214" s="234"/>
      <c r="Y214" s="234"/>
      <c r="Z214" s="234"/>
      <c r="AA214" s="241"/>
      <c r="AT214" s="242" t="s">
        <v>187</v>
      </c>
      <c r="AU214" s="242" t="s">
        <v>150</v>
      </c>
      <c r="AV214" s="10" t="s">
        <v>150</v>
      </c>
      <c r="AW214" s="10" t="s">
        <v>34</v>
      </c>
      <c r="AX214" s="10" t="s">
        <v>84</v>
      </c>
      <c r="AY214" s="242" t="s">
        <v>171</v>
      </c>
    </row>
    <row r="215" s="1" customFormat="1" ht="16.5" customHeight="1">
      <c r="B215" s="47"/>
      <c r="C215" s="264" t="s">
        <v>334</v>
      </c>
      <c r="D215" s="264" t="s">
        <v>302</v>
      </c>
      <c r="E215" s="265" t="s">
        <v>315</v>
      </c>
      <c r="F215" s="266" t="s">
        <v>316</v>
      </c>
      <c r="G215" s="266"/>
      <c r="H215" s="266"/>
      <c r="I215" s="266"/>
      <c r="J215" s="267" t="s">
        <v>223</v>
      </c>
      <c r="K215" s="268">
        <v>7.0380000000000003</v>
      </c>
      <c r="L215" s="269">
        <v>0</v>
      </c>
      <c r="M215" s="270"/>
      <c r="N215" s="271">
        <f>ROUND(L215*K215,2)</f>
        <v>0</v>
      </c>
      <c r="O215" s="227"/>
      <c r="P215" s="227"/>
      <c r="Q215" s="227"/>
      <c r="R215" s="49"/>
      <c r="T215" s="228" t="s">
        <v>22</v>
      </c>
      <c r="U215" s="57" t="s">
        <v>43</v>
      </c>
      <c r="V215" s="48"/>
      <c r="W215" s="229">
        <f>V215*K215</f>
        <v>0</v>
      </c>
      <c r="X215" s="229">
        <v>8.0000000000000007E-05</v>
      </c>
      <c r="Y215" s="229">
        <f>X215*K215</f>
        <v>0.00056304000000000011</v>
      </c>
      <c r="Z215" s="229">
        <v>0</v>
      </c>
      <c r="AA215" s="230">
        <f>Z215*K215</f>
        <v>0</v>
      </c>
      <c r="AR215" s="23" t="s">
        <v>306</v>
      </c>
      <c r="AT215" s="23" t="s">
        <v>302</v>
      </c>
      <c r="AU215" s="23" t="s">
        <v>150</v>
      </c>
      <c r="AY215" s="23" t="s">
        <v>171</v>
      </c>
      <c r="BE215" s="143">
        <f>IF(U215="základní",N215,0)</f>
        <v>0</v>
      </c>
      <c r="BF215" s="143">
        <f>IF(U215="snížená",N215,0)</f>
        <v>0</v>
      </c>
      <c r="BG215" s="143">
        <f>IF(U215="zákl. přenesená",N215,0)</f>
        <v>0</v>
      </c>
      <c r="BH215" s="143">
        <f>IF(U215="sníž. přenesená",N215,0)</f>
        <v>0</v>
      </c>
      <c r="BI215" s="143">
        <f>IF(U215="nulová",N215,0)</f>
        <v>0</v>
      </c>
      <c r="BJ215" s="23" t="s">
        <v>150</v>
      </c>
      <c r="BK215" s="143">
        <f>ROUND(L215*K215,2)</f>
        <v>0</v>
      </c>
      <c r="BL215" s="23" t="s">
        <v>249</v>
      </c>
      <c r="BM215" s="23" t="s">
        <v>1096</v>
      </c>
    </row>
    <row r="216" s="1" customFormat="1" ht="38.25" customHeight="1">
      <c r="B216" s="47"/>
      <c r="C216" s="220" t="s">
        <v>338</v>
      </c>
      <c r="D216" s="220" t="s">
        <v>172</v>
      </c>
      <c r="E216" s="221" t="s">
        <v>319</v>
      </c>
      <c r="F216" s="222" t="s">
        <v>320</v>
      </c>
      <c r="G216" s="222"/>
      <c r="H216" s="222"/>
      <c r="I216" s="222"/>
      <c r="J216" s="223" t="s">
        <v>321</v>
      </c>
      <c r="K216" s="272">
        <v>0</v>
      </c>
      <c r="L216" s="225">
        <v>0</v>
      </c>
      <c r="M216" s="226"/>
      <c r="N216" s="227">
        <f>ROUND(L216*K216,2)</f>
        <v>0</v>
      </c>
      <c r="O216" s="227"/>
      <c r="P216" s="227"/>
      <c r="Q216" s="227"/>
      <c r="R216" s="49"/>
      <c r="T216" s="228" t="s">
        <v>22</v>
      </c>
      <c r="U216" s="57" t="s">
        <v>43</v>
      </c>
      <c r="V216" s="48"/>
      <c r="W216" s="229">
        <f>V216*K216</f>
        <v>0</v>
      </c>
      <c r="X216" s="229">
        <v>0</v>
      </c>
      <c r="Y216" s="229">
        <f>X216*K216</f>
        <v>0</v>
      </c>
      <c r="Z216" s="229">
        <v>0</v>
      </c>
      <c r="AA216" s="230">
        <f>Z216*K216</f>
        <v>0</v>
      </c>
      <c r="AR216" s="23" t="s">
        <v>249</v>
      </c>
      <c r="AT216" s="23" t="s">
        <v>172</v>
      </c>
      <c r="AU216" s="23" t="s">
        <v>150</v>
      </c>
      <c r="AY216" s="23" t="s">
        <v>171</v>
      </c>
      <c r="BE216" s="143">
        <f>IF(U216="základní",N216,0)</f>
        <v>0</v>
      </c>
      <c r="BF216" s="143">
        <f>IF(U216="snížená",N216,0)</f>
        <v>0</v>
      </c>
      <c r="BG216" s="143">
        <f>IF(U216="zákl. přenesená",N216,0)</f>
        <v>0</v>
      </c>
      <c r="BH216" s="143">
        <f>IF(U216="sníž. přenesená",N216,0)</f>
        <v>0</v>
      </c>
      <c r="BI216" s="143">
        <f>IF(U216="nulová",N216,0)</f>
        <v>0</v>
      </c>
      <c r="BJ216" s="23" t="s">
        <v>150</v>
      </c>
      <c r="BK216" s="143">
        <f>ROUND(L216*K216,2)</f>
        <v>0</v>
      </c>
      <c r="BL216" s="23" t="s">
        <v>249</v>
      </c>
      <c r="BM216" s="23" t="s">
        <v>1097</v>
      </c>
    </row>
    <row r="217" s="9" customFormat="1" ht="29.88" customHeight="1">
      <c r="B217" s="206"/>
      <c r="C217" s="207"/>
      <c r="D217" s="217" t="s">
        <v>132</v>
      </c>
      <c r="E217" s="217"/>
      <c r="F217" s="217"/>
      <c r="G217" s="217"/>
      <c r="H217" s="217"/>
      <c r="I217" s="217"/>
      <c r="J217" s="217"/>
      <c r="K217" s="217"/>
      <c r="L217" s="217"/>
      <c r="M217" s="217"/>
      <c r="N217" s="231">
        <f>BK217</f>
        <v>0</v>
      </c>
      <c r="O217" s="232"/>
      <c r="P217" s="232"/>
      <c r="Q217" s="232"/>
      <c r="R217" s="210"/>
      <c r="T217" s="211"/>
      <c r="U217" s="207"/>
      <c r="V217" s="207"/>
      <c r="W217" s="212">
        <f>SUM(W218:W236)</f>
        <v>0</v>
      </c>
      <c r="X217" s="207"/>
      <c r="Y217" s="212">
        <f>SUM(Y218:Y236)</f>
        <v>0.013688000000000001</v>
      </c>
      <c r="Z217" s="207"/>
      <c r="AA217" s="213">
        <f>SUM(AA218:AA236)</f>
        <v>0.16874500000000001</v>
      </c>
      <c r="AR217" s="214" t="s">
        <v>150</v>
      </c>
      <c r="AT217" s="215" t="s">
        <v>75</v>
      </c>
      <c r="AU217" s="215" t="s">
        <v>84</v>
      </c>
      <c r="AY217" s="214" t="s">
        <v>171</v>
      </c>
      <c r="BK217" s="216">
        <f>SUM(BK218:BK236)</f>
        <v>0</v>
      </c>
    </row>
    <row r="218" s="1" customFormat="1" ht="25.5" customHeight="1">
      <c r="B218" s="47"/>
      <c r="C218" s="220" t="s">
        <v>342</v>
      </c>
      <c r="D218" s="220" t="s">
        <v>172</v>
      </c>
      <c r="E218" s="221" t="s">
        <v>1098</v>
      </c>
      <c r="F218" s="222" t="s">
        <v>1099</v>
      </c>
      <c r="G218" s="222"/>
      <c r="H218" s="222"/>
      <c r="I218" s="222"/>
      <c r="J218" s="223" t="s">
        <v>223</v>
      </c>
      <c r="K218" s="224">
        <v>5.2999999999999998</v>
      </c>
      <c r="L218" s="225">
        <v>0</v>
      </c>
      <c r="M218" s="226"/>
      <c r="N218" s="227">
        <f>ROUND(L218*K218,2)</f>
        <v>0</v>
      </c>
      <c r="O218" s="227"/>
      <c r="P218" s="227"/>
      <c r="Q218" s="227"/>
      <c r="R218" s="49"/>
      <c r="T218" s="228" t="s">
        <v>22</v>
      </c>
      <c r="U218" s="57" t="s">
        <v>43</v>
      </c>
      <c r="V218" s="48"/>
      <c r="W218" s="229">
        <f>V218*K218</f>
        <v>0</v>
      </c>
      <c r="X218" s="229">
        <v>0</v>
      </c>
      <c r="Y218" s="229">
        <f>X218*K218</f>
        <v>0</v>
      </c>
      <c r="Z218" s="229">
        <v>0.03065</v>
      </c>
      <c r="AA218" s="230">
        <f>Z218*K218</f>
        <v>0.16244500000000001</v>
      </c>
      <c r="AR218" s="23" t="s">
        <v>249</v>
      </c>
      <c r="AT218" s="23" t="s">
        <v>172</v>
      </c>
      <c r="AU218" s="23" t="s">
        <v>150</v>
      </c>
      <c r="AY218" s="23" t="s">
        <v>171</v>
      </c>
      <c r="BE218" s="143">
        <f>IF(U218="základní",N218,0)</f>
        <v>0</v>
      </c>
      <c r="BF218" s="143">
        <f>IF(U218="snížená",N218,0)</f>
        <v>0</v>
      </c>
      <c r="BG218" s="143">
        <f>IF(U218="zákl. přenesená",N218,0)</f>
        <v>0</v>
      </c>
      <c r="BH218" s="143">
        <f>IF(U218="sníž. přenesená",N218,0)</f>
        <v>0</v>
      </c>
      <c r="BI218" s="143">
        <f>IF(U218="nulová",N218,0)</f>
        <v>0</v>
      </c>
      <c r="BJ218" s="23" t="s">
        <v>150</v>
      </c>
      <c r="BK218" s="143">
        <f>ROUND(L218*K218,2)</f>
        <v>0</v>
      </c>
      <c r="BL218" s="23" t="s">
        <v>249</v>
      </c>
      <c r="BM218" s="23" t="s">
        <v>1100</v>
      </c>
    </row>
    <row r="219" s="10" customFormat="1" ht="16.5" customHeight="1">
      <c r="B219" s="233"/>
      <c r="C219" s="234"/>
      <c r="D219" s="234"/>
      <c r="E219" s="235" t="s">
        <v>22</v>
      </c>
      <c r="F219" s="236" t="s">
        <v>1101</v>
      </c>
      <c r="G219" s="237"/>
      <c r="H219" s="237"/>
      <c r="I219" s="237"/>
      <c r="J219" s="234"/>
      <c r="K219" s="238">
        <v>5.2999999999999998</v>
      </c>
      <c r="L219" s="234"/>
      <c r="M219" s="234"/>
      <c r="N219" s="234"/>
      <c r="O219" s="234"/>
      <c r="P219" s="234"/>
      <c r="Q219" s="234"/>
      <c r="R219" s="239"/>
      <c r="T219" s="240"/>
      <c r="U219" s="234"/>
      <c r="V219" s="234"/>
      <c r="W219" s="234"/>
      <c r="X219" s="234"/>
      <c r="Y219" s="234"/>
      <c r="Z219" s="234"/>
      <c r="AA219" s="241"/>
      <c r="AT219" s="242" t="s">
        <v>187</v>
      </c>
      <c r="AU219" s="242" t="s">
        <v>150</v>
      </c>
      <c r="AV219" s="10" t="s">
        <v>150</v>
      </c>
      <c r="AW219" s="10" t="s">
        <v>34</v>
      </c>
      <c r="AX219" s="10" t="s">
        <v>76</v>
      </c>
      <c r="AY219" s="242" t="s">
        <v>171</v>
      </c>
    </row>
    <row r="220" s="11" customFormat="1" ht="16.5" customHeight="1">
      <c r="B220" s="243"/>
      <c r="C220" s="244"/>
      <c r="D220" s="244"/>
      <c r="E220" s="245" t="s">
        <v>22</v>
      </c>
      <c r="F220" s="246" t="s">
        <v>188</v>
      </c>
      <c r="G220" s="244"/>
      <c r="H220" s="244"/>
      <c r="I220" s="244"/>
      <c r="J220" s="244"/>
      <c r="K220" s="247">
        <v>5.2999999999999998</v>
      </c>
      <c r="L220" s="244"/>
      <c r="M220" s="244"/>
      <c r="N220" s="244"/>
      <c r="O220" s="244"/>
      <c r="P220" s="244"/>
      <c r="Q220" s="244"/>
      <c r="R220" s="248"/>
      <c r="T220" s="249"/>
      <c r="U220" s="244"/>
      <c r="V220" s="244"/>
      <c r="W220" s="244"/>
      <c r="X220" s="244"/>
      <c r="Y220" s="244"/>
      <c r="Z220" s="244"/>
      <c r="AA220" s="250"/>
      <c r="AT220" s="251" t="s">
        <v>187</v>
      </c>
      <c r="AU220" s="251" t="s">
        <v>150</v>
      </c>
      <c r="AV220" s="11" t="s">
        <v>176</v>
      </c>
      <c r="AW220" s="11" t="s">
        <v>34</v>
      </c>
      <c r="AX220" s="11" t="s">
        <v>84</v>
      </c>
      <c r="AY220" s="251" t="s">
        <v>171</v>
      </c>
    </row>
    <row r="221" s="1" customFormat="1" ht="25.5" customHeight="1">
      <c r="B221" s="47"/>
      <c r="C221" s="220" t="s">
        <v>346</v>
      </c>
      <c r="D221" s="220" t="s">
        <v>172</v>
      </c>
      <c r="E221" s="221" t="s">
        <v>1102</v>
      </c>
      <c r="F221" s="222" t="s">
        <v>1103</v>
      </c>
      <c r="G221" s="222"/>
      <c r="H221" s="222"/>
      <c r="I221" s="222"/>
      <c r="J221" s="223" t="s">
        <v>175</v>
      </c>
      <c r="K221" s="224">
        <v>1</v>
      </c>
      <c r="L221" s="225">
        <v>0</v>
      </c>
      <c r="M221" s="226"/>
      <c r="N221" s="227">
        <f>ROUND(L221*K221,2)</f>
        <v>0</v>
      </c>
      <c r="O221" s="227"/>
      <c r="P221" s="227"/>
      <c r="Q221" s="227"/>
      <c r="R221" s="49"/>
      <c r="T221" s="228" t="s">
        <v>22</v>
      </c>
      <c r="U221" s="57" t="s">
        <v>43</v>
      </c>
      <c r="V221" s="48"/>
      <c r="W221" s="229">
        <f>V221*K221</f>
        <v>0</v>
      </c>
      <c r="X221" s="229">
        <v>0.0028700000000000002</v>
      </c>
      <c r="Y221" s="229">
        <f>X221*K221</f>
        <v>0.0028700000000000002</v>
      </c>
      <c r="Z221" s="229">
        <v>0</v>
      </c>
      <c r="AA221" s="230">
        <f>Z221*K221</f>
        <v>0</v>
      </c>
      <c r="AR221" s="23" t="s">
        <v>249</v>
      </c>
      <c r="AT221" s="23" t="s">
        <v>172</v>
      </c>
      <c r="AU221" s="23" t="s">
        <v>150</v>
      </c>
      <c r="AY221" s="23" t="s">
        <v>171</v>
      </c>
      <c r="BE221" s="143">
        <f>IF(U221="základní",N221,0)</f>
        <v>0</v>
      </c>
      <c r="BF221" s="143">
        <f>IF(U221="snížená",N221,0)</f>
        <v>0</v>
      </c>
      <c r="BG221" s="143">
        <f>IF(U221="zákl. přenesená",N221,0)</f>
        <v>0</v>
      </c>
      <c r="BH221" s="143">
        <f>IF(U221="sníž. přenesená",N221,0)</f>
        <v>0</v>
      </c>
      <c r="BI221" s="143">
        <f>IF(U221="nulová",N221,0)</f>
        <v>0</v>
      </c>
      <c r="BJ221" s="23" t="s">
        <v>150</v>
      </c>
      <c r="BK221" s="143">
        <f>ROUND(L221*K221,2)</f>
        <v>0</v>
      </c>
      <c r="BL221" s="23" t="s">
        <v>249</v>
      </c>
      <c r="BM221" s="23" t="s">
        <v>1104</v>
      </c>
    </row>
    <row r="222" s="1" customFormat="1" ht="16.5" customHeight="1">
      <c r="B222" s="47"/>
      <c r="C222" s="220" t="s">
        <v>350</v>
      </c>
      <c r="D222" s="220" t="s">
        <v>172</v>
      </c>
      <c r="E222" s="221" t="s">
        <v>324</v>
      </c>
      <c r="F222" s="222" t="s">
        <v>325</v>
      </c>
      <c r="G222" s="222"/>
      <c r="H222" s="222"/>
      <c r="I222" s="222"/>
      <c r="J222" s="223" t="s">
        <v>223</v>
      </c>
      <c r="K222" s="224">
        <v>3</v>
      </c>
      <c r="L222" s="225">
        <v>0</v>
      </c>
      <c r="M222" s="226"/>
      <c r="N222" s="227">
        <f>ROUND(L222*K222,2)</f>
        <v>0</v>
      </c>
      <c r="O222" s="227"/>
      <c r="P222" s="227"/>
      <c r="Q222" s="227"/>
      <c r="R222" s="49"/>
      <c r="T222" s="228" t="s">
        <v>22</v>
      </c>
      <c r="U222" s="57" t="s">
        <v>43</v>
      </c>
      <c r="V222" s="48"/>
      <c r="W222" s="229">
        <f>V222*K222</f>
        <v>0</v>
      </c>
      <c r="X222" s="229">
        <v>0</v>
      </c>
      <c r="Y222" s="229">
        <f>X222*K222</f>
        <v>0</v>
      </c>
      <c r="Z222" s="229">
        <v>0.0020999999999999999</v>
      </c>
      <c r="AA222" s="230">
        <f>Z222*K222</f>
        <v>0.0063</v>
      </c>
      <c r="AR222" s="23" t="s">
        <v>249</v>
      </c>
      <c r="AT222" s="23" t="s">
        <v>172</v>
      </c>
      <c r="AU222" s="23" t="s">
        <v>150</v>
      </c>
      <c r="AY222" s="23" t="s">
        <v>171</v>
      </c>
      <c r="BE222" s="143">
        <f>IF(U222="základní",N222,0)</f>
        <v>0</v>
      </c>
      <c r="BF222" s="143">
        <f>IF(U222="snížená",N222,0)</f>
        <v>0</v>
      </c>
      <c r="BG222" s="143">
        <f>IF(U222="zákl. přenesená",N222,0)</f>
        <v>0</v>
      </c>
      <c r="BH222" s="143">
        <f>IF(U222="sníž. přenesená",N222,0)</f>
        <v>0</v>
      </c>
      <c r="BI222" s="143">
        <f>IF(U222="nulová",N222,0)</f>
        <v>0</v>
      </c>
      <c r="BJ222" s="23" t="s">
        <v>150</v>
      </c>
      <c r="BK222" s="143">
        <f>ROUND(L222*K222,2)</f>
        <v>0</v>
      </c>
      <c r="BL222" s="23" t="s">
        <v>249</v>
      </c>
      <c r="BM222" s="23" t="s">
        <v>1105</v>
      </c>
    </row>
    <row r="223" s="1" customFormat="1" ht="25.5" customHeight="1">
      <c r="B223" s="47"/>
      <c r="C223" s="220" t="s">
        <v>354</v>
      </c>
      <c r="D223" s="220" t="s">
        <v>172</v>
      </c>
      <c r="E223" s="221" t="s">
        <v>327</v>
      </c>
      <c r="F223" s="222" t="s">
        <v>328</v>
      </c>
      <c r="G223" s="222"/>
      <c r="H223" s="222"/>
      <c r="I223" s="222"/>
      <c r="J223" s="223" t="s">
        <v>175</v>
      </c>
      <c r="K223" s="224">
        <v>1</v>
      </c>
      <c r="L223" s="225">
        <v>0</v>
      </c>
      <c r="M223" s="226"/>
      <c r="N223" s="227">
        <f>ROUND(L223*K223,2)</f>
        <v>0</v>
      </c>
      <c r="O223" s="227"/>
      <c r="P223" s="227"/>
      <c r="Q223" s="227"/>
      <c r="R223" s="49"/>
      <c r="T223" s="228" t="s">
        <v>22</v>
      </c>
      <c r="U223" s="57" t="s">
        <v>43</v>
      </c>
      <c r="V223" s="48"/>
      <c r="W223" s="229">
        <f>V223*K223</f>
        <v>0</v>
      </c>
      <c r="X223" s="229">
        <v>0.00027</v>
      </c>
      <c r="Y223" s="229">
        <f>X223*K223</f>
        <v>0.00027</v>
      </c>
      <c r="Z223" s="229">
        <v>0</v>
      </c>
      <c r="AA223" s="230">
        <f>Z223*K223</f>
        <v>0</v>
      </c>
      <c r="AR223" s="23" t="s">
        <v>249</v>
      </c>
      <c r="AT223" s="23" t="s">
        <v>172</v>
      </c>
      <c r="AU223" s="23" t="s">
        <v>150</v>
      </c>
      <c r="AY223" s="23" t="s">
        <v>171</v>
      </c>
      <c r="BE223" s="143">
        <f>IF(U223="základní",N223,0)</f>
        <v>0</v>
      </c>
      <c r="BF223" s="143">
        <f>IF(U223="snížená",N223,0)</f>
        <v>0</v>
      </c>
      <c r="BG223" s="143">
        <f>IF(U223="zákl. přenesená",N223,0)</f>
        <v>0</v>
      </c>
      <c r="BH223" s="143">
        <f>IF(U223="sníž. přenesená",N223,0)</f>
        <v>0</v>
      </c>
      <c r="BI223" s="143">
        <f>IF(U223="nulová",N223,0)</f>
        <v>0</v>
      </c>
      <c r="BJ223" s="23" t="s">
        <v>150</v>
      </c>
      <c r="BK223" s="143">
        <f>ROUND(L223*K223,2)</f>
        <v>0</v>
      </c>
      <c r="BL223" s="23" t="s">
        <v>249</v>
      </c>
      <c r="BM223" s="23" t="s">
        <v>1106</v>
      </c>
    </row>
    <row r="224" s="1" customFormat="1" ht="25.5" customHeight="1">
      <c r="B224" s="47"/>
      <c r="C224" s="220" t="s">
        <v>358</v>
      </c>
      <c r="D224" s="220" t="s">
        <v>172</v>
      </c>
      <c r="E224" s="221" t="s">
        <v>331</v>
      </c>
      <c r="F224" s="222" t="s">
        <v>332</v>
      </c>
      <c r="G224" s="222"/>
      <c r="H224" s="222"/>
      <c r="I224" s="222"/>
      <c r="J224" s="223" t="s">
        <v>175</v>
      </c>
      <c r="K224" s="224">
        <v>1</v>
      </c>
      <c r="L224" s="225">
        <v>0</v>
      </c>
      <c r="M224" s="226"/>
      <c r="N224" s="227">
        <f>ROUND(L224*K224,2)</f>
        <v>0</v>
      </c>
      <c r="O224" s="227"/>
      <c r="P224" s="227"/>
      <c r="Q224" s="227"/>
      <c r="R224" s="49"/>
      <c r="T224" s="228" t="s">
        <v>22</v>
      </c>
      <c r="U224" s="57" t="s">
        <v>43</v>
      </c>
      <c r="V224" s="48"/>
      <c r="W224" s="229">
        <f>V224*K224</f>
        <v>0</v>
      </c>
      <c r="X224" s="229">
        <v>0.00031</v>
      </c>
      <c r="Y224" s="229">
        <f>X224*K224</f>
        <v>0.00031</v>
      </c>
      <c r="Z224" s="229">
        <v>0</v>
      </c>
      <c r="AA224" s="230">
        <f>Z224*K224</f>
        <v>0</v>
      </c>
      <c r="AR224" s="23" t="s">
        <v>249</v>
      </c>
      <c r="AT224" s="23" t="s">
        <v>172</v>
      </c>
      <c r="AU224" s="23" t="s">
        <v>150</v>
      </c>
      <c r="AY224" s="23" t="s">
        <v>171</v>
      </c>
      <c r="BE224" s="143">
        <f>IF(U224="základní",N224,0)</f>
        <v>0</v>
      </c>
      <c r="BF224" s="143">
        <f>IF(U224="snížená",N224,0)</f>
        <v>0</v>
      </c>
      <c r="BG224" s="143">
        <f>IF(U224="zákl. přenesená",N224,0)</f>
        <v>0</v>
      </c>
      <c r="BH224" s="143">
        <f>IF(U224="sníž. přenesená",N224,0)</f>
        <v>0</v>
      </c>
      <c r="BI224" s="143">
        <f>IF(U224="nulová",N224,0)</f>
        <v>0</v>
      </c>
      <c r="BJ224" s="23" t="s">
        <v>150</v>
      </c>
      <c r="BK224" s="143">
        <f>ROUND(L224*K224,2)</f>
        <v>0</v>
      </c>
      <c r="BL224" s="23" t="s">
        <v>249</v>
      </c>
      <c r="BM224" s="23" t="s">
        <v>1107</v>
      </c>
    </row>
    <row r="225" s="1" customFormat="1" ht="25.5" customHeight="1">
      <c r="B225" s="47"/>
      <c r="C225" s="220" t="s">
        <v>362</v>
      </c>
      <c r="D225" s="220" t="s">
        <v>172</v>
      </c>
      <c r="E225" s="221" t="s">
        <v>335</v>
      </c>
      <c r="F225" s="222" t="s">
        <v>336</v>
      </c>
      <c r="G225" s="222"/>
      <c r="H225" s="222"/>
      <c r="I225" s="222"/>
      <c r="J225" s="223" t="s">
        <v>175</v>
      </c>
      <c r="K225" s="224">
        <v>1</v>
      </c>
      <c r="L225" s="225">
        <v>0</v>
      </c>
      <c r="M225" s="226"/>
      <c r="N225" s="227">
        <f>ROUND(L225*K225,2)</f>
        <v>0</v>
      </c>
      <c r="O225" s="227"/>
      <c r="P225" s="227"/>
      <c r="Q225" s="227"/>
      <c r="R225" s="49"/>
      <c r="T225" s="228" t="s">
        <v>22</v>
      </c>
      <c r="U225" s="57" t="s">
        <v>43</v>
      </c>
      <c r="V225" s="48"/>
      <c r="W225" s="229">
        <f>V225*K225</f>
        <v>0</v>
      </c>
      <c r="X225" s="229">
        <v>0.0010100000000000001</v>
      </c>
      <c r="Y225" s="229">
        <f>X225*K225</f>
        <v>0.0010100000000000001</v>
      </c>
      <c r="Z225" s="229">
        <v>0</v>
      </c>
      <c r="AA225" s="230">
        <f>Z225*K225</f>
        <v>0</v>
      </c>
      <c r="AR225" s="23" t="s">
        <v>249</v>
      </c>
      <c r="AT225" s="23" t="s">
        <v>172</v>
      </c>
      <c r="AU225" s="23" t="s">
        <v>150</v>
      </c>
      <c r="AY225" s="23" t="s">
        <v>171</v>
      </c>
      <c r="BE225" s="143">
        <f>IF(U225="základní",N225,0)</f>
        <v>0</v>
      </c>
      <c r="BF225" s="143">
        <f>IF(U225="snížená",N225,0)</f>
        <v>0</v>
      </c>
      <c r="BG225" s="143">
        <f>IF(U225="zákl. přenesená",N225,0)</f>
        <v>0</v>
      </c>
      <c r="BH225" s="143">
        <f>IF(U225="sníž. přenesená",N225,0)</f>
        <v>0</v>
      </c>
      <c r="BI225" s="143">
        <f>IF(U225="nulová",N225,0)</f>
        <v>0</v>
      </c>
      <c r="BJ225" s="23" t="s">
        <v>150</v>
      </c>
      <c r="BK225" s="143">
        <f>ROUND(L225*K225,2)</f>
        <v>0</v>
      </c>
      <c r="BL225" s="23" t="s">
        <v>249</v>
      </c>
      <c r="BM225" s="23" t="s">
        <v>1108</v>
      </c>
    </row>
    <row r="226" s="1" customFormat="1" ht="25.5" customHeight="1">
      <c r="B226" s="47"/>
      <c r="C226" s="220" t="s">
        <v>366</v>
      </c>
      <c r="D226" s="220" t="s">
        <v>172</v>
      </c>
      <c r="E226" s="221" t="s">
        <v>1109</v>
      </c>
      <c r="F226" s="222" t="s">
        <v>1110</v>
      </c>
      <c r="G226" s="222"/>
      <c r="H226" s="222"/>
      <c r="I226" s="222"/>
      <c r="J226" s="223" t="s">
        <v>223</v>
      </c>
      <c r="K226" s="224">
        <v>5.2999999999999998</v>
      </c>
      <c r="L226" s="225">
        <v>0</v>
      </c>
      <c r="M226" s="226"/>
      <c r="N226" s="227">
        <f>ROUND(L226*K226,2)</f>
        <v>0</v>
      </c>
      <c r="O226" s="227"/>
      <c r="P226" s="227"/>
      <c r="Q226" s="227"/>
      <c r="R226" s="49"/>
      <c r="T226" s="228" t="s">
        <v>22</v>
      </c>
      <c r="U226" s="57" t="s">
        <v>43</v>
      </c>
      <c r="V226" s="48"/>
      <c r="W226" s="229">
        <f>V226*K226</f>
        <v>0</v>
      </c>
      <c r="X226" s="229">
        <v>0.0012099999999999999</v>
      </c>
      <c r="Y226" s="229">
        <f>X226*K226</f>
        <v>0.0064129999999999994</v>
      </c>
      <c r="Z226" s="229">
        <v>0</v>
      </c>
      <c r="AA226" s="230">
        <f>Z226*K226</f>
        <v>0</v>
      </c>
      <c r="AR226" s="23" t="s">
        <v>249</v>
      </c>
      <c r="AT226" s="23" t="s">
        <v>172</v>
      </c>
      <c r="AU226" s="23" t="s">
        <v>150</v>
      </c>
      <c r="AY226" s="23" t="s">
        <v>171</v>
      </c>
      <c r="BE226" s="143">
        <f>IF(U226="základní",N226,0)</f>
        <v>0</v>
      </c>
      <c r="BF226" s="143">
        <f>IF(U226="snížená",N226,0)</f>
        <v>0</v>
      </c>
      <c r="BG226" s="143">
        <f>IF(U226="zákl. přenesená",N226,0)</f>
        <v>0</v>
      </c>
      <c r="BH226" s="143">
        <f>IF(U226="sníž. přenesená",N226,0)</f>
        <v>0</v>
      </c>
      <c r="BI226" s="143">
        <f>IF(U226="nulová",N226,0)</f>
        <v>0</v>
      </c>
      <c r="BJ226" s="23" t="s">
        <v>150</v>
      </c>
      <c r="BK226" s="143">
        <f>ROUND(L226*K226,2)</f>
        <v>0</v>
      </c>
      <c r="BL226" s="23" t="s">
        <v>249</v>
      </c>
      <c r="BM226" s="23" t="s">
        <v>1111</v>
      </c>
    </row>
    <row r="227" s="10" customFormat="1" ht="16.5" customHeight="1">
      <c r="B227" s="233"/>
      <c r="C227" s="234"/>
      <c r="D227" s="234"/>
      <c r="E227" s="235" t="s">
        <v>22</v>
      </c>
      <c r="F227" s="236" t="s">
        <v>1101</v>
      </c>
      <c r="G227" s="237"/>
      <c r="H227" s="237"/>
      <c r="I227" s="237"/>
      <c r="J227" s="234"/>
      <c r="K227" s="238">
        <v>5.2999999999999998</v>
      </c>
      <c r="L227" s="234"/>
      <c r="M227" s="234"/>
      <c r="N227" s="234"/>
      <c r="O227" s="234"/>
      <c r="P227" s="234"/>
      <c r="Q227" s="234"/>
      <c r="R227" s="239"/>
      <c r="T227" s="240"/>
      <c r="U227" s="234"/>
      <c r="V227" s="234"/>
      <c r="W227" s="234"/>
      <c r="X227" s="234"/>
      <c r="Y227" s="234"/>
      <c r="Z227" s="234"/>
      <c r="AA227" s="241"/>
      <c r="AT227" s="242" t="s">
        <v>187</v>
      </c>
      <c r="AU227" s="242" t="s">
        <v>150</v>
      </c>
      <c r="AV227" s="10" t="s">
        <v>150</v>
      </c>
      <c r="AW227" s="10" t="s">
        <v>34</v>
      </c>
      <c r="AX227" s="10" t="s">
        <v>76</v>
      </c>
      <c r="AY227" s="242" t="s">
        <v>171</v>
      </c>
    </row>
    <row r="228" s="11" customFormat="1" ht="16.5" customHeight="1">
      <c r="B228" s="243"/>
      <c r="C228" s="244"/>
      <c r="D228" s="244"/>
      <c r="E228" s="245" t="s">
        <v>22</v>
      </c>
      <c r="F228" s="246" t="s">
        <v>188</v>
      </c>
      <c r="G228" s="244"/>
      <c r="H228" s="244"/>
      <c r="I228" s="244"/>
      <c r="J228" s="244"/>
      <c r="K228" s="247">
        <v>5.2999999999999998</v>
      </c>
      <c r="L228" s="244"/>
      <c r="M228" s="244"/>
      <c r="N228" s="244"/>
      <c r="O228" s="244"/>
      <c r="P228" s="244"/>
      <c r="Q228" s="244"/>
      <c r="R228" s="248"/>
      <c r="T228" s="249"/>
      <c r="U228" s="244"/>
      <c r="V228" s="244"/>
      <c r="W228" s="244"/>
      <c r="X228" s="244"/>
      <c r="Y228" s="244"/>
      <c r="Z228" s="244"/>
      <c r="AA228" s="250"/>
      <c r="AT228" s="251" t="s">
        <v>187</v>
      </c>
      <c r="AU228" s="251" t="s">
        <v>150</v>
      </c>
      <c r="AV228" s="11" t="s">
        <v>176</v>
      </c>
      <c r="AW228" s="11" t="s">
        <v>34</v>
      </c>
      <c r="AX228" s="11" t="s">
        <v>84</v>
      </c>
      <c r="AY228" s="251" t="s">
        <v>171</v>
      </c>
    </row>
    <row r="229" s="1" customFormat="1" ht="25.5" customHeight="1">
      <c r="B229" s="47"/>
      <c r="C229" s="220" t="s">
        <v>370</v>
      </c>
      <c r="D229" s="220" t="s">
        <v>172</v>
      </c>
      <c r="E229" s="221" t="s">
        <v>339</v>
      </c>
      <c r="F229" s="222" t="s">
        <v>340</v>
      </c>
      <c r="G229" s="222"/>
      <c r="H229" s="222"/>
      <c r="I229" s="222"/>
      <c r="J229" s="223" t="s">
        <v>223</v>
      </c>
      <c r="K229" s="224">
        <v>2</v>
      </c>
      <c r="L229" s="225">
        <v>0</v>
      </c>
      <c r="M229" s="226"/>
      <c r="N229" s="227">
        <f>ROUND(L229*K229,2)</f>
        <v>0</v>
      </c>
      <c r="O229" s="227"/>
      <c r="P229" s="227"/>
      <c r="Q229" s="227"/>
      <c r="R229" s="49"/>
      <c r="T229" s="228" t="s">
        <v>22</v>
      </c>
      <c r="U229" s="57" t="s">
        <v>43</v>
      </c>
      <c r="V229" s="48"/>
      <c r="W229" s="229">
        <f>V229*K229</f>
        <v>0</v>
      </c>
      <c r="X229" s="229">
        <v>0.00029</v>
      </c>
      <c r="Y229" s="229">
        <f>X229*K229</f>
        <v>0.00058</v>
      </c>
      <c r="Z229" s="229">
        <v>0</v>
      </c>
      <c r="AA229" s="230">
        <f>Z229*K229</f>
        <v>0</v>
      </c>
      <c r="AR229" s="23" t="s">
        <v>249</v>
      </c>
      <c r="AT229" s="23" t="s">
        <v>172</v>
      </c>
      <c r="AU229" s="23" t="s">
        <v>150</v>
      </c>
      <c r="AY229" s="23" t="s">
        <v>171</v>
      </c>
      <c r="BE229" s="143">
        <f>IF(U229="základní",N229,0)</f>
        <v>0</v>
      </c>
      <c r="BF229" s="143">
        <f>IF(U229="snížená",N229,0)</f>
        <v>0</v>
      </c>
      <c r="BG229" s="143">
        <f>IF(U229="zákl. přenesená",N229,0)</f>
        <v>0</v>
      </c>
      <c r="BH229" s="143">
        <f>IF(U229="sníž. přenesená",N229,0)</f>
        <v>0</v>
      </c>
      <c r="BI229" s="143">
        <f>IF(U229="nulová",N229,0)</f>
        <v>0</v>
      </c>
      <c r="BJ229" s="23" t="s">
        <v>150</v>
      </c>
      <c r="BK229" s="143">
        <f>ROUND(L229*K229,2)</f>
        <v>0</v>
      </c>
      <c r="BL229" s="23" t="s">
        <v>249</v>
      </c>
      <c r="BM229" s="23" t="s">
        <v>1112</v>
      </c>
    </row>
    <row r="230" s="1" customFormat="1" ht="25.5" customHeight="1">
      <c r="B230" s="47"/>
      <c r="C230" s="220" t="s">
        <v>374</v>
      </c>
      <c r="D230" s="220" t="s">
        <v>172</v>
      </c>
      <c r="E230" s="221" t="s">
        <v>343</v>
      </c>
      <c r="F230" s="222" t="s">
        <v>344</v>
      </c>
      <c r="G230" s="222"/>
      <c r="H230" s="222"/>
      <c r="I230" s="222"/>
      <c r="J230" s="223" t="s">
        <v>223</v>
      </c>
      <c r="K230" s="224">
        <v>1.5</v>
      </c>
      <c r="L230" s="225">
        <v>0</v>
      </c>
      <c r="M230" s="226"/>
      <c r="N230" s="227">
        <f>ROUND(L230*K230,2)</f>
        <v>0</v>
      </c>
      <c r="O230" s="227"/>
      <c r="P230" s="227"/>
      <c r="Q230" s="227"/>
      <c r="R230" s="49"/>
      <c r="T230" s="228" t="s">
        <v>22</v>
      </c>
      <c r="U230" s="57" t="s">
        <v>43</v>
      </c>
      <c r="V230" s="48"/>
      <c r="W230" s="229">
        <f>V230*K230</f>
        <v>0</v>
      </c>
      <c r="X230" s="229">
        <v>0.00035</v>
      </c>
      <c r="Y230" s="229">
        <f>X230*K230</f>
        <v>0.00052499999999999997</v>
      </c>
      <c r="Z230" s="229">
        <v>0</v>
      </c>
      <c r="AA230" s="230">
        <f>Z230*K230</f>
        <v>0</v>
      </c>
      <c r="AR230" s="23" t="s">
        <v>249</v>
      </c>
      <c r="AT230" s="23" t="s">
        <v>172</v>
      </c>
      <c r="AU230" s="23" t="s">
        <v>150</v>
      </c>
      <c r="AY230" s="23" t="s">
        <v>171</v>
      </c>
      <c r="BE230" s="143">
        <f>IF(U230="základní",N230,0)</f>
        <v>0</v>
      </c>
      <c r="BF230" s="143">
        <f>IF(U230="snížená",N230,0)</f>
        <v>0</v>
      </c>
      <c r="BG230" s="143">
        <f>IF(U230="zákl. přenesená",N230,0)</f>
        <v>0</v>
      </c>
      <c r="BH230" s="143">
        <f>IF(U230="sníž. přenesená",N230,0)</f>
        <v>0</v>
      </c>
      <c r="BI230" s="143">
        <f>IF(U230="nulová",N230,0)</f>
        <v>0</v>
      </c>
      <c r="BJ230" s="23" t="s">
        <v>150</v>
      </c>
      <c r="BK230" s="143">
        <f>ROUND(L230*K230,2)</f>
        <v>0</v>
      </c>
      <c r="BL230" s="23" t="s">
        <v>249</v>
      </c>
      <c r="BM230" s="23" t="s">
        <v>1113</v>
      </c>
    </row>
    <row r="231" s="1" customFormat="1" ht="25.5" customHeight="1">
      <c r="B231" s="47"/>
      <c r="C231" s="220" t="s">
        <v>378</v>
      </c>
      <c r="D231" s="220" t="s">
        <v>172</v>
      </c>
      <c r="E231" s="221" t="s">
        <v>347</v>
      </c>
      <c r="F231" s="222" t="s">
        <v>348</v>
      </c>
      <c r="G231" s="222"/>
      <c r="H231" s="222"/>
      <c r="I231" s="222"/>
      <c r="J231" s="223" t="s">
        <v>223</v>
      </c>
      <c r="K231" s="224">
        <v>1.5</v>
      </c>
      <c r="L231" s="225">
        <v>0</v>
      </c>
      <c r="M231" s="226"/>
      <c r="N231" s="227">
        <f>ROUND(L231*K231,2)</f>
        <v>0</v>
      </c>
      <c r="O231" s="227"/>
      <c r="P231" s="227"/>
      <c r="Q231" s="227"/>
      <c r="R231" s="49"/>
      <c r="T231" s="228" t="s">
        <v>22</v>
      </c>
      <c r="U231" s="57" t="s">
        <v>43</v>
      </c>
      <c r="V231" s="48"/>
      <c r="W231" s="229">
        <f>V231*K231</f>
        <v>0</v>
      </c>
      <c r="X231" s="229">
        <v>0.00114</v>
      </c>
      <c r="Y231" s="229">
        <f>X231*K231</f>
        <v>0.0017099999999999999</v>
      </c>
      <c r="Z231" s="229">
        <v>0</v>
      </c>
      <c r="AA231" s="230">
        <f>Z231*K231</f>
        <v>0</v>
      </c>
      <c r="AR231" s="23" t="s">
        <v>249</v>
      </c>
      <c r="AT231" s="23" t="s">
        <v>172</v>
      </c>
      <c r="AU231" s="23" t="s">
        <v>150</v>
      </c>
      <c r="AY231" s="23" t="s">
        <v>171</v>
      </c>
      <c r="BE231" s="143">
        <f>IF(U231="základní",N231,0)</f>
        <v>0</v>
      </c>
      <c r="BF231" s="143">
        <f>IF(U231="snížená",N231,0)</f>
        <v>0</v>
      </c>
      <c r="BG231" s="143">
        <f>IF(U231="zákl. přenesená",N231,0)</f>
        <v>0</v>
      </c>
      <c r="BH231" s="143">
        <f>IF(U231="sníž. přenesená",N231,0)</f>
        <v>0</v>
      </c>
      <c r="BI231" s="143">
        <f>IF(U231="nulová",N231,0)</f>
        <v>0</v>
      </c>
      <c r="BJ231" s="23" t="s">
        <v>150</v>
      </c>
      <c r="BK231" s="143">
        <f>ROUND(L231*K231,2)</f>
        <v>0</v>
      </c>
      <c r="BL231" s="23" t="s">
        <v>249</v>
      </c>
      <c r="BM231" s="23" t="s">
        <v>1114</v>
      </c>
    </row>
    <row r="232" s="1" customFormat="1" ht="25.5" customHeight="1">
      <c r="B232" s="47"/>
      <c r="C232" s="220" t="s">
        <v>382</v>
      </c>
      <c r="D232" s="220" t="s">
        <v>172</v>
      </c>
      <c r="E232" s="221" t="s">
        <v>351</v>
      </c>
      <c r="F232" s="222" t="s">
        <v>352</v>
      </c>
      <c r="G232" s="222"/>
      <c r="H232" s="222"/>
      <c r="I232" s="222"/>
      <c r="J232" s="223" t="s">
        <v>175</v>
      </c>
      <c r="K232" s="224">
        <v>2</v>
      </c>
      <c r="L232" s="225">
        <v>0</v>
      </c>
      <c r="M232" s="226"/>
      <c r="N232" s="227">
        <f>ROUND(L232*K232,2)</f>
        <v>0</v>
      </c>
      <c r="O232" s="227"/>
      <c r="P232" s="227"/>
      <c r="Q232" s="227"/>
      <c r="R232" s="49"/>
      <c r="T232" s="228" t="s">
        <v>22</v>
      </c>
      <c r="U232" s="57" t="s">
        <v>43</v>
      </c>
      <c r="V232" s="48"/>
      <c r="W232" s="229">
        <f>V232*K232</f>
        <v>0</v>
      </c>
      <c r="X232" s="229">
        <v>0</v>
      </c>
      <c r="Y232" s="229">
        <f>X232*K232</f>
        <v>0</v>
      </c>
      <c r="Z232" s="229">
        <v>0</v>
      </c>
      <c r="AA232" s="230">
        <f>Z232*K232</f>
        <v>0</v>
      </c>
      <c r="AR232" s="23" t="s">
        <v>249</v>
      </c>
      <c r="AT232" s="23" t="s">
        <v>172</v>
      </c>
      <c r="AU232" s="23" t="s">
        <v>150</v>
      </c>
      <c r="AY232" s="23" t="s">
        <v>171</v>
      </c>
      <c r="BE232" s="143">
        <f>IF(U232="základní",N232,0)</f>
        <v>0</v>
      </c>
      <c r="BF232" s="143">
        <f>IF(U232="snížená",N232,0)</f>
        <v>0</v>
      </c>
      <c r="BG232" s="143">
        <f>IF(U232="zákl. přenesená",N232,0)</f>
        <v>0</v>
      </c>
      <c r="BH232" s="143">
        <f>IF(U232="sníž. přenesená",N232,0)</f>
        <v>0</v>
      </c>
      <c r="BI232" s="143">
        <f>IF(U232="nulová",N232,0)</f>
        <v>0</v>
      </c>
      <c r="BJ232" s="23" t="s">
        <v>150</v>
      </c>
      <c r="BK232" s="143">
        <f>ROUND(L232*K232,2)</f>
        <v>0</v>
      </c>
      <c r="BL232" s="23" t="s">
        <v>249</v>
      </c>
      <c r="BM232" s="23" t="s">
        <v>1115</v>
      </c>
    </row>
    <row r="233" s="1" customFormat="1" ht="25.5" customHeight="1">
      <c r="B233" s="47"/>
      <c r="C233" s="220" t="s">
        <v>386</v>
      </c>
      <c r="D233" s="220" t="s">
        <v>172</v>
      </c>
      <c r="E233" s="221" t="s">
        <v>355</v>
      </c>
      <c r="F233" s="222" t="s">
        <v>356</v>
      </c>
      <c r="G233" s="222"/>
      <c r="H233" s="222"/>
      <c r="I233" s="222"/>
      <c r="J233" s="223" t="s">
        <v>175</v>
      </c>
      <c r="K233" s="224">
        <v>1</v>
      </c>
      <c r="L233" s="225">
        <v>0</v>
      </c>
      <c r="M233" s="226"/>
      <c r="N233" s="227">
        <f>ROUND(L233*K233,2)</f>
        <v>0</v>
      </c>
      <c r="O233" s="227"/>
      <c r="P233" s="227"/>
      <c r="Q233" s="227"/>
      <c r="R233" s="49"/>
      <c r="T233" s="228" t="s">
        <v>22</v>
      </c>
      <c r="U233" s="57" t="s">
        <v>43</v>
      </c>
      <c r="V233" s="48"/>
      <c r="W233" s="229">
        <f>V233*K233</f>
        <v>0</v>
      </c>
      <c r="X233" s="229">
        <v>0</v>
      </c>
      <c r="Y233" s="229">
        <f>X233*K233</f>
        <v>0</v>
      </c>
      <c r="Z233" s="229">
        <v>0</v>
      </c>
      <c r="AA233" s="230">
        <f>Z233*K233</f>
        <v>0</v>
      </c>
      <c r="AR233" s="23" t="s">
        <v>249</v>
      </c>
      <c r="AT233" s="23" t="s">
        <v>172</v>
      </c>
      <c r="AU233" s="23" t="s">
        <v>150</v>
      </c>
      <c r="AY233" s="23" t="s">
        <v>171</v>
      </c>
      <c r="BE233" s="143">
        <f>IF(U233="základní",N233,0)</f>
        <v>0</v>
      </c>
      <c r="BF233" s="143">
        <f>IF(U233="snížená",N233,0)</f>
        <v>0</v>
      </c>
      <c r="BG233" s="143">
        <f>IF(U233="zákl. přenesená",N233,0)</f>
        <v>0</v>
      </c>
      <c r="BH233" s="143">
        <f>IF(U233="sníž. přenesená",N233,0)</f>
        <v>0</v>
      </c>
      <c r="BI233" s="143">
        <f>IF(U233="nulová",N233,0)</f>
        <v>0</v>
      </c>
      <c r="BJ233" s="23" t="s">
        <v>150</v>
      </c>
      <c r="BK233" s="143">
        <f>ROUND(L233*K233,2)</f>
        <v>0</v>
      </c>
      <c r="BL233" s="23" t="s">
        <v>249</v>
      </c>
      <c r="BM233" s="23" t="s">
        <v>1116</v>
      </c>
    </row>
    <row r="234" s="1" customFormat="1" ht="25.5" customHeight="1">
      <c r="B234" s="47"/>
      <c r="C234" s="220" t="s">
        <v>390</v>
      </c>
      <c r="D234" s="220" t="s">
        <v>172</v>
      </c>
      <c r="E234" s="221" t="s">
        <v>359</v>
      </c>
      <c r="F234" s="222" t="s">
        <v>360</v>
      </c>
      <c r="G234" s="222"/>
      <c r="H234" s="222"/>
      <c r="I234" s="222"/>
      <c r="J234" s="223" t="s">
        <v>175</v>
      </c>
      <c r="K234" s="224">
        <v>1</v>
      </c>
      <c r="L234" s="225">
        <v>0</v>
      </c>
      <c r="M234" s="226"/>
      <c r="N234" s="227">
        <f>ROUND(L234*K234,2)</f>
        <v>0</v>
      </c>
      <c r="O234" s="227"/>
      <c r="P234" s="227"/>
      <c r="Q234" s="227"/>
      <c r="R234" s="49"/>
      <c r="T234" s="228" t="s">
        <v>22</v>
      </c>
      <c r="U234" s="57" t="s">
        <v>43</v>
      </c>
      <c r="V234" s="48"/>
      <c r="W234" s="229">
        <f>V234*K234</f>
        <v>0</v>
      </c>
      <c r="X234" s="229">
        <v>0</v>
      </c>
      <c r="Y234" s="229">
        <f>X234*K234</f>
        <v>0</v>
      </c>
      <c r="Z234" s="229">
        <v>0</v>
      </c>
      <c r="AA234" s="230">
        <f>Z234*K234</f>
        <v>0</v>
      </c>
      <c r="AR234" s="23" t="s">
        <v>249</v>
      </c>
      <c r="AT234" s="23" t="s">
        <v>172</v>
      </c>
      <c r="AU234" s="23" t="s">
        <v>150</v>
      </c>
      <c r="AY234" s="23" t="s">
        <v>171</v>
      </c>
      <c r="BE234" s="143">
        <f>IF(U234="základní",N234,0)</f>
        <v>0</v>
      </c>
      <c r="BF234" s="143">
        <f>IF(U234="snížená",N234,0)</f>
        <v>0</v>
      </c>
      <c r="BG234" s="143">
        <f>IF(U234="zákl. přenesená",N234,0)</f>
        <v>0</v>
      </c>
      <c r="BH234" s="143">
        <f>IF(U234="sníž. přenesená",N234,0)</f>
        <v>0</v>
      </c>
      <c r="BI234" s="143">
        <f>IF(U234="nulová",N234,0)</f>
        <v>0</v>
      </c>
      <c r="BJ234" s="23" t="s">
        <v>150</v>
      </c>
      <c r="BK234" s="143">
        <f>ROUND(L234*K234,2)</f>
        <v>0</v>
      </c>
      <c r="BL234" s="23" t="s">
        <v>249</v>
      </c>
      <c r="BM234" s="23" t="s">
        <v>1117</v>
      </c>
    </row>
    <row r="235" s="1" customFormat="1" ht="25.5" customHeight="1">
      <c r="B235" s="47"/>
      <c r="C235" s="220" t="s">
        <v>394</v>
      </c>
      <c r="D235" s="220" t="s">
        <v>172</v>
      </c>
      <c r="E235" s="221" t="s">
        <v>363</v>
      </c>
      <c r="F235" s="222" t="s">
        <v>364</v>
      </c>
      <c r="G235" s="222"/>
      <c r="H235" s="222"/>
      <c r="I235" s="222"/>
      <c r="J235" s="223" t="s">
        <v>223</v>
      </c>
      <c r="K235" s="224">
        <v>10.300000000000001</v>
      </c>
      <c r="L235" s="225">
        <v>0</v>
      </c>
      <c r="M235" s="226"/>
      <c r="N235" s="227">
        <f>ROUND(L235*K235,2)</f>
        <v>0</v>
      </c>
      <c r="O235" s="227"/>
      <c r="P235" s="227"/>
      <c r="Q235" s="227"/>
      <c r="R235" s="49"/>
      <c r="T235" s="228" t="s">
        <v>22</v>
      </c>
      <c r="U235" s="57" t="s">
        <v>43</v>
      </c>
      <c r="V235" s="48"/>
      <c r="W235" s="229">
        <f>V235*K235</f>
        <v>0</v>
      </c>
      <c r="X235" s="229">
        <v>0</v>
      </c>
      <c r="Y235" s="229">
        <f>X235*K235</f>
        <v>0</v>
      </c>
      <c r="Z235" s="229">
        <v>0</v>
      </c>
      <c r="AA235" s="230">
        <f>Z235*K235</f>
        <v>0</v>
      </c>
      <c r="AR235" s="23" t="s">
        <v>249</v>
      </c>
      <c r="AT235" s="23" t="s">
        <v>172</v>
      </c>
      <c r="AU235" s="23" t="s">
        <v>150</v>
      </c>
      <c r="AY235" s="23" t="s">
        <v>171</v>
      </c>
      <c r="BE235" s="143">
        <f>IF(U235="základní",N235,0)</f>
        <v>0</v>
      </c>
      <c r="BF235" s="143">
        <f>IF(U235="snížená",N235,0)</f>
        <v>0</v>
      </c>
      <c r="BG235" s="143">
        <f>IF(U235="zákl. přenesená",N235,0)</f>
        <v>0</v>
      </c>
      <c r="BH235" s="143">
        <f>IF(U235="sníž. přenesená",N235,0)</f>
        <v>0</v>
      </c>
      <c r="BI235" s="143">
        <f>IF(U235="nulová",N235,0)</f>
        <v>0</v>
      </c>
      <c r="BJ235" s="23" t="s">
        <v>150</v>
      </c>
      <c r="BK235" s="143">
        <f>ROUND(L235*K235,2)</f>
        <v>0</v>
      </c>
      <c r="BL235" s="23" t="s">
        <v>249</v>
      </c>
      <c r="BM235" s="23" t="s">
        <v>1118</v>
      </c>
    </row>
    <row r="236" s="1" customFormat="1" ht="25.5" customHeight="1">
      <c r="B236" s="47"/>
      <c r="C236" s="220" t="s">
        <v>399</v>
      </c>
      <c r="D236" s="220" t="s">
        <v>172</v>
      </c>
      <c r="E236" s="221" t="s">
        <v>367</v>
      </c>
      <c r="F236" s="222" t="s">
        <v>368</v>
      </c>
      <c r="G236" s="222"/>
      <c r="H236" s="222"/>
      <c r="I236" s="222"/>
      <c r="J236" s="223" t="s">
        <v>321</v>
      </c>
      <c r="K236" s="272">
        <v>0</v>
      </c>
      <c r="L236" s="225">
        <v>0</v>
      </c>
      <c r="M236" s="226"/>
      <c r="N236" s="227">
        <f>ROUND(L236*K236,2)</f>
        <v>0</v>
      </c>
      <c r="O236" s="227"/>
      <c r="P236" s="227"/>
      <c r="Q236" s="227"/>
      <c r="R236" s="49"/>
      <c r="T236" s="228" t="s">
        <v>22</v>
      </c>
      <c r="U236" s="57" t="s">
        <v>43</v>
      </c>
      <c r="V236" s="48"/>
      <c r="W236" s="229">
        <f>V236*K236</f>
        <v>0</v>
      </c>
      <c r="X236" s="229">
        <v>0</v>
      </c>
      <c r="Y236" s="229">
        <f>X236*K236</f>
        <v>0</v>
      </c>
      <c r="Z236" s="229">
        <v>0</v>
      </c>
      <c r="AA236" s="230">
        <f>Z236*K236</f>
        <v>0</v>
      </c>
      <c r="AR236" s="23" t="s">
        <v>249</v>
      </c>
      <c r="AT236" s="23" t="s">
        <v>172</v>
      </c>
      <c r="AU236" s="23" t="s">
        <v>150</v>
      </c>
      <c r="AY236" s="23" t="s">
        <v>171</v>
      </c>
      <c r="BE236" s="143">
        <f>IF(U236="základní",N236,0)</f>
        <v>0</v>
      </c>
      <c r="BF236" s="143">
        <f>IF(U236="snížená",N236,0)</f>
        <v>0</v>
      </c>
      <c r="BG236" s="143">
        <f>IF(U236="zákl. přenesená",N236,0)</f>
        <v>0</v>
      </c>
      <c r="BH236" s="143">
        <f>IF(U236="sníž. přenesená",N236,0)</f>
        <v>0</v>
      </c>
      <c r="BI236" s="143">
        <f>IF(U236="nulová",N236,0)</f>
        <v>0</v>
      </c>
      <c r="BJ236" s="23" t="s">
        <v>150</v>
      </c>
      <c r="BK236" s="143">
        <f>ROUND(L236*K236,2)</f>
        <v>0</v>
      </c>
      <c r="BL236" s="23" t="s">
        <v>249</v>
      </c>
      <c r="BM236" s="23" t="s">
        <v>1119</v>
      </c>
    </row>
    <row r="237" s="9" customFormat="1" ht="29.88" customHeight="1">
      <c r="B237" s="206"/>
      <c r="C237" s="207"/>
      <c r="D237" s="217" t="s">
        <v>133</v>
      </c>
      <c r="E237" s="217"/>
      <c r="F237" s="217"/>
      <c r="G237" s="217"/>
      <c r="H237" s="217"/>
      <c r="I237" s="217"/>
      <c r="J237" s="217"/>
      <c r="K237" s="217"/>
      <c r="L237" s="217"/>
      <c r="M237" s="217"/>
      <c r="N237" s="231">
        <f>BK237</f>
        <v>0</v>
      </c>
      <c r="O237" s="232"/>
      <c r="P237" s="232"/>
      <c r="Q237" s="232"/>
      <c r="R237" s="210"/>
      <c r="T237" s="211"/>
      <c r="U237" s="207"/>
      <c r="V237" s="207"/>
      <c r="W237" s="212">
        <f>SUM(W238:W250)</f>
        <v>0</v>
      </c>
      <c r="X237" s="207"/>
      <c r="Y237" s="212">
        <f>SUM(Y238:Y250)</f>
        <v>0.010070000000000001</v>
      </c>
      <c r="Z237" s="207"/>
      <c r="AA237" s="213">
        <f>SUM(AA238:AA250)</f>
        <v>0.0043599999999999993</v>
      </c>
      <c r="AR237" s="214" t="s">
        <v>150</v>
      </c>
      <c r="AT237" s="215" t="s">
        <v>75</v>
      </c>
      <c r="AU237" s="215" t="s">
        <v>84</v>
      </c>
      <c r="AY237" s="214" t="s">
        <v>171</v>
      </c>
      <c r="BK237" s="216">
        <f>SUM(BK238:BK250)</f>
        <v>0</v>
      </c>
    </row>
    <row r="238" s="1" customFormat="1" ht="25.5" customHeight="1">
      <c r="B238" s="47"/>
      <c r="C238" s="220" t="s">
        <v>403</v>
      </c>
      <c r="D238" s="220" t="s">
        <v>172</v>
      </c>
      <c r="E238" s="221" t="s">
        <v>371</v>
      </c>
      <c r="F238" s="222" t="s">
        <v>372</v>
      </c>
      <c r="G238" s="222"/>
      <c r="H238" s="222"/>
      <c r="I238" s="222"/>
      <c r="J238" s="223" t="s">
        <v>223</v>
      </c>
      <c r="K238" s="224">
        <v>8</v>
      </c>
      <c r="L238" s="225">
        <v>0</v>
      </c>
      <c r="M238" s="226"/>
      <c r="N238" s="227">
        <f>ROUND(L238*K238,2)</f>
        <v>0</v>
      </c>
      <c r="O238" s="227"/>
      <c r="P238" s="227"/>
      <c r="Q238" s="227"/>
      <c r="R238" s="49"/>
      <c r="T238" s="228" t="s">
        <v>22</v>
      </c>
      <c r="U238" s="57" t="s">
        <v>43</v>
      </c>
      <c r="V238" s="48"/>
      <c r="W238" s="229">
        <f>V238*K238</f>
        <v>0</v>
      </c>
      <c r="X238" s="229">
        <v>0</v>
      </c>
      <c r="Y238" s="229">
        <f>X238*K238</f>
        <v>0</v>
      </c>
      <c r="Z238" s="229">
        <v>0.00027999999999999998</v>
      </c>
      <c r="AA238" s="230">
        <f>Z238*K238</f>
        <v>0.0022399999999999998</v>
      </c>
      <c r="AR238" s="23" t="s">
        <v>249</v>
      </c>
      <c r="AT238" s="23" t="s">
        <v>172</v>
      </c>
      <c r="AU238" s="23" t="s">
        <v>150</v>
      </c>
      <c r="AY238" s="23" t="s">
        <v>171</v>
      </c>
      <c r="BE238" s="143">
        <f>IF(U238="základní",N238,0)</f>
        <v>0</v>
      </c>
      <c r="BF238" s="143">
        <f>IF(U238="snížená",N238,0)</f>
        <v>0</v>
      </c>
      <c r="BG238" s="143">
        <f>IF(U238="zákl. přenesená",N238,0)</f>
        <v>0</v>
      </c>
      <c r="BH238" s="143">
        <f>IF(U238="sníž. přenesená",N238,0)</f>
        <v>0</v>
      </c>
      <c r="BI238" s="143">
        <f>IF(U238="nulová",N238,0)</f>
        <v>0</v>
      </c>
      <c r="BJ238" s="23" t="s">
        <v>150</v>
      </c>
      <c r="BK238" s="143">
        <f>ROUND(L238*K238,2)</f>
        <v>0</v>
      </c>
      <c r="BL238" s="23" t="s">
        <v>249</v>
      </c>
      <c r="BM238" s="23" t="s">
        <v>1120</v>
      </c>
    </row>
    <row r="239" s="1" customFormat="1" ht="25.5" customHeight="1">
      <c r="B239" s="47"/>
      <c r="C239" s="220" t="s">
        <v>407</v>
      </c>
      <c r="D239" s="220" t="s">
        <v>172</v>
      </c>
      <c r="E239" s="221" t="s">
        <v>375</v>
      </c>
      <c r="F239" s="222" t="s">
        <v>376</v>
      </c>
      <c r="G239" s="222"/>
      <c r="H239" s="222"/>
      <c r="I239" s="222"/>
      <c r="J239" s="223" t="s">
        <v>223</v>
      </c>
      <c r="K239" s="224">
        <v>10</v>
      </c>
      <c r="L239" s="225">
        <v>0</v>
      </c>
      <c r="M239" s="226"/>
      <c r="N239" s="227">
        <f>ROUND(L239*K239,2)</f>
        <v>0</v>
      </c>
      <c r="O239" s="227"/>
      <c r="P239" s="227"/>
      <c r="Q239" s="227"/>
      <c r="R239" s="49"/>
      <c r="T239" s="228" t="s">
        <v>22</v>
      </c>
      <c r="U239" s="57" t="s">
        <v>43</v>
      </c>
      <c r="V239" s="48"/>
      <c r="W239" s="229">
        <f>V239*K239</f>
        <v>0</v>
      </c>
      <c r="X239" s="229">
        <v>0.00066</v>
      </c>
      <c r="Y239" s="229">
        <f>X239*K239</f>
        <v>0.0066</v>
      </c>
      <c r="Z239" s="229">
        <v>0</v>
      </c>
      <c r="AA239" s="230">
        <f>Z239*K239</f>
        <v>0</v>
      </c>
      <c r="AR239" s="23" t="s">
        <v>249</v>
      </c>
      <c r="AT239" s="23" t="s">
        <v>172</v>
      </c>
      <c r="AU239" s="23" t="s">
        <v>150</v>
      </c>
      <c r="AY239" s="23" t="s">
        <v>171</v>
      </c>
      <c r="BE239" s="143">
        <f>IF(U239="základní",N239,0)</f>
        <v>0</v>
      </c>
      <c r="BF239" s="143">
        <f>IF(U239="snížená",N239,0)</f>
        <v>0</v>
      </c>
      <c r="BG239" s="143">
        <f>IF(U239="zákl. přenesená",N239,0)</f>
        <v>0</v>
      </c>
      <c r="BH239" s="143">
        <f>IF(U239="sníž. přenesená",N239,0)</f>
        <v>0</v>
      </c>
      <c r="BI239" s="143">
        <f>IF(U239="nulová",N239,0)</f>
        <v>0</v>
      </c>
      <c r="BJ239" s="23" t="s">
        <v>150</v>
      </c>
      <c r="BK239" s="143">
        <f>ROUND(L239*K239,2)</f>
        <v>0</v>
      </c>
      <c r="BL239" s="23" t="s">
        <v>249</v>
      </c>
      <c r="BM239" s="23" t="s">
        <v>1121</v>
      </c>
    </row>
    <row r="240" s="1" customFormat="1" ht="38.25" customHeight="1">
      <c r="B240" s="47"/>
      <c r="C240" s="220" t="s">
        <v>411</v>
      </c>
      <c r="D240" s="220" t="s">
        <v>172</v>
      </c>
      <c r="E240" s="221" t="s">
        <v>379</v>
      </c>
      <c r="F240" s="222" t="s">
        <v>380</v>
      </c>
      <c r="G240" s="222"/>
      <c r="H240" s="222"/>
      <c r="I240" s="222"/>
      <c r="J240" s="223" t="s">
        <v>223</v>
      </c>
      <c r="K240" s="224">
        <v>10</v>
      </c>
      <c r="L240" s="225">
        <v>0</v>
      </c>
      <c r="M240" s="226"/>
      <c r="N240" s="227">
        <f>ROUND(L240*K240,2)</f>
        <v>0</v>
      </c>
      <c r="O240" s="227"/>
      <c r="P240" s="227"/>
      <c r="Q240" s="227"/>
      <c r="R240" s="49"/>
      <c r="T240" s="228" t="s">
        <v>22</v>
      </c>
      <c r="U240" s="57" t="s">
        <v>43</v>
      </c>
      <c r="V240" s="48"/>
      <c r="W240" s="229">
        <f>V240*K240</f>
        <v>0</v>
      </c>
      <c r="X240" s="229">
        <v>4.0000000000000003E-05</v>
      </c>
      <c r="Y240" s="229">
        <f>X240*K240</f>
        <v>0.00040000000000000002</v>
      </c>
      <c r="Z240" s="229">
        <v>0</v>
      </c>
      <c r="AA240" s="230">
        <f>Z240*K240</f>
        <v>0</v>
      </c>
      <c r="AR240" s="23" t="s">
        <v>249</v>
      </c>
      <c r="AT240" s="23" t="s">
        <v>172</v>
      </c>
      <c r="AU240" s="23" t="s">
        <v>150</v>
      </c>
      <c r="AY240" s="23" t="s">
        <v>171</v>
      </c>
      <c r="BE240" s="143">
        <f>IF(U240="základní",N240,0)</f>
        <v>0</v>
      </c>
      <c r="BF240" s="143">
        <f>IF(U240="snížená",N240,0)</f>
        <v>0</v>
      </c>
      <c r="BG240" s="143">
        <f>IF(U240="zákl. přenesená",N240,0)</f>
        <v>0</v>
      </c>
      <c r="BH240" s="143">
        <f>IF(U240="sníž. přenesená",N240,0)</f>
        <v>0</v>
      </c>
      <c r="BI240" s="143">
        <f>IF(U240="nulová",N240,0)</f>
        <v>0</v>
      </c>
      <c r="BJ240" s="23" t="s">
        <v>150</v>
      </c>
      <c r="BK240" s="143">
        <f>ROUND(L240*K240,2)</f>
        <v>0</v>
      </c>
      <c r="BL240" s="23" t="s">
        <v>249</v>
      </c>
      <c r="BM240" s="23" t="s">
        <v>1122</v>
      </c>
    </row>
    <row r="241" s="1" customFormat="1" ht="25.5" customHeight="1">
      <c r="B241" s="47"/>
      <c r="C241" s="220" t="s">
        <v>415</v>
      </c>
      <c r="D241" s="220" t="s">
        <v>172</v>
      </c>
      <c r="E241" s="221" t="s">
        <v>383</v>
      </c>
      <c r="F241" s="222" t="s">
        <v>384</v>
      </c>
      <c r="G241" s="222"/>
      <c r="H241" s="222"/>
      <c r="I241" s="222"/>
      <c r="J241" s="223" t="s">
        <v>175</v>
      </c>
      <c r="K241" s="224">
        <v>8</v>
      </c>
      <c r="L241" s="225">
        <v>0</v>
      </c>
      <c r="M241" s="226"/>
      <c r="N241" s="227">
        <f>ROUND(L241*K241,2)</f>
        <v>0</v>
      </c>
      <c r="O241" s="227"/>
      <c r="P241" s="227"/>
      <c r="Q241" s="227"/>
      <c r="R241" s="49"/>
      <c r="T241" s="228" t="s">
        <v>22</v>
      </c>
      <c r="U241" s="57" t="s">
        <v>43</v>
      </c>
      <c r="V241" s="48"/>
      <c r="W241" s="229">
        <f>V241*K241</f>
        <v>0</v>
      </c>
      <c r="X241" s="229">
        <v>0</v>
      </c>
      <c r="Y241" s="229">
        <f>X241*K241</f>
        <v>0</v>
      </c>
      <c r="Z241" s="229">
        <v>0</v>
      </c>
      <c r="AA241" s="230">
        <f>Z241*K241</f>
        <v>0</v>
      </c>
      <c r="AR241" s="23" t="s">
        <v>249</v>
      </c>
      <c r="AT241" s="23" t="s">
        <v>172</v>
      </c>
      <c r="AU241" s="23" t="s">
        <v>150</v>
      </c>
      <c r="AY241" s="23" t="s">
        <v>171</v>
      </c>
      <c r="BE241" s="143">
        <f>IF(U241="základní",N241,0)</f>
        <v>0</v>
      </c>
      <c r="BF241" s="143">
        <f>IF(U241="snížená",N241,0)</f>
        <v>0</v>
      </c>
      <c r="BG241" s="143">
        <f>IF(U241="zákl. přenesená",N241,0)</f>
        <v>0</v>
      </c>
      <c r="BH241" s="143">
        <f>IF(U241="sníž. přenesená",N241,0)</f>
        <v>0</v>
      </c>
      <c r="BI241" s="143">
        <f>IF(U241="nulová",N241,0)</f>
        <v>0</v>
      </c>
      <c r="BJ241" s="23" t="s">
        <v>150</v>
      </c>
      <c r="BK241" s="143">
        <f>ROUND(L241*K241,2)</f>
        <v>0</v>
      </c>
      <c r="BL241" s="23" t="s">
        <v>249</v>
      </c>
      <c r="BM241" s="23" t="s">
        <v>1123</v>
      </c>
    </row>
    <row r="242" s="1" customFormat="1" ht="25.5" customHeight="1">
      <c r="B242" s="47"/>
      <c r="C242" s="220" t="s">
        <v>419</v>
      </c>
      <c r="D242" s="220" t="s">
        <v>172</v>
      </c>
      <c r="E242" s="221" t="s">
        <v>387</v>
      </c>
      <c r="F242" s="222" t="s">
        <v>388</v>
      </c>
      <c r="G242" s="222"/>
      <c r="H242" s="222"/>
      <c r="I242" s="222"/>
      <c r="J242" s="223" t="s">
        <v>175</v>
      </c>
      <c r="K242" s="224">
        <v>2</v>
      </c>
      <c r="L242" s="225">
        <v>0</v>
      </c>
      <c r="M242" s="226"/>
      <c r="N242" s="227">
        <f>ROUND(L242*K242,2)</f>
        <v>0</v>
      </c>
      <c r="O242" s="227"/>
      <c r="P242" s="227"/>
      <c r="Q242" s="227"/>
      <c r="R242" s="49"/>
      <c r="T242" s="228" t="s">
        <v>22</v>
      </c>
      <c r="U242" s="57" t="s">
        <v>43</v>
      </c>
      <c r="V242" s="48"/>
      <c r="W242" s="229">
        <f>V242*K242</f>
        <v>0</v>
      </c>
      <c r="X242" s="229">
        <v>0</v>
      </c>
      <c r="Y242" s="229">
        <f>X242*K242</f>
        <v>0</v>
      </c>
      <c r="Z242" s="229">
        <v>0</v>
      </c>
      <c r="AA242" s="230">
        <f>Z242*K242</f>
        <v>0</v>
      </c>
      <c r="AR242" s="23" t="s">
        <v>249</v>
      </c>
      <c r="AT242" s="23" t="s">
        <v>172</v>
      </c>
      <c r="AU242" s="23" t="s">
        <v>150</v>
      </c>
      <c r="AY242" s="23" t="s">
        <v>171</v>
      </c>
      <c r="BE242" s="143">
        <f>IF(U242="základní",N242,0)</f>
        <v>0</v>
      </c>
      <c r="BF242" s="143">
        <f>IF(U242="snížená",N242,0)</f>
        <v>0</v>
      </c>
      <c r="BG242" s="143">
        <f>IF(U242="zákl. přenesená",N242,0)</f>
        <v>0</v>
      </c>
      <c r="BH242" s="143">
        <f>IF(U242="sníž. přenesená",N242,0)</f>
        <v>0</v>
      </c>
      <c r="BI242" s="143">
        <f>IF(U242="nulová",N242,0)</f>
        <v>0</v>
      </c>
      <c r="BJ242" s="23" t="s">
        <v>150</v>
      </c>
      <c r="BK242" s="143">
        <f>ROUND(L242*K242,2)</f>
        <v>0</v>
      </c>
      <c r="BL242" s="23" t="s">
        <v>249</v>
      </c>
      <c r="BM242" s="23" t="s">
        <v>1124</v>
      </c>
    </row>
    <row r="243" s="1" customFormat="1" ht="25.5" customHeight="1">
      <c r="B243" s="47"/>
      <c r="C243" s="220" t="s">
        <v>423</v>
      </c>
      <c r="D243" s="220" t="s">
        <v>172</v>
      </c>
      <c r="E243" s="221" t="s">
        <v>391</v>
      </c>
      <c r="F243" s="222" t="s">
        <v>392</v>
      </c>
      <c r="G243" s="222"/>
      <c r="H243" s="222"/>
      <c r="I243" s="222"/>
      <c r="J243" s="223" t="s">
        <v>175</v>
      </c>
      <c r="K243" s="224">
        <v>6</v>
      </c>
      <c r="L243" s="225">
        <v>0</v>
      </c>
      <c r="M243" s="226"/>
      <c r="N243" s="227">
        <f>ROUND(L243*K243,2)</f>
        <v>0</v>
      </c>
      <c r="O243" s="227"/>
      <c r="P243" s="227"/>
      <c r="Q243" s="227"/>
      <c r="R243" s="49"/>
      <c r="T243" s="228" t="s">
        <v>22</v>
      </c>
      <c r="U243" s="57" t="s">
        <v>43</v>
      </c>
      <c r="V243" s="48"/>
      <c r="W243" s="229">
        <f>V243*K243</f>
        <v>0</v>
      </c>
      <c r="X243" s="229">
        <v>0.00012999999999999999</v>
      </c>
      <c r="Y243" s="229">
        <f>X243*K243</f>
        <v>0.00077999999999999988</v>
      </c>
      <c r="Z243" s="229">
        <v>0</v>
      </c>
      <c r="AA243" s="230">
        <f>Z243*K243</f>
        <v>0</v>
      </c>
      <c r="AR243" s="23" t="s">
        <v>249</v>
      </c>
      <c r="AT243" s="23" t="s">
        <v>172</v>
      </c>
      <c r="AU243" s="23" t="s">
        <v>150</v>
      </c>
      <c r="AY243" s="23" t="s">
        <v>171</v>
      </c>
      <c r="BE243" s="143">
        <f>IF(U243="základní",N243,0)</f>
        <v>0</v>
      </c>
      <c r="BF243" s="143">
        <f>IF(U243="snížená",N243,0)</f>
        <v>0</v>
      </c>
      <c r="BG243" s="143">
        <f>IF(U243="zákl. přenesená",N243,0)</f>
        <v>0</v>
      </c>
      <c r="BH243" s="143">
        <f>IF(U243="sníž. přenesená",N243,0)</f>
        <v>0</v>
      </c>
      <c r="BI243" s="143">
        <f>IF(U243="nulová",N243,0)</f>
        <v>0</v>
      </c>
      <c r="BJ243" s="23" t="s">
        <v>150</v>
      </c>
      <c r="BK243" s="143">
        <f>ROUND(L243*K243,2)</f>
        <v>0</v>
      </c>
      <c r="BL243" s="23" t="s">
        <v>249</v>
      </c>
      <c r="BM243" s="23" t="s">
        <v>1125</v>
      </c>
    </row>
    <row r="244" s="1" customFormat="1" ht="25.5" customHeight="1">
      <c r="B244" s="47"/>
      <c r="C244" s="220" t="s">
        <v>428</v>
      </c>
      <c r="D244" s="220" t="s">
        <v>172</v>
      </c>
      <c r="E244" s="221" t="s">
        <v>395</v>
      </c>
      <c r="F244" s="222" t="s">
        <v>396</v>
      </c>
      <c r="G244" s="222"/>
      <c r="H244" s="222"/>
      <c r="I244" s="222"/>
      <c r="J244" s="223" t="s">
        <v>397</v>
      </c>
      <c r="K244" s="224">
        <v>1</v>
      </c>
      <c r="L244" s="225">
        <v>0</v>
      </c>
      <c r="M244" s="226"/>
      <c r="N244" s="227">
        <f>ROUND(L244*K244,2)</f>
        <v>0</v>
      </c>
      <c r="O244" s="227"/>
      <c r="P244" s="227"/>
      <c r="Q244" s="227"/>
      <c r="R244" s="49"/>
      <c r="T244" s="228" t="s">
        <v>22</v>
      </c>
      <c r="U244" s="57" t="s">
        <v>43</v>
      </c>
      <c r="V244" s="48"/>
      <c r="W244" s="229">
        <f>V244*K244</f>
        <v>0</v>
      </c>
      <c r="X244" s="229">
        <v>0.00025000000000000001</v>
      </c>
      <c r="Y244" s="229">
        <f>X244*K244</f>
        <v>0.00025000000000000001</v>
      </c>
      <c r="Z244" s="229">
        <v>0</v>
      </c>
      <c r="AA244" s="230">
        <f>Z244*K244</f>
        <v>0</v>
      </c>
      <c r="AR244" s="23" t="s">
        <v>249</v>
      </c>
      <c r="AT244" s="23" t="s">
        <v>172</v>
      </c>
      <c r="AU244" s="23" t="s">
        <v>150</v>
      </c>
      <c r="AY244" s="23" t="s">
        <v>171</v>
      </c>
      <c r="BE244" s="143">
        <f>IF(U244="základní",N244,0)</f>
        <v>0</v>
      </c>
      <c r="BF244" s="143">
        <f>IF(U244="snížená",N244,0)</f>
        <v>0</v>
      </c>
      <c r="BG244" s="143">
        <f>IF(U244="zákl. přenesená",N244,0)</f>
        <v>0</v>
      </c>
      <c r="BH244" s="143">
        <f>IF(U244="sníž. přenesená",N244,0)</f>
        <v>0</v>
      </c>
      <c r="BI244" s="143">
        <f>IF(U244="nulová",N244,0)</f>
        <v>0</v>
      </c>
      <c r="BJ244" s="23" t="s">
        <v>150</v>
      </c>
      <c r="BK244" s="143">
        <f>ROUND(L244*K244,2)</f>
        <v>0</v>
      </c>
      <c r="BL244" s="23" t="s">
        <v>249</v>
      </c>
      <c r="BM244" s="23" t="s">
        <v>1126</v>
      </c>
    </row>
    <row r="245" s="1" customFormat="1" ht="25.5" customHeight="1">
      <c r="B245" s="47"/>
      <c r="C245" s="220" t="s">
        <v>432</v>
      </c>
      <c r="D245" s="220" t="s">
        <v>172</v>
      </c>
      <c r="E245" s="221" t="s">
        <v>400</v>
      </c>
      <c r="F245" s="222" t="s">
        <v>401</v>
      </c>
      <c r="G245" s="222"/>
      <c r="H245" s="222"/>
      <c r="I245" s="222"/>
      <c r="J245" s="223" t="s">
        <v>175</v>
      </c>
      <c r="K245" s="224">
        <v>4</v>
      </c>
      <c r="L245" s="225">
        <v>0</v>
      </c>
      <c r="M245" s="226"/>
      <c r="N245" s="227">
        <f>ROUND(L245*K245,2)</f>
        <v>0</v>
      </c>
      <c r="O245" s="227"/>
      <c r="P245" s="227"/>
      <c r="Q245" s="227"/>
      <c r="R245" s="49"/>
      <c r="T245" s="228" t="s">
        <v>22</v>
      </c>
      <c r="U245" s="57" t="s">
        <v>43</v>
      </c>
      <c r="V245" s="48"/>
      <c r="W245" s="229">
        <f>V245*K245</f>
        <v>0</v>
      </c>
      <c r="X245" s="229">
        <v>0</v>
      </c>
      <c r="Y245" s="229">
        <f>X245*K245</f>
        <v>0</v>
      </c>
      <c r="Z245" s="229">
        <v>0.00052999999999999998</v>
      </c>
      <c r="AA245" s="230">
        <f>Z245*K245</f>
        <v>0.0021199999999999999</v>
      </c>
      <c r="AR245" s="23" t="s">
        <v>249</v>
      </c>
      <c r="AT245" s="23" t="s">
        <v>172</v>
      </c>
      <c r="AU245" s="23" t="s">
        <v>150</v>
      </c>
      <c r="AY245" s="23" t="s">
        <v>171</v>
      </c>
      <c r="BE245" s="143">
        <f>IF(U245="základní",N245,0)</f>
        <v>0</v>
      </c>
      <c r="BF245" s="143">
        <f>IF(U245="snížená",N245,0)</f>
        <v>0</v>
      </c>
      <c r="BG245" s="143">
        <f>IF(U245="zákl. přenesená",N245,0)</f>
        <v>0</v>
      </c>
      <c r="BH245" s="143">
        <f>IF(U245="sníž. přenesená",N245,0)</f>
        <v>0</v>
      </c>
      <c r="BI245" s="143">
        <f>IF(U245="nulová",N245,0)</f>
        <v>0</v>
      </c>
      <c r="BJ245" s="23" t="s">
        <v>150</v>
      </c>
      <c r="BK245" s="143">
        <f>ROUND(L245*K245,2)</f>
        <v>0</v>
      </c>
      <c r="BL245" s="23" t="s">
        <v>249</v>
      </c>
      <c r="BM245" s="23" t="s">
        <v>1127</v>
      </c>
    </row>
    <row r="246" s="1" customFormat="1" ht="25.5" customHeight="1">
      <c r="B246" s="47"/>
      <c r="C246" s="220" t="s">
        <v>436</v>
      </c>
      <c r="D246" s="220" t="s">
        <v>172</v>
      </c>
      <c r="E246" s="221" t="s">
        <v>404</v>
      </c>
      <c r="F246" s="222" t="s">
        <v>405</v>
      </c>
      <c r="G246" s="222"/>
      <c r="H246" s="222"/>
      <c r="I246" s="222"/>
      <c r="J246" s="223" t="s">
        <v>175</v>
      </c>
      <c r="K246" s="224">
        <v>2</v>
      </c>
      <c r="L246" s="225">
        <v>0</v>
      </c>
      <c r="M246" s="226"/>
      <c r="N246" s="227">
        <f>ROUND(L246*K246,2)</f>
        <v>0</v>
      </c>
      <c r="O246" s="227"/>
      <c r="P246" s="227"/>
      <c r="Q246" s="227"/>
      <c r="R246" s="49"/>
      <c r="T246" s="228" t="s">
        <v>22</v>
      </c>
      <c r="U246" s="57" t="s">
        <v>43</v>
      </c>
      <c r="V246" s="48"/>
      <c r="W246" s="229">
        <f>V246*K246</f>
        <v>0</v>
      </c>
      <c r="X246" s="229">
        <v>2.0000000000000002E-05</v>
      </c>
      <c r="Y246" s="229">
        <f>X246*K246</f>
        <v>4.0000000000000003E-05</v>
      </c>
      <c r="Z246" s="229">
        <v>0</v>
      </c>
      <c r="AA246" s="230">
        <f>Z246*K246</f>
        <v>0</v>
      </c>
      <c r="AR246" s="23" t="s">
        <v>249</v>
      </c>
      <c r="AT246" s="23" t="s">
        <v>172</v>
      </c>
      <c r="AU246" s="23" t="s">
        <v>150</v>
      </c>
      <c r="AY246" s="23" t="s">
        <v>171</v>
      </c>
      <c r="BE246" s="143">
        <f>IF(U246="základní",N246,0)</f>
        <v>0</v>
      </c>
      <c r="BF246" s="143">
        <f>IF(U246="snížená",N246,0)</f>
        <v>0</v>
      </c>
      <c r="BG246" s="143">
        <f>IF(U246="zákl. přenesená",N246,0)</f>
        <v>0</v>
      </c>
      <c r="BH246" s="143">
        <f>IF(U246="sníž. přenesená",N246,0)</f>
        <v>0</v>
      </c>
      <c r="BI246" s="143">
        <f>IF(U246="nulová",N246,0)</f>
        <v>0</v>
      </c>
      <c r="BJ246" s="23" t="s">
        <v>150</v>
      </c>
      <c r="BK246" s="143">
        <f>ROUND(L246*K246,2)</f>
        <v>0</v>
      </c>
      <c r="BL246" s="23" t="s">
        <v>249</v>
      </c>
      <c r="BM246" s="23" t="s">
        <v>1128</v>
      </c>
    </row>
    <row r="247" s="1" customFormat="1" ht="16.5" customHeight="1">
      <c r="B247" s="47"/>
      <c r="C247" s="264" t="s">
        <v>440</v>
      </c>
      <c r="D247" s="264" t="s">
        <v>302</v>
      </c>
      <c r="E247" s="265" t="s">
        <v>408</v>
      </c>
      <c r="F247" s="266" t="s">
        <v>409</v>
      </c>
      <c r="G247" s="266"/>
      <c r="H247" s="266"/>
      <c r="I247" s="266"/>
      <c r="J247" s="267" t="s">
        <v>175</v>
      </c>
      <c r="K247" s="268">
        <v>2</v>
      </c>
      <c r="L247" s="269">
        <v>0</v>
      </c>
      <c r="M247" s="270"/>
      <c r="N247" s="271">
        <f>ROUND(L247*K247,2)</f>
        <v>0</v>
      </c>
      <c r="O247" s="227"/>
      <c r="P247" s="227"/>
      <c r="Q247" s="227"/>
      <c r="R247" s="49"/>
      <c r="T247" s="228" t="s">
        <v>22</v>
      </c>
      <c r="U247" s="57" t="s">
        <v>43</v>
      </c>
      <c r="V247" s="48"/>
      <c r="W247" s="229">
        <f>V247*K247</f>
        <v>0</v>
      </c>
      <c r="X247" s="229">
        <v>0</v>
      </c>
      <c r="Y247" s="229">
        <f>X247*K247</f>
        <v>0</v>
      </c>
      <c r="Z247" s="229">
        <v>0</v>
      </c>
      <c r="AA247" s="230">
        <f>Z247*K247</f>
        <v>0</v>
      </c>
      <c r="AR247" s="23" t="s">
        <v>306</v>
      </c>
      <c r="AT247" s="23" t="s">
        <v>302</v>
      </c>
      <c r="AU247" s="23" t="s">
        <v>150</v>
      </c>
      <c r="AY247" s="23" t="s">
        <v>171</v>
      </c>
      <c r="BE247" s="143">
        <f>IF(U247="základní",N247,0)</f>
        <v>0</v>
      </c>
      <c r="BF247" s="143">
        <f>IF(U247="snížená",N247,0)</f>
        <v>0</v>
      </c>
      <c r="BG247" s="143">
        <f>IF(U247="zákl. přenesená",N247,0)</f>
        <v>0</v>
      </c>
      <c r="BH247" s="143">
        <f>IF(U247="sníž. přenesená",N247,0)</f>
        <v>0</v>
      </c>
      <c r="BI247" s="143">
        <f>IF(U247="nulová",N247,0)</f>
        <v>0</v>
      </c>
      <c r="BJ247" s="23" t="s">
        <v>150</v>
      </c>
      <c r="BK247" s="143">
        <f>ROUND(L247*K247,2)</f>
        <v>0</v>
      </c>
      <c r="BL247" s="23" t="s">
        <v>249</v>
      </c>
      <c r="BM247" s="23" t="s">
        <v>1129</v>
      </c>
    </row>
    <row r="248" s="1" customFormat="1" ht="25.5" customHeight="1">
      <c r="B248" s="47"/>
      <c r="C248" s="220" t="s">
        <v>444</v>
      </c>
      <c r="D248" s="220" t="s">
        <v>172</v>
      </c>
      <c r="E248" s="221" t="s">
        <v>412</v>
      </c>
      <c r="F248" s="222" t="s">
        <v>413</v>
      </c>
      <c r="G248" s="222"/>
      <c r="H248" s="222"/>
      <c r="I248" s="222"/>
      <c r="J248" s="223" t="s">
        <v>223</v>
      </c>
      <c r="K248" s="224">
        <v>10</v>
      </c>
      <c r="L248" s="225">
        <v>0</v>
      </c>
      <c r="M248" s="226"/>
      <c r="N248" s="227">
        <f>ROUND(L248*K248,2)</f>
        <v>0</v>
      </c>
      <c r="O248" s="227"/>
      <c r="P248" s="227"/>
      <c r="Q248" s="227"/>
      <c r="R248" s="49"/>
      <c r="T248" s="228" t="s">
        <v>22</v>
      </c>
      <c r="U248" s="57" t="s">
        <v>43</v>
      </c>
      <c r="V248" s="48"/>
      <c r="W248" s="229">
        <f>V248*K248</f>
        <v>0</v>
      </c>
      <c r="X248" s="229">
        <v>0.00019000000000000001</v>
      </c>
      <c r="Y248" s="229">
        <f>X248*K248</f>
        <v>0.0019000000000000002</v>
      </c>
      <c r="Z248" s="229">
        <v>0</v>
      </c>
      <c r="AA248" s="230">
        <f>Z248*K248</f>
        <v>0</v>
      </c>
      <c r="AR248" s="23" t="s">
        <v>249</v>
      </c>
      <c r="AT248" s="23" t="s">
        <v>172</v>
      </c>
      <c r="AU248" s="23" t="s">
        <v>150</v>
      </c>
      <c r="AY248" s="23" t="s">
        <v>171</v>
      </c>
      <c r="BE248" s="143">
        <f>IF(U248="základní",N248,0)</f>
        <v>0</v>
      </c>
      <c r="BF248" s="143">
        <f>IF(U248="snížená",N248,0)</f>
        <v>0</v>
      </c>
      <c r="BG248" s="143">
        <f>IF(U248="zákl. přenesená",N248,0)</f>
        <v>0</v>
      </c>
      <c r="BH248" s="143">
        <f>IF(U248="sníž. přenesená",N248,0)</f>
        <v>0</v>
      </c>
      <c r="BI248" s="143">
        <f>IF(U248="nulová",N248,0)</f>
        <v>0</v>
      </c>
      <c r="BJ248" s="23" t="s">
        <v>150</v>
      </c>
      <c r="BK248" s="143">
        <f>ROUND(L248*K248,2)</f>
        <v>0</v>
      </c>
      <c r="BL248" s="23" t="s">
        <v>249</v>
      </c>
      <c r="BM248" s="23" t="s">
        <v>1130</v>
      </c>
    </row>
    <row r="249" s="1" customFormat="1" ht="25.5" customHeight="1">
      <c r="B249" s="47"/>
      <c r="C249" s="220" t="s">
        <v>448</v>
      </c>
      <c r="D249" s="220" t="s">
        <v>172</v>
      </c>
      <c r="E249" s="221" t="s">
        <v>416</v>
      </c>
      <c r="F249" s="222" t="s">
        <v>417</v>
      </c>
      <c r="G249" s="222"/>
      <c r="H249" s="222"/>
      <c r="I249" s="222"/>
      <c r="J249" s="223" t="s">
        <v>223</v>
      </c>
      <c r="K249" s="224">
        <v>10</v>
      </c>
      <c r="L249" s="225">
        <v>0</v>
      </c>
      <c r="M249" s="226"/>
      <c r="N249" s="227">
        <f>ROUND(L249*K249,2)</f>
        <v>0</v>
      </c>
      <c r="O249" s="227"/>
      <c r="P249" s="227"/>
      <c r="Q249" s="227"/>
      <c r="R249" s="49"/>
      <c r="T249" s="228" t="s">
        <v>22</v>
      </c>
      <c r="U249" s="57" t="s">
        <v>43</v>
      </c>
      <c r="V249" s="48"/>
      <c r="W249" s="229">
        <f>V249*K249</f>
        <v>0</v>
      </c>
      <c r="X249" s="229">
        <v>1.0000000000000001E-05</v>
      </c>
      <c r="Y249" s="229">
        <f>X249*K249</f>
        <v>0.00010000000000000001</v>
      </c>
      <c r="Z249" s="229">
        <v>0</v>
      </c>
      <c r="AA249" s="230">
        <f>Z249*K249</f>
        <v>0</v>
      </c>
      <c r="AR249" s="23" t="s">
        <v>249</v>
      </c>
      <c r="AT249" s="23" t="s">
        <v>172</v>
      </c>
      <c r="AU249" s="23" t="s">
        <v>150</v>
      </c>
      <c r="AY249" s="23" t="s">
        <v>171</v>
      </c>
      <c r="BE249" s="143">
        <f>IF(U249="základní",N249,0)</f>
        <v>0</v>
      </c>
      <c r="BF249" s="143">
        <f>IF(U249="snížená",N249,0)</f>
        <v>0</v>
      </c>
      <c r="BG249" s="143">
        <f>IF(U249="zákl. přenesená",N249,0)</f>
        <v>0</v>
      </c>
      <c r="BH249" s="143">
        <f>IF(U249="sníž. přenesená",N249,0)</f>
        <v>0</v>
      </c>
      <c r="BI249" s="143">
        <f>IF(U249="nulová",N249,0)</f>
        <v>0</v>
      </c>
      <c r="BJ249" s="23" t="s">
        <v>150</v>
      </c>
      <c r="BK249" s="143">
        <f>ROUND(L249*K249,2)</f>
        <v>0</v>
      </c>
      <c r="BL249" s="23" t="s">
        <v>249</v>
      </c>
      <c r="BM249" s="23" t="s">
        <v>1131</v>
      </c>
    </row>
    <row r="250" s="1" customFormat="1" ht="25.5" customHeight="1">
      <c r="B250" s="47"/>
      <c r="C250" s="220" t="s">
        <v>452</v>
      </c>
      <c r="D250" s="220" t="s">
        <v>172</v>
      </c>
      <c r="E250" s="221" t="s">
        <v>420</v>
      </c>
      <c r="F250" s="222" t="s">
        <v>421</v>
      </c>
      <c r="G250" s="222"/>
      <c r="H250" s="222"/>
      <c r="I250" s="222"/>
      <c r="J250" s="223" t="s">
        <v>321</v>
      </c>
      <c r="K250" s="272">
        <v>0</v>
      </c>
      <c r="L250" s="225">
        <v>0</v>
      </c>
      <c r="M250" s="226"/>
      <c r="N250" s="227">
        <f>ROUND(L250*K250,2)</f>
        <v>0</v>
      </c>
      <c r="O250" s="227"/>
      <c r="P250" s="227"/>
      <c r="Q250" s="227"/>
      <c r="R250" s="49"/>
      <c r="T250" s="228" t="s">
        <v>22</v>
      </c>
      <c r="U250" s="57" t="s">
        <v>43</v>
      </c>
      <c r="V250" s="48"/>
      <c r="W250" s="229">
        <f>V250*K250</f>
        <v>0</v>
      </c>
      <c r="X250" s="229">
        <v>0</v>
      </c>
      <c r="Y250" s="229">
        <f>X250*K250</f>
        <v>0</v>
      </c>
      <c r="Z250" s="229">
        <v>0</v>
      </c>
      <c r="AA250" s="230">
        <f>Z250*K250</f>
        <v>0</v>
      </c>
      <c r="AR250" s="23" t="s">
        <v>249</v>
      </c>
      <c r="AT250" s="23" t="s">
        <v>172</v>
      </c>
      <c r="AU250" s="23" t="s">
        <v>150</v>
      </c>
      <c r="AY250" s="23" t="s">
        <v>171</v>
      </c>
      <c r="BE250" s="143">
        <f>IF(U250="základní",N250,0)</f>
        <v>0</v>
      </c>
      <c r="BF250" s="143">
        <f>IF(U250="snížená",N250,0)</f>
        <v>0</v>
      </c>
      <c r="BG250" s="143">
        <f>IF(U250="zákl. přenesená",N250,0)</f>
        <v>0</v>
      </c>
      <c r="BH250" s="143">
        <f>IF(U250="sníž. přenesená",N250,0)</f>
        <v>0</v>
      </c>
      <c r="BI250" s="143">
        <f>IF(U250="nulová",N250,0)</f>
        <v>0</v>
      </c>
      <c r="BJ250" s="23" t="s">
        <v>150</v>
      </c>
      <c r="BK250" s="143">
        <f>ROUND(L250*K250,2)</f>
        <v>0</v>
      </c>
      <c r="BL250" s="23" t="s">
        <v>249</v>
      </c>
      <c r="BM250" s="23" t="s">
        <v>1132</v>
      </c>
    </row>
    <row r="251" s="9" customFormat="1" ht="29.88" customHeight="1">
      <c r="B251" s="206"/>
      <c r="C251" s="207"/>
      <c r="D251" s="217" t="s">
        <v>134</v>
      </c>
      <c r="E251" s="217"/>
      <c r="F251" s="217"/>
      <c r="G251" s="217"/>
      <c r="H251" s="217"/>
      <c r="I251" s="217"/>
      <c r="J251" s="217"/>
      <c r="K251" s="217"/>
      <c r="L251" s="217"/>
      <c r="M251" s="217"/>
      <c r="N251" s="231">
        <f>BK251</f>
        <v>0</v>
      </c>
      <c r="O251" s="232"/>
      <c r="P251" s="232"/>
      <c r="Q251" s="232"/>
      <c r="R251" s="210"/>
      <c r="T251" s="211"/>
      <c r="U251" s="207"/>
      <c r="V251" s="207"/>
      <c r="W251" s="212">
        <f>SUM(W252:W273)</f>
        <v>0</v>
      </c>
      <c r="X251" s="207"/>
      <c r="Y251" s="212">
        <f>SUM(Y252:Y273)</f>
        <v>0.07038999999999998</v>
      </c>
      <c r="Z251" s="207"/>
      <c r="AA251" s="213">
        <f>SUM(AA252:AA273)</f>
        <v>0.088120000000000004</v>
      </c>
      <c r="AR251" s="214" t="s">
        <v>150</v>
      </c>
      <c r="AT251" s="215" t="s">
        <v>75</v>
      </c>
      <c r="AU251" s="215" t="s">
        <v>84</v>
      </c>
      <c r="AY251" s="214" t="s">
        <v>171</v>
      </c>
      <c r="BK251" s="216">
        <f>SUM(BK252:BK273)</f>
        <v>0</v>
      </c>
    </row>
    <row r="252" s="1" customFormat="1" ht="25.5" customHeight="1">
      <c r="B252" s="47"/>
      <c r="C252" s="220" t="s">
        <v>456</v>
      </c>
      <c r="D252" s="220" t="s">
        <v>172</v>
      </c>
      <c r="E252" s="221" t="s">
        <v>424</v>
      </c>
      <c r="F252" s="222" t="s">
        <v>425</v>
      </c>
      <c r="G252" s="222"/>
      <c r="H252" s="222"/>
      <c r="I252" s="222"/>
      <c r="J252" s="223" t="s">
        <v>426</v>
      </c>
      <c r="K252" s="224">
        <v>1</v>
      </c>
      <c r="L252" s="225">
        <v>0</v>
      </c>
      <c r="M252" s="226"/>
      <c r="N252" s="227">
        <f>ROUND(L252*K252,2)</f>
        <v>0</v>
      </c>
      <c r="O252" s="227"/>
      <c r="P252" s="227"/>
      <c r="Q252" s="227"/>
      <c r="R252" s="49"/>
      <c r="T252" s="228" t="s">
        <v>22</v>
      </c>
      <c r="U252" s="57" t="s">
        <v>43</v>
      </c>
      <c r="V252" s="48"/>
      <c r="W252" s="229">
        <f>V252*K252</f>
        <v>0</v>
      </c>
      <c r="X252" s="229">
        <v>0</v>
      </c>
      <c r="Y252" s="229">
        <f>X252*K252</f>
        <v>0</v>
      </c>
      <c r="Z252" s="229">
        <v>0.01933</v>
      </c>
      <c r="AA252" s="230">
        <f>Z252*K252</f>
        <v>0.01933</v>
      </c>
      <c r="AR252" s="23" t="s">
        <v>249</v>
      </c>
      <c r="AT252" s="23" t="s">
        <v>172</v>
      </c>
      <c r="AU252" s="23" t="s">
        <v>150</v>
      </c>
      <c r="AY252" s="23" t="s">
        <v>171</v>
      </c>
      <c r="BE252" s="143">
        <f>IF(U252="základní",N252,0)</f>
        <v>0</v>
      </c>
      <c r="BF252" s="143">
        <f>IF(U252="snížená",N252,0)</f>
        <v>0</v>
      </c>
      <c r="BG252" s="143">
        <f>IF(U252="zákl. přenesená",N252,0)</f>
        <v>0</v>
      </c>
      <c r="BH252" s="143">
        <f>IF(U252="sníž. přenesená",N252,0)</f>
        <v>0</v>
      </c>
      <c r="BI252" s="143">
        <f>IF(U252="nulová",N252,0)</f>
        <v>0</v>
      </c>
      <c r="BJ252" s="23" t="s">
        <v>150</v>
      </c>
      <c r="BK252" s="143">
        <f>ROUND(L252*K252,2)</f>
        <v>0</v>
      </c>
      <c r="BL252" s="23" t="s">
        <v>249</v>
      </c>
      <c r="BM252" s="23" t="s">
        <v>1133</v>
      </c>
    </row>
    <row r="253" s="1" customFormat="1" ht="25.5" customHeight="1">
      <c r="B253" s="47"/>
      <c r="C253" s="220" t="s">
        <v>460</v>
      </c>
      <c r="D253" s="220" t="s">
        <v>172</v>
      </c>
      <c r="E253" s="221" t="s">
        <v>429</v>
      </c>
      <c r="F253" s="222" t="s">
        <v>430</v>
      </c>
      <c r="G253" s="222"/>
      <c r="H253" s="222"/>
      <c r="I253" s="222"/>
      <c r="J253" s="223" t="s">
        <v>426</v>
      </c>
      <c r="K253" s="224">
        <v>1</v>
      </c>
      <c r="L253" s="225">
        <v>0</v>
      </c>
      <c r="M253" s="226"/>
      <c r="N253" s="227">
        <f>ROUND(L253*K253,2)</f>
        <v>0</v>
      </c>
      <c r="O253" s="227"/>
      <c r="P253" s="227"/>
      <c r="Q253" s="227"/>
      <c r="R253" s="49"/>
      <c r="T253" s="228" t="s">
        <v>22</v>
      </c>
      <c r="U253" s="57" t="s">
        <v>43</v>
      </c>
      <c r="V253" s="48"/>
      <c r="W253" s="229">
        <f>V253*K253</f>
        <v>0</v>
      </c>
      <c r="X253" s="229">
        <v>0.023230000000000001</v>
      </c>
      <c r="Y253" s="229">
        <f>X253*K253</f>
        <v>0.023230000000000001</v>
      </c>
      <c r="Z253" s="229">
        <v>0</v>
      </c>
      <c r="AA253" s="230">
        <f>Z253*K253</f>
        <v>0</v>
      </c>
      <c r="AR253" s="23" t="s">
        <v>249</v>
      </c>
      <c r="AT253" s="23" t="s">
        <v>172</v>
      </c>
      <c r="AU253" s="23" t="s">
        <v>150</v>
      </c>
      <c r="AY253" s="23" t="s">
        <v>171</v>
      </c>
      <c r="BE253" s="143">
        <f>IF(U253="základní",N253,0)</f>
        <v>0</v>
      </c>
      <c r="BF253" s="143">
        <f>IF(U253="snížená",N253,0)</f>
        <v>0</v>
      </c>
      <c r="BG253" s="143">
        <f>IF(U253="zákl. přenesená",N253,0)</f>
        <v>0</v>
      </c>
      <c r="BH253" s="143">
        <f>IF(U253="sníž. přenesená",N253,0)</f>
        <v>0</v>
      </c>
      <c r="BI253" s="143">
        <f>IF(U253="nulová",N253,0)</f>
        <v>0</v>
      </c>
      <c r="BJ253" s="23" t="s">
        <v>150</v>
      </c>
      <c r="BK253" s="143">
        <f>ROUND(L253*K253,2)</f>
        <v>0</v>
      </c>
      <c r="BL253" s="23" t="s">
        <v>249</v>
      </c>
      <c r="BM253" s="23" t="s">
        <v>1134</v>
      </c>
    </row>
    <row r="254" s="1" customFormat="1" ht="25.5" customHeight="1">
      <c r="B254" s="47"/>
      <c r="C254" s="220" t="s">
        <v>464</v>
      </c>
      <c r="D254" s="220" t="s">
        <v>172</v>
      </c>
      <c r="E254" s="221" t="s">
        <v>433</v>
      </c>
      <c r="F254" s="222" t="s">
        <v>434</v>
      </c>
      <c r="G254" s="222"/>
      <c r="H254" s="222"/>
      <c r="I254" s="222"/>
      <c r="J254" s="223" t="s">
        <v>426</v>
      </c>
      <c r="K254" s="224">
        <v>1</v>
      </c>
      <c r="L254" s="225">
        <v>0</v>
      </c>
      <c r="M254" s="226"/>
      <c r="N254" s="227">
        <f>ROUND(L254*K254,2)</f>
        <v>0</v>
      </c>
      <c r="O254" s="227"/>
      <c r="P254" s="227"/>
      <c r="Q254" s="227"/>
      <c r="R254" s="49"/>
      <c r="T254" s="228" t="s">
        <v>22</v>
      </c>
      <c r="U254" s="57" t="s">
        <v>43</v>
      </c>
      <c r="V254" s="48"/>
      <c r="W254" s="229">
        <f>V254*K254</f>
        <v>0</v>
      </c>
      <c r="X254" s="229">
        <v>0</v>
      </c>
      <c r="Y254" s="229">
        <f>X254*K254</f>
        <v>0</v>
      </c>
      <c r="Z254" s="229">
        <v>0.019460000000000002</v>
      </c>
      <c r="AA254" s="230">
        <f>Z254*K254</f>
        <v>0.019460000000000002</v>
      </c>
      <c r="AR254" s="23" t="s">
        <v>249</v>
      </c>
      <c r="AT254" s="23" t="s">
        <v>172</v>
      </c>
      <c r="AU254" s="23" t="s">
        <v>150</v>
      </c>
      <c r="AY254" s="23" t="s">
        <v>171</v>
      </c>
      <c r="BE254" s="143">
        <f>IF(U254="základní",N254,0)</f>
        <v>0</v>
      </c>
      <c r="BF254" s="143">
        <f>IF(U254="snížená",N254,0)</f>
        <v>0</v>
      </c>
      <c r="BG254" s="143">
        <f>IF(U254="zákl. přenesená",N254,0)</f>
        <v>0</v>
      </c>
      <c r="BH254" s="143">
        <f>IF(U254="sníž. přenesená",N254,0)</f>
        <v>0</v>
      </c>
      <c r="BI254" s="143">
        <f>IF(U254="nulová",N254,0)</f>
        <v>0</v>
      </c>
      <c r="BJ254" s="23" t="s">
        <v>150</v>
      </c>
      <c r="BK254" s="143">
        <f>ROUND(L254*K254,2)</f>
        <v>0</v>
      </c>
      <c r="BL254" s="23" t="s">
        <v>249</v>
      </c>
      <c r="BM254" s="23" t="s">
        <v>1135</v>
      </c>
    </row>
    <row r="255" s="1" customFormat="1" ht="38.25" customHeight="1">
      <c r="B255" s="47"/>
      <c r="C255" s="220" t="s">
        <v>468</v>
      </c>
      <c r="D255" s="220" t="s">
        <v>172</v>
      </c>
      <c r="E255" s="221" t="s">
        <v>437</v>
      </c>
      <c r="F255" s="222" t="s">
        <v>438</v>
      </c>
      <c r="G255" s="222"/>
      <c r="H255" s="222"/>
      <c r="I255" s="222"/>
      <c r="J255" s="223" t="s">
        <v>426</v>
      </c>
      <c r="K255" s="224">
        <v>1</v>
      </c>
      <c r="L255" s="225">
        <v>0</v>
      </c>
      <c r="M255" s="226"/>
      <c r="N255" s="227">
        <f>ROUND(L255*K255,2)</f>
        <v>0</v>
      </c>
      <c r="O255" s="227"/>
      <c r="P255" s="227"/>
      <c r="Q255" s="227"/>
      <c r="R255" s="49"/>
      <c r="T255" s="228" t="s">
        <v>22</v>
      </c>
      <c r="U255" s="57" t="s">
        <v>43</v>
      </c>
      <c r="V255" s="48"/>
      <c r="W255" s="229">
        <f>V255*K255</f>
        <v>0</v>
      </c>
      <c r="X255" s="229">
        <v>0.01525</v>
      </c>
      <c r="Y255" s="229">
        <f>X255*K255</f>
        <v>0.01525</v>
      </c>
      <c r="Z255" s="229">
        <v>0</v>
      </c>
      <c r="AA255" s="230">
        <f>Z255*K255</f>
        <v>0</v>
      </c>
      <c r="AR255" s="23" t="s">
        <v>249</v>
      </c>
      <c r="AT255" s="23" t="s">
        <v>172</v>
      </c>
      <c r="AU255" s="23" t="s">
        <v>150</v>
      </c>
      <c r="AY255" s="23" t="s">
        <v>171</v>
      </c>
      <c r="BE255" s="143">
        <f>IF(U255="základní",N255,0)</f>
        <v>0</v>
      </c>
      <c r="BF255" s="143">
        <f>IF(U255="snížená",N255,0)</f>
        <v>0</v>
      </c>
      <c r="BG255" s="143">
        <f>IF(U255="zákl. přenesená",N255,0)</f>
        <v>0</v>
      </c>
      <c r="BH255" s="143">
        <f>IF(U255="sníž. přenesená",N255,0)</f>
        <v>0</v>
      </c>
      <c r="BI255" s="143">
        <f>IF(U255="nulová",N255,0)</f>
        <v>0</v>
      </c>
      <c r="BJ255" s="23" t="s">
        <v>150</v>
      </c>
      <c r="BK255" s="143">
        <f>ROUND(L255*K255,2)</f>
        <v>0</v>
      </c>
      <c r="BL255" s="23" t="s">
        <v>249</v>
      </c>
      <c r="BM255" s="23" t="s">
        <v>1136</v>
      </c>
    </row>
    <row r="256" s="1" customFormat="1" ht="25.5" customHeight="1">
      <c r="B256" s="47"/>
      <c r="C256" s="220" t="s">
        <v>472</v>
      </c>
      <c r="D256" s="220" t="s">
        <v>172</v>
      </c>
      <c r="E256" s="221" t="s">
        <v>441</v>
      </c>
      <c r="F256" s="222" t="s">
        <v>442</v>
      </c>
      <c r="G256" s="222"/>
      <c r="H256" s="222"/>
      <c r="I256" s="222"/>
      <c r="J256" s="223" t="s">
        <v>426</v>
      </c>
      <c r="K256" s="224">
        <v>1</v>
      </c>
      <c r="L256" s="225">
        <v>0</v>
      </c>
      <c r="M256" s="226"/>
      <c r="N256" s="227">
        <f>ROUND(L256*K256,2)</f>
        <v>0</v>
      </c>
      <c r="O256" s="227"/>
      <c r="P256" s="227"/>
      <c r="Q256" s="227"/>
      <c r="R256" s="49"/>
      <c r="T256" s="228" t="s">
        <v>22</v>
      </c>
      <c r="U256" s="57" t="s">
        <v>43</v>
      </c>
      <c r="V256" s="48"/>
      <c r="W256" s="229">
        <f>V256*K256</f>
        <v>0</v>
      </c>
      <c r="X256" s="229">
        <v>0</v>
      </c>
      <c r="Y256" s="229">
        <f>X256*K256</f>
        <v>0</v>
      </c>
      <c r="Z256" s="229">
        <v>0.032899999999999999</v>
      </c>
      <c r="AA256" s="230">
        <f>Z256*K256</f>
        <v>0.032899999999999999</v>
      </c>
      <c r="AR256" s="23" t="s">
        <v>249</v>
      </c>
      <c r="AT256" s="23" t="s">
        <v>172</v>
      </c>
      <c r="AU256" s="23" t="s">
        <v>150</v>
      </c>
      <c r="AY256" s="23" t="s">
        <v>171</v>
      </c>
      <c r="BE256" s="143">
        <f>IF(U256="základní",N256,0)</f>
        <v>0</v>
      </c>
      <c r="BF256" s="143">
        <f>IF(U256="snížená",N256,0)</f>
        <v>0</v>
      </c>
      <c r="BG256" s="143">
        <f>IF(U256="zákl. přenesená",N256,0)</f>
        <v>0</v>
      </c>
      <c r="BH256" s="143">
        <f>IF(U256="sníž. přenesená",N256,0)</f>
        <v>0</v>
      </c>
      <c r="BI256" s="143">
        <f>IF(U256="nulová",N256,0)</f>
        <v>0</v>
      </c>
      <c r="BJ256" s="23" t="s">
        <v>150</v>
      </c>
      <c r="BK256" s="143">
        <f>ROUND(L256*K256,2)</f>
        <v>0</v>
      </c>
      <c r="BL256" s="23" t="s">
        <v>249</v>
      </c>
      <c r="BM256" s="23" t="s">
        <v>1137</v>
      </c>
    </row>
    <row r="257" s="1" customFormat="1" ht="25.5" customHeight="1">
      <c r="B257" s="47"/>
      <c r="C257" s="220" t="s">
        <v>476</v>
      </c>
      <c r="D257" s="220" t="s">
        <v>172</v>
      </c>
      <c r="E257" s="221" t="s">
        <v>445</v>
      </c>
      <c r="F257" s="222" t="s">
        <v>446</v>
      </c>
      <c r="G257" s="222"/>
      <c r="H257" s="222"/>
      <c r="I257" s="222"/>
      <c r="J257" s="223" t="s">
        <v>426</v>
      </c>
      <c r="K257" s="224">
        <v>1</v>
      </c>
      <c r="L257" s="225">
        <v>0</v>
      </c>
      <c r="M257" s="226"/>
      <c r="N257" s="227">
        <f>ROUND(L257*K257,2)</f>
        <v>0</v>
      </c>
      <c r="O257" s="227"/>
      <c r="P257" s="227"/>
      <c r="Q257" s="227"/>
      <c r="R257" s="49"/>
      <c r="T257" s="228" t="s">
        <v>22</v>
      </c>
      <c r="U257" s="57" t="s">
        <v>43</v>
      </c>
      <c r="V257" s="48"/>
      <c r="W257" s="229">
        <f>V257*K257</f>
        <v>0</v>
      </c>
      <c r="X257" s="229">
        <v>0.01188</v>
      </c>
      <c r="Y257" s="229">
        <f>X257*K257</f>
        <v>0.01188</v>
      </c>
      <c r="Z257" s="229">
        <v>0</v>
      </c>
      <c r="AA257" s="230">
        <f>Z257*K257</f>
        <v>0</v>
      </c>
      <c r="AR257" s="23" t="s">
        <v>249</v>
      </c>
      <c r="AT257" s="23" t="s">
        <v>172</v>
      </c>
      <c r="AU257" s="23" t="s">
        <v>150</v>
      </c>
      <c r="AY257" s="23" t="s">
        <v>171</v>
      </c>
      <c r="BE257" s="143">
        <f>IF(U257="základní",N257,0)</f>
        <v>0</v>
      </c>
      <c r="BF257" s="143">
        <f>IF(U257="snížená",N257,0)</f>
        <v>0</v>
      </c>
      <c r="BG257" s="143">
        <f>IF(U257="zákl. přenesená",N257,0)</f>
        <v>0</v>
      </c>
      <c r="BH257" s="143">
        <f>IF(U257="sníž. přenesená",N257,0)</f>
        <v>0</v>
      </c>
      <c r="BI257" s="143">
        <f>IF(U257="nulová",N257,0)</f>
        <v>0</v>
      </c>
      <c r="BJ257" s="23" t="s">
        <v>150</v>
      </c>
      <c r="BK257" s="143">
        <f>ROUND(L257*K257,2)</f>
        <v>0</v>
      </c>
      <c r="BL257" s="23" t="s">
        <v>249</v>
      </c>
      <c r="BM257" s="23" t="s">
        <v>1138</v>
      </c>
    </row>
    <row r="258" s="1" customFormat="1" ht="25.5" customHeight="1">
      <c r="B258" s="47"/>
      <c r="C258" s="220" t="s">
        <v>480</v>
      </c>
      <c r="D258" s="220" t="s">
        <v>172</v>
      </c>
      <c r="E258" s="221" t="s">
        <v>449</v>
      </c>
      <c r="F258" s="222" t="s">
        <v>450</v>
      </c>
      <c r="G258" s="222"/>
      <c r="H258" s="222"/>
      <c r="I258" s="222"/>
      <c r="J258" s="223" t="s">
        <v>426</v>
      </c>
      <c r="K258" s="224">
        <v>1</v>
      </c>
      <c r="L258" s="225">
        <v>0</v>
      </c>
      <c r="M258" s="226"/>
      <c r="N258" s="227">
        <f>ROUND(L258*K258,2)</f>
        <v>0</v>
      </c>
      <c r="O258" s="227"/>
      <c r="P258" s="227"/>
      <c r="Q258" s="227"/>
      <c r="R258" s="49"/>
      <c r="T258" s="228" t="s">
        <v>22</v>
      </c>
      <c r="U258" s="57" t="s">
        <v>43</v>
      </c>
      <c r="V258" s="48"/>
      <c r="W258" s="229">
        <f>V258*K258</f>
        <v>0</v>
      </c>
      <c r="X258" s="229">
        <v>0.01034</v>
      </c>
      <c r="Y258" s="229">
        <f>X258*K258</f>
        <v>0.01034</v>
      </c>
      <c r="Z258" s="229">
        <v>0</v>
      </c>
      <c r="AA258" s="230">
        <f>Z258*K258</f>
        <v>0</v>
      </c>
      <c r="AR258" s="23" t="s">
        <v>249</v>
      </c>
      <c r="AT258" s="23" t="s">
        <v>172</v>
      </c>
      <c r="AU258" s="23" t="s">
        <v>150</v>
      </c>
      <c r="AY258" s="23" t="s">
        <v>171</v>
      </c>
      <c r="BE258" s="143">
        <f>IF(U258="základní",N258,0)</f>
        <v>0</v>
      </c>
      <c r="BF258" s="143">
        <f>IF(U258="snížená",N258,0)</f>
        <v>0</v>
      </c>
      <c r="BG258" s="143">
        <f>IF(U258="zákl. přenesená",N258,0)</f>
        <v>0</v>
      </c>
      <c r="BH258" s="143">
        <f>IF(U258="sníž. přenesená",N258,0)</f>
        <v>0</v>
      </c>
      <c r="BI258" s="143">
        <f>IF(U258="nulová",N258,0)</f>
        <v>0</v>
      </c>
      <c r="BJ258" s="23" t="s">
        <v>150</v>
      </c>
      <c r="BK258" s="143">
        <f>ROUND(L258*K258,2)</f>
        <v>0</v>
      </c>
      <c r="BL258" s="23" t="s">
        <v>249</v>
      </c>
      <c r="BM258" s="23" t="s">
        <v>1139</v>
      </c>
    </row>
    <row r="259" s="1" customFormat="1" ht="38.25" customHeight="1">
      <c r="B259" s="47"/>
      <c r="C259" s="220" t="s">
        <v>484</v>
      </c>
      <c r="D259" s="220" t="s">
        <v>172</v>
      </c>
      <c r="E259" s="221" t="s">
        <v>1140</v>
      </c>
      <c r="F259" s="222" t="s">
        <v>1141</v>
      </c>
      <c r="G259" s="222"/>
      <c r="H259" s="222"/>
      <c r="I259" s="222"/>
      <c r="J259" s="223" t="s">
        <v>426</v>
      </c>
      <c r="K259" s="224">
        <v>1</v>
      </c>
      <c r="L259" s="225">
        <v>0</v>
      </c>
      <c r="M259" s="226"/>
      <c r="N259" s="227">
        <f>ROUND(L259*K259,2)</f>
        <v>0</v>
      </c>
      <c r="O259" s="227"/>
      <c r="P259" s="227"/>
      <c r="Q259" s="227"/>
      <c r="R259" s="49"/>
      <c r="T259" s="228" t="s">
        <v>22</v>
      </c>
      <c r="U259" s="57" t="s">
        <v>43</v>
      </c>
      <c r="V259" s="48"/>
      <c r="W259" s="229">
        <f>V259*K259</f>
        <v>0</v>
      </c>
      <c r="X259" s="229">
        <v>0</v>
      </c>
      <c r="Y259" s="229">
        <f>X259*K259</f>
        <v>0</v>
      </c>
      <c r="Z259" s="229">
        <v>0.0091999999999999998</v>
      </c>
      <c r="AA259" s="230">
        <f>Z259*K259</f>
        <v>0.0091999999999999998</v>
      </c>
      <c r="AR259" s="23" t="s">
        <v>249</v>
      </c>
      <c r="AT259" s="23" t="s">
        <v>172</v>
      </c>
      <c r="AU259" s="23" t="s">
        <v>150</v>
      </c>
      <c r="AY259" s="23" t="s">
        <v>171</v>
      </c>
      <c r="BE259" s="143">
        <f>IF(U259="základní",N259,0)</f>
        <v>0</v>
      </c>
      <c r="BF259" s="143">
        <f>IF(U259="snížená",N259,0)</f>
        <v>0</v>
      </c>
      <c r="BG259" s="143">
        <f>IF(U259="zákl. přenesená",N259,0)</f>
        <v>0</v>
      </c>
      <c r="BH259" s="143">
        <f>IF(U259="sníž. přenesená",N259,0)</f>
        <v>0</v>
      </c>
      <c r="BI259" s="143">
        <f>IF(U259="nulová",N259,0)</f>
        <v>0</v>
      </c>
      <c r="BJ259" s="23" t="s">
        <v>150</v>
      </c>
      <c r="BK259" s="143">
        <f>ROUND(L259*K259,2)</f>
        <v>0</v>
      </c>
      <c r="BL259" s="23" t="s">
        <v>249</v>
      </c>
      <c r="BM259" s="23" t="s">
        <v>1142</v>
      </c>
    </row>
    <row r="260" s="1" customFormat="1" ht="16.5" customHeight="1">
      <c r="B260" s="47"/>
      <c r="C260" s="220" t="s">
        <v>488</v>
      </c>
      <c r="D260" s="220" t="s">
        <v>172</v>
      </c>
      <c r="E260" s="221" t="s">
        <v>453</v>
      </c>
      <c r="F260" s="222" t="s">
        <v>454</v>
      </c>
      <c r="G260" s="222"/>
      <c r="H260" s="222"/>
      <c r="I260" s="222"/>
      <c r="J260" s="223" t="s">
        <v>426</v>
      </c>
      <c r="K260" s="224">
        <v>1</v>
      </c>
      <c r="L260" s="225">
        <v>0</v>
      </c>
      <c r="M260" s="226"/>
      <c r="N260" s="227">
        <f>ROUND(L260*K260,2)</f>
        <v>0</v>
      </c>
      <c r="O260" s="227"/>
      <c r="P260" s="227"/>
      <c r="Q260" s="227"/>
      <c r="R260" s="49"/>
      <c r="T260" s="228" t="s">
        <v>22</v>
      </c>
      <c r="U260" s="57" t="s">
        <v>43</v>
      </c>
      <c r="V260" s="48"/>
      <c r="W260" s="229">
        <f>V260*K260</f>
        <v>0</v>
      </c>
      <c r="X260" s="229">
        <v>0.00012999999999999999</v>
      </c>
      <c r="Y260" s="229">
        <f>X260*K260</f>
        <v>0.00012999999999999999</v>
      </c>
      <c r="Z260" s="229">
        <v>0</v>
      </c>
      <c r="AA260" s="230">
        <f>Z260*K260</f>
        <v>0</v>
      </c>
      <c r="AR260" s="23" t="s">
        <v>249</v>
      </c>
      <c r="AT260" s="23" t="s">
        <v>172</v>
      </c>
      <c r="AU260" s="23" t="s">
        <v>150</v>
      </c>
      <c r="AY260" s="23" t="s">
        <v>171</v>
      </c>
      <c r="BE260" s="143">
        <f>IF(U260="základní",N260,0)</f>
        <v>0</v>
      </c>
      <c r="BF260" s="143">
        <f>IF(U260="snížená",N260,0)</f>
        <v>0</v>
      </c>
      <c r="BG260" s="143">
        <f>IF(U260="zákl. přenesená",N260,0)</f>
        <v>0</v>
      </c>
      <c r="BH260" s="143">
        <f>IF(U260="sníž. přenesená",N260,0)</f>
        <v>0</v>
      </c>
      <c r="BI260" s="143">
        <f>IF(U260="nulová",N260,0)</f>
        <v>0</v>
      </c>
      <c r="BJ260" s="23" t="s">
        <v>150</v>
      </c>
      <c r="BK260" s="143">
        <f>ROUND(L260*K260,2)</f>
        <v>0</v>
      </c>
      <c r="BL260" s="23" t="s">
        <v>249</v>
      </c>
      <c r="BM260" s="23" t="s">
        <v>1143</v>
      </c>
    </row>
    <row r="261" s="1" customFormat="1" ht="16.5" customHeight="1">
      <c r="B261" s="47"/>
      <c r="C261" s="264" t="s">
        <v>492</v>
      </c>
      <c r="D261" s="264" t="s">
        <v>302</v>
      </c>
      <c r="E261" s="265" t="s">
        <v>457</v>
      </c>
      <c r="F261" s="266" t="s">
        <v>458</v>
      </c>
      <c r="G261" s="266"/>
      <c r="H261" s="266"/>
      <c r="I261" s="266"/>
      <c r="J261" s="267" t="s">
        <v>175</v>
      </c>
      <c r="K261" s="268">
        <v>1</v>
      </c>
      <c r="L261" s="269">
        <v>0</v>
      </c>
      <c r="M261" s="270"/>
      <c r="N261" s="271">
        <f>ROUND(L261*K261,2)</f>
        <v>0</v>
      </c>
      <c r="O261" s="227"/>
      <c r="P261" s="227"/>
      <c r="Q261" s="227"/>
      <c r="R261" s="49"/>
      <c r="T261" s="228" t="s">
        <v>22</v>
      </c>
      <c r="U261" s="57" t="s">
        <v>43</v>
      </c>
      <c r="V261" s="48"/>
      <c r="W261" s="229">
        <f>V261*K261</f>
        <v>0</v>
      </c>
      <c r="X261" s="229">
        <v>0.001</v>
      </c>
      <c r="Y261" s="229">
        <f>X261*K261</f>
        <v>0.001</v>
      </c>
      <c r="Z261" s="229">
        <v>0</v>
      </c>
      <c r="AA261" s="230">
        <f>Z261*K261</f>
        <v>0</v>
      </c>
      <c r="AR261" s="23" t="s">
        <v>306</v>
      </c>
      <c r="AT261" s="23" t="s">
        <v>302</v>
      </c>
      <c r="AU261" s="23" t="s">
        <v>150</v>
      </c>
      <c r="AY261" s="23" t="s">
        <v>171</v>
      </c>
      <c r="BE261" s="143">
        <f>IF(U261="základní",N261,0)</f>
        <v>0</v>
      </c>
      <c r="BF261" s="143">
        <f>IF(U261="snížená",N261,0)</f>
        <v>0</v>
      </c>
      <c r="BG261" s="143">
        <f>IF(U261="zákl. přenesená",N261,0)</f>
        <v>0</v>
      </c>
      <c r="BH261" s="143">
        <f>IF(U261="sníž. přenesená",N261,0)</f>
        <v>0</v>
      </c>
      <c r="BI261" s="143">
        <f>IF(U261="nulová",N261,0)</f>
        <v>0</v>
      </c>
      <c r="BJ261" s="23" t="s">
        <v>150</v>
      </c>
      <c r="BK261" s="143">
        <f>ROUND(L261*K261,2)</f>
        <v>0</v>
      </c>
      <c r="BL261" s="23" t="s">
        <v>249</v>
      </c>
      <c r="BM261" s="23" t="s">
        <v>1144</v>
      </c>
    </row>
    <row r="262" s="1" customFormat="1" ht="25.5" customHeight="1">
      <c r="B262" s="47"/>
      <c r="C262" s="220" t="s">
        <v>496</v>
      </c>
      <c r="D262" s="220" t="s">
        <v>172</v>
      </c>
      <c r="E262" s="221" t="s">
        <v>461</v>
      </c>
      <c r="F262" s="222" t="s">
        <v>462</v>
      </c>
      <c r="G262" s="222"/>
      <c r="H262" s="222"/>
      <c r="I262" s="222"/>
      <c r="J262" s="223" t="s">
        <v>426</v>
      </c>
      <c r="K262" s="224">
        <v>4</v>
      </c>
      <c r="L262" s="225">
        <v>0</v>
      </c>
      <c r="M262" s="226"/>
      <c r="N262" s="227">
        <f>ROUND(L262*K262,2)</f>
        <v>0</v>
      </c>
      <c r="O262" s="227"/>
      <c r="P262" s="227"/>
      <c r="Q262" s="227"/>
      <c r="R262" s="49"/>
      <c r="T262" s="228" t="s">
        <v>22</v>
      </c>
      <c r="U262" s="57" t="s">
        <v>43</v>
      </c>
      <c r="V262" s="48"/>
      <c r="W262" s="229">
        <f>V262*K262</f>
        <v>0</v>
      </c>
      <c r="X262" s="229">
        <v>9.0000000000000006E-05</v>
      </c>
      <c r="Y262" s="229">
        <f>X262*K262</f>
        <v>0.00036000000000000002</v>
      </c>
      <c r="Z262" s="229">
        <v>0</v>
      </c>
      <c r="AA262" s="230">
        <f>Z262*K262</f>
        <v>0</v>
      </c>
      <c r="AR262" s="23" t="s">
        <v>249</v>
      </c>
      <c r="AT262" s="23" t="s">
        <v>172</v>
      </c>
      <c r="AU262" s="23" t="s">
        <v>150</v>
      </c>
      <c r="AY262" s="23" t="s">
        <v>171</v>
      </c>
      <c r="BE262" s="143">
        <f>IF(U262="základní",N262,0)</f>
        <v>0</v>
      </c>
      <c r="BF262" s="143">
        <f>IF(U262="snížená",N262,0)</f>
        <v>0</v>
      </c>
      <c r="BG262" s="143">
        <f>IF(U262="zákl. přenesená",N262,0)</f>
        <v>0</v>
      </c>
      <c r="BH262" s="143">
        <f>IF(U262="sníž. přenesená",N262,0)</f>
        <v>0</v>
      </c>
      <c r="BI262" s="143">
        <f>IF(U262="nulová",N262,0)</f>
        <v>0</v>
      </c>
      <c r="BJ262" s="23" t="s">
        <v>150</v>
      </c>
      <c r="BK262" s="143">
        <f>ROUND(L262*K262,2)</f>
        <v>0</v>
      </c>
      <c r="BL262" s="23" t="s">
        <v>249</v>
      </c>
      <c r="BM262" s="23" t="s">
        <v>1145</v>
      </c>
    </row>
    <row r="263" s="1" customFormat="1" ht="25.5" customHeight="1">
      <c r="B263" s="47"/>
      <c r="C263" s="264" t="s">
        <v>500</v>
      </c>
      <c r="D263" s="264" t="s">
        <v>302</v>
      </c>
      <c r="E263" s="265" t="s">
        <v>465</v>
      </c>
      <c r="F263" s="266" t="s">
        <v>466</v>
      </c>
      <c r="G263" s="266"/>
      <c r="H263" s="266"/>
      <c r="I263" s="266"/>
      <c r="J263" s="267" t="s">
        <v>175</v>
      </c>
      <c r="K263" s="268">
        <v>4</v>
      </c>
      <c r="L263" s="269">
        <v>0</v>
      </c>
      <c r="M263" s="270"/>
      <c r="N263" s="271">
        <f>ROUND(L263*K263,2)</f>
        <v>0</v>
      </c>
      <c r="O263" s="227"/>
      <c r="P263" s="227"/>
      <c r="Q263" s="227"/>
      <c r="R263" s="49"/>
      <c r="T263" s="228" t="s">
        <v>22</v>
      </c>
      <c r="U263" s="57" t="s">
        <v>43</v>
      </c>
      <c r="V263" s="48"/>
      <c r="W263" s="229">
        <f>V263*K263</f>
        <v>0</v>
      </c>
      <c r="X263" s="229">
        <v>0.00021000000000000001</v>
      </c>
      <c r="Y263" s="229">
        <f>X263*K263</f>
        <v>0.00084000000000000003</v>
      </c>
      <c r="Z263" s="229">
        <v>0</v>
      </c>
      <c r="AA263" s="230">
        <f>Z263*K263</f>
        <v>0</v>
      </c>
      <c r="AR263" s="23" t="s">
        <v>306</v>
      </c>
      <c r="AT263" s="23" t="s">
        <v>302</v>
      </c>
      <c r="AU263" s="23" t="s">
        <v>150</v>
      </c>
      <c r="AY263" s="23" t="s">
        <v>171</v>
      </c>
      <c r="BE263" s="143">
        <f>IF(U263="základní",N263,0)</f>
        <v>0</v>
      </c>
      <c r="BF263" s="143">
        <f>IF(U263="snížená",N263,0)</f>
        <v>0</v>
      </c>
      <c r="BG263" s="143">
        <f>IF(U263="zákl. přenesená",N263,0)</f>
        <v>0</v>
      </c>
      <c r="BH263" s="143">
        <f>IF(U263="sníž. přenesená",N263,0)</f>
        <v>0</v>
      </c>
      <c r="BI263" s="143">
        <f>IF(U263="nulová",N263,0)</f>
        <v>0</v>
      </c>
      <c r="BJ263" s="23" t="s">
        <v>150</v>
      </c>
      <c r="BK263" s="143">
        <f>ROUND(L263*K263,2)</f>
        <v>0</v>
      </c>
      <c r="BL263" s="23" t="s">
        <v>249</v>
      </c>
      <c r="BM263" s="23" t="s">
        <v>1146</v>
      </c>
    </row>
    <row r="264" s="1" customFormat="1" ht="25.5" customHeight="1">
      <c r="B264" s="47"/>
      <c r="C264" s="220" t="s">
        <v>504</v>
      </c>
      <c r="D264" s="220" t="s">
        <v>172</v>
      </c>
      <c r="E264" s="221" t="s">
        <v>469</v>
      </c>
      <c r="F264" s="222" t="s">
        <v>470</v>
      </c>
      <c r="G264" s="222"/>
      <c r="H264" s="222"/>
      <c r="I264" s="222"/>
      <c r="J264" s="223" t="s">
        <v>426</v>
      </c>
      <c r="K264" s="224">
        <v>3</v>
      </c>
      <c r="L264" s="225">
        <v>0</v>
      </c>
      <c r="M264" s="226"/>
      <c r="N264" s="227">
        <f>ROUND(L264*K264,2)</f>
        <v>0</v>
      </c>
      <c r="O264" s="227"/>
      <c r="P264" s="227"/>
      <c r="Q264" s="227"/>
      <c r="R264" s="49"/>
      <c r="T264" s="228" t="s">
        <v>22</v>
      </c>
      <c r="U264" s="57" t="s">
        <v>43</v>
      </c>
      <c r="V264" s="48"/>
      <c r="W264" s="229">
        <f>V264*K264</f>
        <v>0</v>
      </c>
      <c r="X264" s="229">
        <v>0</v>
      </c>
      <c r="Y264" s="229">
        <f>X264*K264</f>
        <v>0</v>
      </c>
      <c r="Z264" s="229">
        <v>0.00156</v>
      </c>
      <c r="AA264" s="230">
        <f>Z264*K264</f>
        <v>0.0046800000000000001</v>
      </c>
      <c r="AR264" s="23" t="s">
        <v>249</v>
      </c>
      <c r="AT264" s="23" t="s">
        <v>172</v>
      </c>
      <c r="AU264" s="23" t="s">
        <v>150</v>
      </c>
      <c r="AY264" s="23" t="s">
        <v>171</v>
      </c>
      <c r="BE264" s="143">
        <f>IF(U264="základní",N264,0)</f>
        <v>0</v>
      </c>
      <c r="BF264" s="143">
        <f>IF(U264="snížená",N264,0)</f>
        <v>0</v>
      </c>
      <c r="BG264" s="143">
        <f>IF(U264="zákl. přenesená",N264,0)</f>
        <v>0</v>
      </c>
      <c r="BH264" s="143">
        <f>IF(U264="sníž. přenesená",N264,0)</f>
        <v>0</v>
      </c>
      <c r="BI264" s="143">
        <f>IF(U264="nulová",N264,0)</f>
        <v>0</v>
      </c>
      <c r="BJ264" s="23" t="s">
        <v>150</v>
      </c>
      <c r="BK264" s="143">
        <f>ROUND(L264*K264,2)</f>
        <v>0</v>
      </c>
      <c r="BL264" s="23" t="s">
        <v>249</v>
      </c>
      <c r="BM264" s="23" t="s">
        <v>1147</v>
      </c>
    </row>
    <row r="265" s="1" customFormat="1" ht="38.25" customHeight="1">
      <c r="B265" s="47"/>
      <c r="C265" s="220" t="s">
        <v>508</v>
      </c>
      <c r="D265" s="220" t="s">
        <v>172</v>
      </c>
      <c r="E265" s="221" t="s">
        <v>1148</v>
      </c>
      <c r="F265" s="222" t="s">
        <v>1149</v>
      </c>
      <c r="G265" s="222"/>
      <c r="H265" s="222"/>
      <c r="I265" s="222"/>
      <c r="J265" s="223" t="s">
        <v>426</v>
      </c>
      <c r="K265" s="224">
        <v>1</v>
      </c>
      <c r="L265" s="225">
        <v>0</v>
      </c>
      <c r="M265" s="226"/>
      <c r="N265" s="227">
        <f>ROUND(L265*K265,2)</f>
        <v>0</v>
      </c>
      <c r="O265" s="227"/>
      <c r="P265" s="227"/>
      <c r="Q265" s="227"/>
      <c r="R265" s="49"/>
      <c r="T265" s="228" t="s">
        <v>22</v>
      </c>
      <c r="U265" s="57" t="s">
        <v>43</v>
      </c>
      <c r="V265" s="48"/>
      <c r="W265" s="229">
        <f>V265*K265</f>
        <v>0</v>
      </c>
      <c r="X265" s="229">
        <v>0.0018</v>
      </c>
      <c r="Y265" s="229">
        <f>X265*K265</f>
        <v>0.0018</v>
      </c>
      <c r="Z265" s="229">
        <v>0</v>
      </c>
      <c r="AA265" s="230">
        <f>Z265*K265</f>
        <v>0</v>
      </c>
      <c r="AR265" s="23" t="s">
        <v>249</v>
      </c>
      <c r="AT265" s="23" t="s">
        <v>172</v>
      </c>
      <c r="AU265" s="23" t="s">
        <v>150</v>
      </c>
      <c r="AY265" s="23" t="s">
        <v>171</v>
      </c>
      <c r="BE265" s="143">
        <f>IF(U265="základní",N265,0)</f>
        <v>0</v>
      </c>
      <c r="BF265" s="143">
        <f>IF(U265="snížená",N265,0)</f>
        <v>0</v>
      </c>
      <c r="BG265" s="143">
        <f>IF(U265="zákl. přenesená",N265,0)</f>
        <v>0</v>
      </c>
      <c r="BH265" s="143">
        <f>IF(U265="sníž. přenesená",N265,0)</f>
        <v>0</v>
      </c>
      <c r="BI265" s="143">
        <f>IF(U265="nulová",N265,0)</f>
        <v>0</v>
      </c>
      <c r="BJ265" s="23" t="s">
        <v>150</v>
      </c>
      <c r="BK265" s="143">
        <f>ROUND(L265*K265,2)</f>
        <v>0</v>
      </c>
      <c r="BL265" s="23" t="s">
        <v>249</v>
      </c>
      <c r="BM265" s="23" t="s">
        <v>1150</v>
      </c>
    </row>
    <row r="266" s="1" customFormat="1" ht="25.5" customHeight="1">
      <c r="B266" s="47"/>
      <c r="C266" s="220" t="s">
        <v>512</v>
      </c>
      <c r="D266" s="220" t="s">
        <v>172</v>
      </c>
      <c r="E266" s="221" t="s">
        <v>473</v>
      </c>
      <c r="F266" s="222" t="s">
        <v>474</v>
      </c>
      <c r="G266" s="222"/>
      <c r="H266" s="222"/>
      <c r="I266" s="222"/>
      <c r="J266" s="223" t="s">
        <v>426</v>
      </c>
      <c r="K266" s="224">
        <v>1</v>
      </c>
      <c r="L266" s="225">
        <v>0</v>
      </c>
      <c r="M266" s="226"/>
      <c r="N266" s="227">
        <f>ROUND(L266*K266,2)</f>
        <v>0</v>
      </c>
      <c r="O266" s="227"/>
      <c r="P266" s="227"/>
      <c r="Q266" s="227"/>
      <c r="R266" s="49"/>
      <c r="T266" s="228" t="s">
        <v>22</v>
      </c>
      <c r="U266" s="57" t="s">
        <v>43</v>
      </c>
      <c r="V266" s="48"/>
      <c r="W266" s="229">
        <f>V266*K266</f>
        <v>0</v>
      </c>
      <c r="X266" s="229">
        <v>0.0018400000000000001</v>
      </c>
      <c r="Y266" s="229">
        <f>X266*K266</f>
        <v>0.0018400000000000001</v>
      </c>
      <c r="Z266" s="229">
        <v>0</v>
      </c>
      <c r="AA266" s="230">
        <f>Z266*K266</f>
        <v>0</v>
      </c>
      <c r="AR266" s="23" t="s">
        <v>249</v>
      </c>
      <c r="AT266" s="23" t="s">
        <v>172</v>
      </c>
      <c r="AU266" s="23" t="s">
        <v>150</v>
      </c>
      <c r="AY266" s="23" t="s">
        <v>171</v>
      </c>
      <c r="BE266" s="143">
        <f>IF(U266="základní",N266,0)</f>
        <v>0</v>
      </c>
      <c r="BF266" s="143">
        <f>IF(U266="snížená",N266,0)</f>
        <v>0</v>
      </c>
      <c r="BG266" s="143">
        <f>IF(U266="zákl. přenesená",N266,0)</f>
        <v>0</v>
      </c>
      <c r="BH266" s="143">
        <f>IF(U266="sníž. přenesená",N266,0)</f>
        <v>0</v>
      </c>
      <c r="BI266" s="143">
        <f>IF(U266="nulová",N266,0)</f>
        <v>0</v>
      </c>
      <c r="BJ266" s="23" t="s">
        <v>150</v>
      </c>
      <c r="BK266" s="143">
        <f>ROUND(L266*K266,2)</f>
        <v>0</v>
      </c>
      <c r="BL266" s="23" t="s">
        <v>249</v>
      </c>
      <c r="BM266" s="23" t="s">
        <v>1151</v>
      </c>
    </row>
    <row r="267" s="1" customFormat="1" ht="16.5" customHeight="1">
      <c r="B267" s="47"/>
      <c r="C267" s="220" t="s">
        <v>516</v>
      </c>
      <c r="D267" s="220" t="s">
        <v>172</v>
      </c>
      <c r="E267" s="221" t="s">
        <v>481</v>
      </c>
      <c r="F267" s="222" t="s">
        <v>482</v>
      </c>
      <c r="G267" s="222"/>
      <c r="H267" s="222"/>
      <c r="I267" s="222"/>
      <c r="J267" s="223" t="s">
        <v>426</v>
      </c>
      <c r="K267" s="224">
        <v>1</v>
      </c>
      <c r="L267" s="225">
        <v>0</v>
      </c>
      <c r="M267" s="226"/>
      <c r="N267" s="227">
        <f>ROUND(L267*K267,2)</f>
        <v>0</v>
      </c>
      <c r="O267" s="227"/>
      <c r="P267" s="227"/>
      <c r="Q267" s="227"/>
      <c r="R267" s="49"/>
      <c r="T267" s="228" t="s">
        <v>22</v>
      </c>
      <c r="U267" s="57" t="s">
        <v>43</v>
      </c>
      <c r="V267" s="48"/>
      <c r="W267" s="229">
        <f>V267*K267</f>
        <v>0</v>
      </c>
      <c r="X267" s="229">
        <v>0.0018400000000000001</v>
      </c>
      <c r="Y267" s="229">
        <f>X267*K267</f>
        <v>0.0018400000000000001</v>
      </c>
      <c r="Z267" s="229">
        <v>0</v>
      </c>
      <c r="AA267" s="230">
        <f>Z267*K267</f>
        <v>0</v>
      </c>
      <c r="AR267" s="23" t="s">
        <v>249</v>
      </c>
      <c r="AT267" s="23" t="s">
        <v>172</v>
      </c>
      <c r="AU267" s="23" t="s">
        <v>150</v>
      </c>
      <c r="AY267" s="23" t="s">
        <v>171</v>
      </c>
      <c r="BE267" s="143">
        <f>IF(U267="základní",N267,0)</f>
        <v>0</v>
      </c>
      <c r="BF267" s="143">
        <f>IF(U267="snížená",N267,0)</f>
        <v>0</v>
      </c>
      <c r="BG267" s="143">
        <f>IF(U267="zákl. přenesená",N267,0)</f>
        <v>0</v>
      </c>
      <c r="BH267" s="143">
        <f>IF(U267="sníž. přenesená",N267,0)</f>
        <v>0</v>
      </c>
      <c r="BI267" s="143">
        <f>IF(U267="nulová",N267,0)</f>
        <v>0</v>
      </c>
      <c r="BJ267" s="23" t="s">
        <v>150</v>
      </c>
      <c r="BK267" s="143">
        <f>ROUND(L267*K267,2)</f>
        <v>0</v>
      </c>
      <c r="BL267" s="23" t="s">
        <v>249</v>
      </c>
      <c r="BM267" s="23" t="s">
        <v>1152</v>
      </c>
    </row>
    <row r="268" s="1" customFormat="1" ht="25.5" customHeight="1">
      <c r="B268" s="47"/>
      <c r="C268" s="220" t="s">
        <v>520</v>
      </c>
      <c r="D268" s="220" t="s">
        <v>172</v>
      </c>
      <c r="E268" s="221" t="s">
        <v>485</v>
      </c>
      <c r="F268" s="222" t="s">
        <v>486</v>
      </c>
      <c r="G268" s="222"/>
      <c r="H268" s="222"/>
      <c r="I268" s="222"/>
      <c r="J268" s="223" t="s">
        <v>175</v>
      </c>
      <c r="K268" s="224">
        <v>3</v>
      </c>
      <c r="L268" s="225">
        <v>0</v>
      </c>
      <c r="M268" s="226"/>
      <c r="N268" s="227">
        <f>ROUND(L268*K268,2)</f>
        <v>0</v>
      </c>
      <c r="O268" s="227"/>
      <c r="P268" s="227"/>
      <c r="Q268" s="227"/>
      <c r="R268" s="49"/>
      <c r="T268" s="228" t="s">
        <v>22</v>
      </c>
      <c r="U268" s="57" t="s">
        <v>43</v>
      </c>
      <c r="V268" s="48"/>
      <c r="W268" s="229">
        <f>V268*K268</f>
        <v>0</v>
      </c>
      <c r="X268" s="229">
        <v>0</v>
      </c>
      <c r="Y268" s="229">
        <f>X268*K268</f>
        <v>0</v>
      </c>
      <c r="Z268" s="229">
        <v>0.00084999999999999995</v>
      </c>
      <c r="AA268" s="230">
        <f>Z268*K268</f>
        <v>0.0025499999999999997</v>
      </c>
      <c r="AR268" s="23" t="s">
        <v>249</v>
      </c>
      <c r="AT268" s="23" t="s">
        <v>172</v>
      </c>
      <c r="AU268" s="23" t="s">
        <v>150</v>
      </c>
      <c r="AY268" s="23" t="s">
        <v>171</v>
      </c>
      <c r="BE268" s="143">
        <f>IF(U268="základní",N268,0)</f>
        <v>0</v>
      </c>
      <c r="BF268" s="143">
        <f>IF(U268="snížená",N268,0)</f>
        <v>0</v>
      </c>
      <c r="BG268" s="143">
        <f>IF(U268="zákl. přenesená",N268,0)</f>
        <v>0</v>
      </c>
      <c r="BH268" s="143">
        <f>IF(U268="sníž. přenesená",N268,0)</f>
        <v>0</v>
      </c>
      <c r="BI268" s="143">
        <f>IF(U268="nulová",N268,0)</f>
        <v>0</v>
      </c>
      <c r="BJ268" s="23" t="s">
        <v>150</v>
      </c>
      <c r="BK268" s="143">
        <f>ROUND(L268*K268,2)</f>
        <v>0</v>
      </c>
      <c r="BL268" s="23" t="s">
        <v>249</v>
      </c>
      <c r="BM268" s="23" t="s">
        <v>1153</v>
      </c>
    </row>
    <row r="269" s="1" customFormat="1" ht="25.5" customHeight="1">
      <c r="B269" s="47"/>
      <c r="C269" s="220" t="s">
        <v>524</v>
      </c>
      <c r="D269" s="220" t="s">
        <v>172</v>
      </c>
      <c r="E269" s="221" t="s">
        <v>489</v>
      </c>
      <c r="F269" s="222" t="s">
        <v>490</v>
      </c>
      <c r="G269" s="222"/>
      <c r="H269" s="222"/>
      <c r="I269" s="222"/>
      <c r="J269" s="223" t="s">
        <v>175</v>
      </c>
      <c r="K269" s="224">
        <v>1</v>
      </c>
      <c r="L269" s="225">
        <v>0</v>
      </c>
      <c r="M269" s="226"/>
      <c r="N269" s="227">
        <f>ROUND(L269*K269,2)</f>
        <v>0</v>
      </c>
      <c r="O269" s="227"/>
      <c r="P269" s="227"/>
      <c r="Q269" s="227"/>
      <c r="R269" s="49"/>
      <c r="T269" s="228" t="s">
        <v>22</v>
      </c>
      <c r="U269" s="57" t="s">
        <v>43</v>
      </c>
      <c r="V269" s="48"/>
      <c r="W269" s="229">
        <f>V269*K269</f>
        <v>0</v>
      </c>
      <c r="X269" s="229">
        <v>0.00023000000000000001</v>
      </c>
      <c r="Y269" s="229">
        <f>X269*K269</f>
        <v>0.00023000000000000001</v>
      </c>
      <c r="Z269" s="229">
        <v>0</v>
      </c>
      <c r="AA269" s="230">
        <f>Z269*K269</f>
        <v>0</v>
      </c>
      <c r="AR269" s="23" t="s">
        <v>249</v>
      </c>
      <c r="AT269" s="23" t="s">
        <v>172</v>
      </c>
      <c r="AU269" s="23" t="s">
        <v>150</v>
      </c>
      <c r="AY269" s="23" t="s">
        <v>171</v>
      </c>
      <c r="BE269" s="143">
        <f>IF(U269="základní",N269,0)</f>
        <v>0</v>
      </c>
      <c r="BF269" s="143">
        <f>IF(U269="snížená",N269,0)</f>
        <v>0</v>
      </c>
      <c r="BG269" s="143">
        <f>IF(U269="zákl. přenesená",N269,0)</f>
        <v>0</v>
      </c>
      <c r="BH269" s="143">
        <f>IF(U269="sníž. přenesená",N269,0)</f>
        <v>0</v>
      </c>
      <c r="BI269" s="143">
        <f>IF(U269="nulová",N269,0)</f>
        <v>0</v>
      </c>
      <c r="BJ269" s="23" t="s">
        <v>150</v>
      </c>
      <c r="BK269" s="143">
        <f>ROUND(L269*K269,2)</f>
        <v>0</v>
      </c>
      <c r="BL269" s="23" t="s">
        <v>249</v>
      </c>
      <c r="BM269" s="23" t="s">
        <v>1154</v>
      </c>
    </row>
    <row r="270" s="1" customFormat="1" ht="25.5" customHeight="1">
      <c r="B270" s="47"/>
      <c r="C270" s="220" t="s">
        <v>528</v>
      </c>
      <c r="D270" s="220" t="s">
        <v>172</v>
      </c>
      <c r="E270" s="221" t="s">
        <v>493</v>
      </c>
      <c r="F270" s="222" t="s">
        <v>494</v>
      </c>
      <c r="G270" s="222"/>
      <c r="H270" s="222"/>
      <c r="I270" s="222"/>
      <c r="J270" s="223" t="s">
        <v>175</v>
      </c>
      <c r="K270" s="224">
        <v>1</v>
      </c>
      <c r="L270" s="225">
        <v>0</v>
      </c>
      <c r="M270" s="226"/>
      <c r="N270" s="227">
        <f>ROUND(L270*K270,2)</f>
        <v>0</v>
      </c>
      <c r="O270" s="227"/>
      <c r="P270" s="227"/>
      <c r="Q270" s="227"/>
      <c r="R270" s="49"/>
      <c r="T270" s="228" t="s">
        <v>22</v>
      </c>
      <c r="U270" s="57" t="s">
        <v>43</v>
      </c>
      <c r="V270" s="48"/>
      <c r="W270" s="229">
        <f>V270*K270</f>
        <v>0</v>
      </c>
      <c r="X270" s="229">
        <v>0.00027999999999999998</v>
      </c>
      <c r="Y270" s="229">
        <f>X270*K270</f>
        <v>0.00027999999999999998</v>
      </c>
      <c r="Z270" s="229">
        <v>0</v>
      </c>
      <c r="AA270" s="230">
        <f>Z270*K270</f>
        <v>0</v>
      </c>
      <c r="AR270" s="23" t="s">
        <v>249</v>
      </c>
      <c r="AT270" s="23" t="s">
        <v>172</v>
      </c>
      <c r="AU270" s="23" t="s">
        <v>150</v>
      </c>
      <c r="AY270" s="23" t="s">
        <v>171</v>
      </c>
      <c r="BE270" s="143">
        <f>IF(U270="základní",N270,0)</f>
        <v>0</v>
      </c>
      <c r="BF270" s="143">
        <f>IF(U270="snížená",N270,0)</f>
        <v>0</v>
      </c>
      <c r="BG270" s="143">
        <f>IF(U270="zákl. přenesená",N270,0)</f>
        <v>0</v>
      </c>
      <c r="BH270" s="143">
        <f>IF(U270="sníž. přenesená",N270,0)</f>
        <v>0</v>
      </c>
      <c r="BI270" s="143">
        <f>IF(U270="nulová",N270,0)</f>
        <v>0</v>
      </c>
      <c r="BJ270" s="23" t="s">
        <v>150</v>
      </c>
      <c r="BK270" s="143">
        <f>ROUND(L270*K270,2)</f>
        <v>0</v>
      </c>
      <c r="BL270" s="23" t="s">
        <v>249</v>
      </c>
      <c r="BM270" s="23" t="s">
        <v>1155</v>
      </c>
    </row>
    <row r="271" s="1" customFormat="1" ht="38.25" customHeight="1">
      <c r="B271" s="47"/>
      <c r="C271" s="220" t="s">
        <v>532</v>
      </c>
      <c r="D271" s="220" t="s">
        <v>172</v>
      </c>
      <c r="E271" s="221" t="s">
        <v>497</v>
      </c>
      <c r="F271" s="222" t="s">
        <v>498</v>
      </c>
      <c r="G271" s="222"/>
      <c r="H271" s="222"/>
      <c r="I271" s="222"/>
      <c r="J271" s="223" t="s">
        <v>175</v>
      </c>
      <c r="K271" s="224">
        <v>1</v>
      </c>
      <c r="L271" s="225">
        <v>0</v>
      </c>
      <c r="M271" s="226"/>
      <c r="N271" s="227">
        <f>ROUND(L271*K271,2)</f>
        <v>0</v>
      </c>
      <c r="O271" s="227"/>
      <c r="P271" s="227"/>
      <c r="Q271" s="227"/>
      <c r="R271" s="49"/>
      <c r="T271" s="228" t="s">
        <v>22</v>
      </c>
      <c r="U271" s="57" t="s">
        <v>43</v>
      </c>
      <c r="V271" s="48"/>
      <c r="W271" s="229">
        <f>V271*K271</f>
        <v>0</v>
      </c>
      <c r="X271" s="229">
        <v>0.00075000000000000002</v>
      </c>
      <c r="Y271" s="229">
        <f>X271*K271</f>
        <v>0.00075000000000000002</v>
      </c>
      <c r="Z271" s="229">
        <v>0</v>
      </c>
      <c r="AA271" s="230">
        <f>Z271*K271</f>
        <v>0</v>
      </c>
      <c r="AR271" s="23" t="s">
        <v>249</v>
      </c>
      <c r="AT271" s="23" t="s">
        <v>172</v>
      </c>
      <c r="AU271" s="23" t="s">
        <v>150</v>
      </c>
      <c r="AY271" s="23" t="s">
        <v>171</v>
      </c>
      <c r="BE271" s="143">
        <f>IF(U271="základní",N271,0)</f>
        <v>0</v>
      </c>
      <c r="BF271" s="143">
        <f>IF(U271="snížená",N271,0)</f>
        <v>0</v>
      </c>
      <c r="BG271" s="143">
        <f>IF(U271="zákl. přenesená",N271,0)</f>
        <v>0</v>
      </c>
      <c r="BH271" s="143">
        <f>IF(U271="sníž. přenesená",N271,0)</f>
        <v>0</v>
      </c>
      <c r="BI271" s="143">
        <f>IF(U271="nulová",N271,0)</f>
        <v>0</v>
      </c>
      <c r="BJ271" s="23" t="s">
        <v>150</v>
      </c>
      <c r="BK271" s="143">
        <f>ROUND(L271*K271,2)</f>
        <v>0</v>
      </c>
      <c r="BL271" s="23" t="s">
        <v>249</v>
      </c>
      <c r="BM271" s="23" t="s">
        <v>1156</v>
      </c>
    </row>
    <row r="272" s="1" customFormat="1" ht="16.5" customHeight="1">
      <c r="B272" s="47"/>
      <c r="C272" s="220" t="s">
        <v>536</v>
      </c>
      <c r="D272" s="220" t="s">
        <v>172</v>
      </c>
      <c r="E272" s="221" t="s">
        <v>501</v>
      </c>
      <c r="F272" s="222" t="s">
        <v>502</v>
      </c>
      <c r="G272" s="222"/>
      <c r="H272" s="222"/>
      <c r="I272" s="222"/>
      <c r="J272" s="223" t="s">
        <v>175</v>
      </c>
      <c r="K272" s="224">
        <v>2</v>
      </c>
      <c r="L272" s="225">
        <v>0</v>
      </c>
      <c r="M272" s="226"/>
      <c r="N272" s="227">
        <f>ROUND(L272*K272,2)</f>
        <v>0</v>
      </c>
      <c r="O272" s="227"/>
      <c r="P272" s="227"/>
      <c r="Q272" s="227"/>
      <c r="R272" s="49"/>
      <c r="T272" s="228" t="s">
        <v>22</v>
      </c>
      <c r="U272" s="57" t="s">
        <v>43</v>
      </c>
      <c r="V272" s="48"/>
      <c r="W272" s="229">
        <f>V272*K272</f>
        <v>0</v>
      </c>
      <c r="X272" s="229">
        <v>0.00031</v>
      </c>
      <c r="Y272" s="229">
        <f>X272*K272</f>
        <v>0.00062</v>
      </c>
      <c r="Z272" s="229">
        <v>0</v>
      </c>
      <c r="AA272" s="230">
        <f>Z272*K272</f>
        <v>0</v>
      </c>
      <c r="AR272" s="23" t="s">
        <v>249</v>
      </c>
      <c r="AT272" s="23" t="s">
        <v>172</v>
      </c>
      <c r="AU272" s="23" t="s">
        <v>150</v>
      </c>
      <c r="AY272" s="23" t="s">
        <v>171</v>
      </c>
      <c r="BE272" s="143">
        <f>IF(U272="základní",N272,0)</f>
        <v>0</v>
      </c>
      <c r="BF272" s="143">
        <f>IF(U272="snížená",N272,0)</f>
        <v>0</v>
      </c>
      <c r="BG272" s="143">
        <f>IF(U272="zákl. přenesená",N272,0)</f>
        <v>0</v>
      </c>
      <c r="BH272" s="143">
        <f>IF(U272="sníž. přenesená",N272,0)</f>
        <v>0</v>
      </c>
      <c r="BI272" s="143">
        <f>IF(U272="nulová",N272,0)</f>
        <v>0</v>
      </c>
      <c r="BJ272" s="23" t="s">
        <v>150</v>
      </c>
      <c r="BK272" s="143">
        <f>ROUND(L272*K272,2)</f>
        <v>0</v>
      </c>
      <c r="BL272" s="23" t="s">
        <v>249</v>
      </c>
      <c r="BM272" s="23" t="s">
        <v>1157</v>
      </c>
    </row>
    <row r="273" s="1" customFormat="1" ht="25.5" customHeight="1">
      <c r="B273" s="47"/>
      <c r="C273" s="220" t="s">
        <v>540</v>
      </c>
      <c r="D273" s="220" t="s">
        <v>172</v>
      </c>
      <c r="E273" s="221" t="s">
        <v>505</v>
      </c>
      <c r="F273" s="222" t="s">
        <v>506</v>
      </c>
      <c r="G273" s="222"/>
      <c r="H273" s="222"/>
      <c r="I273" s="222"/>
      <c r="J273" s="223" t="s">
        <v>321</v>
      </c>
      <c r="K273" s="272">
        <v>0</v>
      </c>
      <c r="L273" s="225">
        <v>0</v>
      </c>
      <c r="M273" s="226"/>
      <c r="N273" s="227">
        <f>ROUND(L273*K273,2)</f>
        <v>0</v>
      </c>
      <c r="O273" s="227"/>
      <c r="P273" s="227"/>
      <c r="Q273" s="227"/>
      <c r="R273" s="49"/>
      <c r="T273" s="228" t="s">
        <v>22</v>
      </c>
      <c r="U273" s="57" t="s">
        <v>43</v>
      </c>
      <c r="V273" s="48"/>
      <c r="W273" s="229">
        <f>V273*K273</f>
        <v>0</v>
      </c>
      <c r="X273" s="229">
        <v>0</v>
      </c>
      <c r="Y273" s="229">
        <f>X273*K273</f>
        <v>0</v>
      </c>
      <c r="Z273" s="229">
        <v>0</v>
      </c>
      <c r="AA273" s="230">
        <f>Z273*K273</f>
        <v>0</v>
      </c>
      <c r="AR273" s="23" t="s">
        <v>249</v>
      </c>
      <c r="AT273" s="23" t="s">
        <v>172</v>
      </c>
      <c r="AU273" s="23" t="s">
        <v>150</v>
      </c>
      <c r="AY273" s="23" t="s">
        <v>171</v>
      </c>
      <c r="BE273" s="143">
        <f>IF(U273="základní",N273,0)</f>
        <v>0</v>
      </c>
      <c r="BF273" s="143">
        <f>IF(U273="snížená",N273,0)</f>
        <v>0</v>
      </c>
      <c r="BG273" s="143">
        <f>IF(U273="zákl. přenesená",N273,0)</f>
        <v>0</v>
      </c>
      <c r="BH273" s="143">
        <f>IF(U273="sníž. přenesená",N273,0)</f>
        <v>0</v>
      </c>
      <c r="BI273" s="143">
        <f>IF(U273="nulová",N273,0)</f>
        <v>0</v>
      </c>
      <c r="BJ273" s="23" t="s">
        <v>150</v>
      </c>
      <c r="BK273" s="143">
        <f>ROUND(L273*K273,2)</f>
        <v>0</v>
      </c>
      <c r="BL273" s="23" t="s">
        <v>249</v>
      </c>
      <c r="BM273" s="23" t="s">
        <v>1158</v>
      </c>
    </row>
    <row r="274" s="9" customFormat="1" ht="29.88" customHeight="1">
      <c r="B274" s="206"/>
      <c r="C274" s="207"/>
      <c r="D274" s="217" t="s">
        <v>135</v>
      </c>
      <c r="E274" s="217"/>
      <c r="F274" s="217"/>
      <c r="G274" s="217"/>
      <c r="H274" s="217"/>
      <c r="I274" s="217"/>
      <c r="J274" s="217"/>
      <c r="K274" s="217"/>
      <c r="L274" s="217"/>
      <c r="M274" s="217"/>
      <c r="N274" s="231">
        <f>BK274</f>
        <v>0</v>
      </c>
      <c r="O274" s="232"/>
      <c r="P274" s="232"/>
      <c r="Q274" s="232"/>
      <c r="R274" s="210"/>
      <c r="T274" s="211"/>
      <c r="U274" s="207"/>
      <c r="V274" s="207"/>
      <c r="W274" s="212">
        <f>SUM(W275:W304)</f>
        <v>0</v>
      </c>
      <c r="X274" s="207"/>
      <c r="Y274" s="212">
        <f>SUM(Y275:Y304)</f>
        <v>0.019400000000000001</v>
      </c>
      <c r="Z274" s="207"/>
      <c r="AA274" s="213">
        <f>SUM(AA275:AA304)</f>
        <v>0</v>
      </c>
      <c r="AR274" s="214" t="s">
        <v>150</v>
      </c>
      <c r="AT274" s="215" t="s">
        <v>75</v>
      </c>
      <c r="AU274" s="215" t="s">
        <v>84</v>
      </c>
      <c r="AY274" s="214" t="s">
        <v>171</v>
      </c>
      <c r="BK274" s="216">
        <f>SUM(BK275:BK304)</f>
        <v>0</v>
      </c>
    </row>
    <row r="275" s="1" customFormat="1" ht="25.5" customHeight="1">
      <c r="B275" s="47"/>
      <c r="C275" s="220" t="s">
        <v>545</v>
      </c>
      <c r="D275" s="220" t="s">
        <v>172</v>
      </c>
      <c r="E275" s="221" t="s">
        <v>509</v>
      </c>
      <c r="F275" s="222" t="s">
        <v>510</v>
      </c>
      <c r="G275" s="222"/>
      <c r="H275" s="222"/>
      <c r="I275" s="222"/>
      <c r="J275" s="223" t="s">
        <v>175</v>
      </c>
      <c r="K275" s="224">
        <v>9</v>
      </c>
      <c r="L275" s="225">
        <v>0</v>
      </c>
      <c r="M275" s="226"/>
      <c r="N275" s="227">
        <f>ROUND(L275*K275,2)</f>
        <v>0</v>
      </c>
      <c r="O275" s="227"/>
      <c r="P275" s="227"/>
      <c r="Q275" s="227"/>
      <c r="R275" s="49"/>
      <c r="T275" s="228" t="s">
        <v>22</v>
      </c>
      <c r="U275" s="57" t="s">
        <v>43</v>
      </c>
      <c r="V275" s="48"/>
      <c r="W275" s="229">
        <f>V275*K275</f>
        <v>0</v>
      </c>
      <c r="X275" s="229">
        <v>0</v>
      </c>
      <c r="Y275" s="229">
        <f>X275*K275</f>
        <v>0</v>
      </c>
      <c r="Z275" s="229">
        <v>0</v>
      </c>
      <c r="AA275" s="230">
        <f>Z275*K275</f>
        <v>0</v>
      </c>
      <c r="AR275" s="23" t="s">
        <v>249</v>
      </c>
      <c r="AT275" s="23" t="s">
        <v>172</v>
      </c>
      <c r="AU275" s="23" t="s">
        <v>150</v>
      </c>
      <c r="AY275" s="23" t="s">
        <v>171</v>
      </c>
      <c r="BE275" s="143">
        <f>IF(U275="základní",N275,0)</f>
        <v>0</v>
      </c>
      <c r="BF275" s="143">
        <f>IF(U275="snížená",N275,0)</f>
        <v>0</v>
      </c>
      <c r="BG275" s="143">
        <f>IF(U275="zákl. přenesená",N275,0)</f>
        <v>0</v>
      </c>
      <c r="BH275" s="143">
        <f>IF(U275="sníž. přenesená",N275,0)</f>
        <v>0</v>
      </c>
      <c r="BI275" s="143">
        <f>IF(U275="nulová",N275,0)</f>
        <v>0</v>
      </c>
      <c r="BJ275" s="23" t="s">
        <v>150</v>
      </c>
      <c r="BK275" s="143">
        <f>ROUND(L275*K275,2)</f>
        <v>0</v>
      </c>
      <c r="BL275" s="23" t="s">
        <v>249</v>
      </c>
      <c r="BM275" s="23" t="s">
        <v>1159</v>
      </c>
    </row>
    <row r="276" s="1" customFormat="1" ht="25.5" customHeight="1">
      <c r="B276" s="47"/>
      <c r="C276" s="264" t="s">
        <v>549</v>
      </c>
      <c r="D276" s="264" t="s">
        <v>302</v>
      </c>
      <c r="E276" s="265" t="s">
        <v>513</v>
      </c>
      <c r="F276" s="266" t="s">
        <v>514</v>
      </c>
      <c r="G276" s="266"/>
      <c r="H276" s="266"/>
      <c r="I276" s="266"/>
      <c r="J276" s="267" t="s">
        <v>175</v>
      </c>
      <c r="K276" s="268">
        <v>9</v>
      </c>
      <c r="L276" s="269">
        <v>0</v>
      </c>
      <c r="M276" s="270"/>
      <c r="N276" s="271">
        <f>ROUND(L276*K276,2)</f>
        <v>0</v>
      </c>
      <c r="O276" s="227"/>
      <c r="P276" s="227"/>
      <c r="Q276" s="227"/>
      <c r="R276" s="49"/>
      <c r="T276" s="228" t="s">
        <v>22</v>
      </c>
      <c r="U276" s="57" t="s">
        <v>43</v>
      </c>
      <c r="V276" s="48"/>
      <c r="W276" s="229">
        <f>V276*K276</f>
        <v>0</v>
      </c>
      <c r="X276" s="229">
        <v>5.0000000000000002E-05</v>
      </c>
      <c r="Y276" s="229">
        <f>X276*K276</f>
        <v>0.00045000000000000004</v>
      </c>
      <c r="Z276" s="229">
        <v>0</v>
      </c>
      <c r="AA276" s="230">
        <f>Z276*K276</f>
        <v>0</v>
      </c>
      <c r="AR276" s="23" t="s">
        <v>306</v>
      </c>
      <c r="AT276" s="23" t="s">
        <v>302</v>
      </c>
      <c r="AU276" s="23" t="s">
        <v>150</v>
      </c>
      <c r="AY276" s="23" t="s">
        <v>171</v>
      </c>
      <c r="BE276" s="143">
        <f>IF(U276="základní",N276,0)</f>
        <v>0</v>
      </c>
      <c r="BF276" s="143">
        <f>IF(U276="snížená",N276,0)</f>
        <v>0</v>
      </c>
      <c r="BG276" s="143">
        <f>IF(U276="zákl. přenesená",N276,0)</f>
        <v>0</v>
      </c>
      <c r="BH276" s="143">
        <f>IF(U276="sníž. přenesená",N276,0)</f>
        <v>0</v>
      </c>
      <c r="BI276" s="143">
        <f>IF(U276="nulová",N276,0)</f>
        <v>0</v>
      </c>
      <c r="BJ276" s="23" t="s">
        <v>150</v>
      </c>
      <c r="BK276" s="143">
        <f>ROUND(L276*K276,2)</f>
        <v>0</v>
      </c>
      <c r="BL276" s="23" t="s">
        <v>249</v>
      </c>
      <c r="BM276" s="23" t="s">
        <v>1160</v>
      </c>
    </row>
    <row r="277" s="1" customFormat="1" ht="25.5" customHeight="1">
      <c r="B277" s="47"/>
      <c r="C277" s="220" t="s">
        <v>553</v>
      </c>
      <c r="D277" s="220" t="s">
        <v>172</v>
      </c>
      <c r="E277" s="221" t="s">
        <v>517</v>
      </c>
      <c r="F277" s="222" t="s">
        <v>518</v>
      </c>
      <c r="G277" s="222"/>
      <c r="H277" s="222"/>
      <c r="I277" s="222"/>
      <c r="J277" s="223" t="s">
        <v>223</v>
      </c>
      <c r="K277" s="224">
        <v>10</v>
      </c>
      <c r="L277" s="225">
        <v>0</v>
      </c>
      <c r="M277" s="226"/>
      <c r="N277" s="227">
        <f>ROUND(L277*K277,2)</f>
        <v>0</v>
      </c>
      <c r="O277" s="227"/>
      <c r="P277" s="227"/>
      <c r="Q277" s="227"/>
      <c r="R277" s="49"/>
      <c r="T277" s="228" t="s">
        <v>22</v>
      </c>
      <c r="U277" s="57" t="s">
        <v>43</v>
      </c>
      <c r="V277" s="48"/>
      <c r="W277" s="229">
        <f>V277*K277</f>
        <v>0</v>
      </c>
      <c r="X277" s="229">
        <v>0</v>
      </c>
      <c r="Y277" s="229">
        <f>X277*K277</f>
        <v>0</v>
      </c>
      <c r="Z277" s="229">
        <v>0</v>
      </c>
      <c r="AA277" s="230">
        <f>Z277*K277</f>
        <v>0</v>
      </c>
      <c r="AR277" s="23" t="s">
        <v>249</v>
      </c>
      <c r="AT277" s="23" t="s">
        <v>172</v>
      </c>
      <c r="AU277" s="23" t="s">
        <v>150</v>
      </c>
      <c r="AY277" s="23" t="s">
        <v>171</v>
      </c>
      <c r="BE277" s="143">
        <f>IF(U277="základní",N277,0)</f>
        <v>0</v>
      </c>
      <c r="BF277" s="143">
        <f>IF(U277="snížená",N277,0)</f>
        <v>0</v>
      </c>
      <c r="BG277" s="143">
        <f>IF(U277="zákl. přenesená",N277,0)</f>
        <v>0</v>
      </c>
      <c r="BH277" s="143">
        <f>IF(U277="sníž. přenesená",N277,0)</f>
        <v>0</v>
      </c>
      <c r="BI277" s="143">
        <f>IF(U277="nulová",N277,0)</f>
        <v>0</v>
      </c>
      <c r="BJ277" s="23" t="s">
        <v>150</v>
      </c>
      <c r="BK277" s="143">
        <f>ROUND(L277*K277,2)</f>
        <v>0</v>
      </c>
      <c r="BL277" s="23" t="s">
        <v>249</v>
      </c>
      <c r="BM277" s="23" t="s">
        <v>1161</v>
      </c>
    </row>
    <row r="278" s="1" customFormat="1" ht="16.5" customHeight="1">
      <c r="B278" s="47"/>
      <c r="C278" s="264" t="s">
        <v>557</v>
      </c>
      <c r="D278" s="264" t="s">
        <v>302</v>
      </c>
      <c r="E278" s="265" t="s">
        <v>521</v>
      </c>
      <c r="F278" s="266" t="s">
        <v>522</v>
      </c>
      <c r="G278" s="266"/>
      <c r="H278" s="266"/>
      <c r="I278" s="266"/>
      <c r="J278" s="267" t="s">
        <v>223</v>
      </c>
      <c r="K278" s="268">
        <v>10</v>
      </c>
      <c r="L278" s="269">
        <v>0</v>
      </c>
      <c r="M278" s="270"/>
      <c r="N278" s="271">
        <f>ROUND(L278*K278,2)</f>
        <v>0</v>
      </c>
      <c r="O278" s="227"/>
      <c r="P278" s="227"/>
      <c r="Q278" s="227"/>
      <c r="R278" s="49"/>
      <c r="T278" s="228" t="s">
        <v>22</v>
      </c>
      <c r="U278" s="57" t="s">
        <v>43</v>
      </c>
      <c r="V278" s="48"/>
      <c r="W278" s="229">
        <f>V278*K278</f>
        <v>0</v>
      </c>
      <c r="X278" s="229">
        <v>8.0000000000000007E-05</v>
      </c>
      <c r="Y278" s="229">
        <f>X278*K278</f>
        <v>0.00080000000000000004</v>
      </c>
      <c r="Z278" s="229">
        <v>0</v>
      </c>
      <c r="AA278" s="230">
        <f>Z278*K278</f>
        <v>0</v>
      </c>
      <c r="AR278" s="23" t="s">
        <v>306</v>
      </c>
      <c r="AT278" s="23" t="s">
        <v>302</v>
      </c>
      <c r="AU278" s="23" t="s">
        <v>150</v>
      </c>
      <c r="AY278" s="23" t="s">
        <v>171</v>
      </c>
      <c r="BE278" s="143">
        <f>IF(U278="základní",N278,0)</f>
        <v>0</v>
      </c>
      <c r="BF278" s="143">
        <f>IF(U278="snížená",N278,0)</f>
        <v>0</v>
      </c>
      <c r="BG278" s="143">
        <f>IF(U278="zákl. přenesená",N278,0)</f>
        <v>0</v>
      </c>
      <c r="BH278" s="143">
        <f>IF(U278="sníž. přenesená",N278,0)</f>
        <v>0</v>
      </c>
      <c r="BI278" s="143">
        <f>IF(U278="nulová",N278,0)</f>
        <v>0</v>
      </c>
      <c r="BJ278" s="23" t="s">
        <v>150</v>
      </c>
      <c r="BK278" s="143">
        <f>ROUND(L278*K278,2)</f>
        <v>0</v>
      </c>
      <c r="BL278" s="23" t="s">
        <v>249</v>
      </c>
      <c r="BM278" s="23" t="s">
        <v>1162</v>
      </c>
    </row>
    <row r="279" s="1" customFormat="1" ht="38.25" customHeight="1">
      <c r="B279" s="47"/>
      <c r="C279" s="220" t="s">
        <v>561</v>
      </c>
      <c r="D279" s="220" t="s">
        <v>172</v>
      </c>
      <c r="E279" s="221" t="s">
        <v>525</v>
      </c>
      <c r="F279" s="222" t="s">
        <v>526</v>
      </c>
      <c r="G279" s="222"/>
      <c r="H279" s="222"/>
      <c r="I279" s="222"/>
      <c r="J279" s="223" t="s">
        <v>223</v>
      </c>
      <c r="K279" s="224">
        <v>40</v>
      </c>
      <c r="L279" s="225">
        <v>0</v>
      </c>
      <c r="M279" s="226"/>
      <c r="N279" s="227">
        <f>ROUND(L279*K279,2)</f>
        <v>0</v>
      </c>
      <c r="O279" s="227"/>
      <c r="P279" s="227"/>
      <c r="Q279" s="227"/>
      <c r="R279" s="49"/>
      <c r="T279" s="228" t="s">
        <v>22</v>
      </c>
      <c r="U279" s="57" t="s">
        <v>43</v>
      </c>
      <c r="V279" s="48"/>
      <c r="W279" s="229">
        <f>V279*K279</f>
        <v>0</v>
      </c>
      <c r="X279" s="229">
        <v>0</v>
      </c>
      <c r="Y279" s="229">
        <f>X279*K279</f>
        <v>0</v>
      </c>
      <c r="Z279" s="229">
        <v>0</v>
      </c>
      <c r="AA279" s="230">
        <f>Z279*K279</f>
        <v>0</v>
      </c>
      <c r="AR279" s="23" t="s">
        <v>249</v>
      </c>
      <c r="AT279" s="23" t="s">
        <v>172</v>
      </c>
      <c r="AU279" s="23" t="s">
        <v>150</v>
      </c>
      <c r="AY279" s="23" t="s">
        <v>171</v>
      </c>
      <c r="BE279" s="143">
        <f>IF(U279="základní",N279,0)</f>
        <v>0</v>
      </c>
      <c r="BF279" s="143">
        <f>IF(U279="snížená",N279,0)</f>
        <v>0</v>
      </c>
      <c r="BG279" s="143">
        <f>IF(U279="zákl. přenesená",N279,0)</f>
        <v>0</v>
      </c>
      <c r="BH279" s="143">
        <f>IF(U279="sníž. přenesená",N279,0)</f>
        <v>0</v>
      </c>
      <c r="BI279" s="143">
        <f>IF(U279="nulová",N279,0)</f>
        <v>0</v>
      </c>
      <c r="BJ279" s="23" t="s">
        <v>150</v>
      </c>
      <c r="BK279" s="143">
        <f>ROUND(L279*K279,2)</f>
        <v>0</v>
      </c>
      <c r="BL279" s="23" t="s">
        <v>249</v>
      </c>
      <c r="BM279" s="23" t="s">
        <v>1163</v>
      </c>
    </row>
    <row r="280" s="1" customFormat="1" ht="25.5" customHeight="1">
      <c r="B280" s="47"/>
      <c r="C280" s="264" t="s">
        <v>563</v>
      </c>
      <c r="D280" s="264" t="s">
        <v>302</v>
      </c>
      <c r="E280" s="265" t="s">
        <v>529</v>
      </c>
      <c r="F280" s="266" t="s">
        <v>530</v>
      </c>
      <c r="G280" s="266"/>
      <c r="H280" s="266"/>
      <c r="I280" s="266"/>
      <c r="J280" s="267" t="s">
        <v>223</v>
      </c>
      <c r="K280" s="268">
        <v>40</v>
      </c>
      <c r="L280" s="269">
        <v>0</v>
      </c>
      <c r="M280" s="270"/>
      <c r="N280" s="271">
        <f>ROUND(L280*K280,2)</f>
        <v>0</v>
      </c>
      <c r="O280" s="227"/>
      <c r="P280" s="227"/>
      <c r="Q280" s="227"/>
      <c r="R280" s="49"/>
      <c r="T280" s="228" t="s">
        <v>22</v>
      </c>
      <c r="U280" s="57" t="s">
        <v>43</v>
      </c>
      <c r="V280" s="48"/>
      <c r="W280" s="229">
        <f>V280*K280</f>
        <v>0</v>
      </c>
      <c r="X280" s="229">
        <v>0.00017000000000000001</v>
      </c>
      <c r="Y280" s="229">
        <f>X280*K280</f>
        <v>0.0068000000000000005</v>
      </c>
      <c r="Z280" s="229">
        <v>0</v>
      </c>
      <c r="AA280" s="230">
        <f>Z280*K280</f>
        <v>0</v>
      </c>
      <c r="AR280" s="23" t="s">
        <v>306</v>
      </c>
      <c r="AT280" s="23" t="s">
        <v>302</v>
      </c>
      <c r="AU280" s="23" t="s">
        <v>150</v>
      </c>
      <c r="AY280" s="23" t="s">
        <v>171</v>
      </c>
      <c r="BE280" s="143">
        <f>IF(U280="základní",N280,0)</f>
        <v>0</v>
      </c>
      <c r="BF280" s="143">
        <f>IF(U280="snížená",N280,0)</f>
        <v>0</v>
      </c>
      <c r="BG280" s="143">
        <f>IF(U280="zákl. přenesená",N280,0)</f>
        <v>0</v>
      </c>
      <c r="BH280" s="143">
        <f>IF(U280="sníž. přenesená",N280,0)</f>
        <v>0</v>
      </c>
      <c r="BI280" s="143">
        <f>IF(U280="nulová",N280,0)</f>
        <v>0</v>
      </c>
      <c r="BJ280" s="23" t="s">
        <v>150</v>
      </c>
      <c r="BK280" s="143">
        <f>ROUND(L280*K280,2)</f>
        <v>0</v>
      </c>
      <c r="BL280" s="23" t="s">
        <v>249</v>
      </c>
      <c r="BM280" s="23" t="s">
        <v>1164</v>
      </c>
    </row>
    <row r="281" s="1" customFormat="1" ht="25.5" customHeight="1">
      <c r="B281" s="47"/>
      <c r="C281" s="220" t="s">
        <v>567</v>
      </c>
      <c r="D281" s="220" t="s">
        <v>172</v>
      </c>
      <c r="E281" s="221" t="s">
        <v>533</v>
      </c>
      <c r="F281" s="222" t="s">
        <v>534</v>
      </c>
      <c r="G281" s="222"/>
      <c r="H281" s="222"/>
      <c r="I281" s="222"/>
      <c r="J281" s="223" t="s">
        <v>175</v>
      </c>
      <c r="K281" s="224">
        <v>4</v>
      </c>
      <c r="L281" s="225">
        <v>0</v>
      </c>
      <c r="M281" s="226"/>
      <c r="N281" s="227">
        <f>ROUND(L281*K281,2)</f>
        <v>0</v>
      </c>
      <c r="O281" s="227"/>
      <c r="P281" s="227"/>
      <c r="Q281" s="227"/>
      <c r="R281" s="49"/>
      <c r="T281" s="228" t="s">
        <v>22</v>
      </c>
      <c r="U281" s="57" t="s">
        <v>43</v>
      </c>
      <c r="V281" s="48"/>
      <c r="W281" s="229">
        <f>V281*K281</f>
        <v>0</v>
      </c>
      <c r="X281" s="229">
        <v>0</v>
      </c>
      <c r="Y281" s="229">
        <f>X281*K281</f>
        <v>0</v>
      </c>
      <c r="Z281" s="229">
        <v>0</v>
      </c>
      <c r="AA281" s="230">
        <f>Z281*K281</f>
        <v>0</v>
      </c>
      <c r="AR281" s="23" t="s">
        <v>249</v>
      </c>
      <c r="AT281" s="23" t="s">
        <v>172</v>
      </c>
      <c r="AU281" s="23" t="s">
        <v>150</v>
      </c>
      <c r="AY281" s="23" t="s">
        <v>171</v>
      </c>
      <c r="BE281" s="143">
        <f>IF(U281="základní",N281,0)</f>
        <v>0</v>
      </c>
      <c r="BF281" s="143">
        <f>IF(U281="snížená",N281,0)</f>
        <v>0</v>
      </c>
      <c r="BG281" s="143">
        <f>IF(U281="zákl. přenesená",N281,0)</f>
        <v>0</v>
      </c>
      <c r="BH281" s="143">
        <f>IF(U281="sníž. přenesená",N281,0)</f>
        <v>0</v>
      </c>
      <c r="BI281" s="143">
        <f>IF(U281="nulová",N281,0)</f>
        <v>0</v>
      </c>
      <c r="BJ281" s="23" t="s">
        <v>150</v>
      </c>
      <c r="BK281" s="143">
        <f>ROUND(L281*K281,2)</f>
        <v>0</v>
      </c>
      <c r="BL281" s="23" t="s">
        <v>249</v>
      </c>
      <c r="BM281" s="23" t="s">
        <v>1165</v>
      </c>
    </row>
    <row r="282" s="1" customFormat="1" ht="25.5" customHeight="1">
      <c r="B282" s="47"/>
      <c r="C282" s="264" t="s">
        <v>571</v>
      </c>
      <c r="D282" s="264" t="s">
        <v>302</v>
      </c>
      <c r="E282" s="265" t="s">
        <v>537</v>
      </c>
      <c r="F282" s="266" t="s">
        <v>538</v>
      </c>
      <c r="G282" s="266"/>
      <c r="H282" s="266"/>
      <c r="I282" s="266"/>
      <c r="J282" s="267" t="s">
        <v>175</v>
      </c>
      <c r="K282" s="268">
        <v>4</v>
      </c>
      <c r="L282" s="269">
        <v>0</v>
      </c>
      <c r="M282" s="270"/>
      <c r="N282" s="271">
        <f>ROUND(L282*K282,2)</f>
        <v>0</v>
      </c>
      <c r="O282" s="227"/>
      <c r="P282" s="227"/>
      <c r="Q282" s="227"/>
      <c r="R282" s="49"/>
      <c r="T282" s="228" t="s">
        <v>22</v>
      </c>
      <c r="U282" s="57" t="s">
        <v>43</v>
      </c>
      <c r="V282" s="48"/>
      <c r="W282" s="229">
        <f>V282*K282</f>
        <v>0</v>
      </c>
      <c r="X282" s="229">
        <v>0.00016000000000000001</v>
      </c>
      <c r="Y282" s="229">
        <f>X282*K282</f>
        <v>0.00064000000000000005</v>
      </c>
      <c r="Z282" s="229">
        <v>0</v>
      </c>
      <c r="AA282" s="230">
        <f>Z282*K282</f>
        <v>0</v>
      </c>
      <c r="AR282" s="23" t="s">
        <v>306</v>
      </c>
      <c r="AT282" s="23" t="s">
        <v>302</v>
      </c>
      <c r="AU282" s="23" t="s">
        <v>150</v>
      </c>
      <c r="AY282" s="23" t="s">
        <v>171</v>
      </c>
      <c r="BE282" s="143">
        <f>IF(U282="základní",N282,0)</f>
        <v>0</v>
      </c>
      <c r="BF282" s="143">
        <f>IF(U282="snížená",N282,0)</f>
        <v>0</v>
      </c>
      <c r="BG282" s="143">
        <f>IF(U282="zákl. přenesená",N282,0)</f>
        <v>0</v>
      </c>
      <c r="BH282" s="143">
        <f>IF(U282="sníž. přenesená",N282,0)</f>
        <v>0</v>
      </c>
      <c r="BI282" s="143">
        <f>IF(U282="nulová",N282,0)</f>
        <v>0</v>
      </c>
      <c r="BJ282" s="23" t="s">
        <v>150</v>
      </c>
      <c r="BK282" s="143">
        <f>ROUND(L282*K282,2)</f>
        <v>0</v>
      </c>
      <c r="BL282" s="23" t="s">
        <v>249</v>
      </c>
      <c r="BM282" s="23" t="s">
        <v>1166</v>
      </c>
    </row>
    <row r="283" s="1" customFormat="1" ht="25.5" customHeight="1">
      <c r="B283" s="47"/>
      <c r="C283" s="220" t="s">
        <v>575</v>
      </c>
      <c r="D283" s="220" t="s">
        <v>172</v>
      </c>
      <c r="E283" s="221" t="s">
        <v>1167</v>
      </c>
      <c r="F283" s="222" t="s">
        <v>1168</v>
      </c>
      <c r="G283" s="222"/>
      <c r="H283" s="222"/>
      <c r="I283" s="222"/>
      <c r="J283" s="223" t="s">
        <v>175</v>
      </c>
      <c r="K283" s="224">
        <v>1</v>
      </c>
      <c r="L283" s="225">
        <v>0</v>
      </c>
      <c r="M283" s="226"/>
      <c r="N283" s="227">
        <f>ROUND(L283*K283,2)</f>
        <v>0</v>
      </c>
      <c r="O283" s="227"/>
      <c r="P283" s="227"/>
      <c r="Q283" s="227"/>
      <c r="R283" s="49"/>
      <c r="T283" s="228" t="s">
        <v>22</v>
      </c>
      <c r="U283" s="57" t="s">
        <v>43</v>
      </c>
      <c r="V283" s="48"/>
      <c r="W283" s="229">
        <f>V283*K283</f>
        <v>0</v>
      </c>
      <c r="X283" s="229">
        <v>0</v>
      </c>
      <c r="Y283" s="229">
        <f>X283*K283</f>
        <v>0</v>
      </c>
      <c r="Z283" s="229">
        <v>0</v>
      </c>
      <c r="AA283" s="230">
        <f>Z283*K283</f>
        <v>0</v>
      </c>
      <c r="AR283" s="23" t="s">
        <v>249</v>
      </c>
      <c r="AT283" s="23" t="s">
        <v>172</v>
      </c>
      <c r="AU283" s="23" t="s">
        <v>150</v>
      </c>
      <c r="AY283" s="23" t="s">
        <v>171</v>
      </c>
      <c r="BE283" s="143">
        <f>IF(U283="základní",N283,0)</f>
        <v>0</v>
      </c>
      <c r="BF283" s="143">
        <f>IF(U283="snížená",N283,0)</f>
        <v>0</v>
      </c>
      <c r="BG283" s="143">
        <f>IF(U283="zákl. přenesená",N283,0)</f>
        <v>0</v>
      </c>
      <c r="BH283" s="143">
        <f>IF(U283="sníž. přenesená",N283,0)</f>
        <v>0</v>
      </c>
      <c r="BI283" s="143">
        <f>IF(U283="nulová",N283,0)</f>
        <v>0</v>
      </c>
      <c r="BJ283" s="23" t="s">
        <v>150</v>
      </c>
      <c r="BK283" s="143">
        <f>ROUND(L283*K283,2)</f>
        <v>0</v>
      </c>
      <c r="BL283" s="23" t="s">
        <v>249</v>
      </c>
      <c r="BM283" s="23" t="s">
        <v>1169</v>
      </c>
    </row>
    <row r="284" s="1" customFormat="1" ht="25.5" customHeight="1">
      <c r="B284" s="47"/>
      <c r="C284" s="264" t="s">
        <v>579</v>
      </c>
      <c r="D284" s="264" t="s">
        <v>302</v>
      </c>
      <c r="E284" s="265" t="s">
        <v>1170</v>
      </c>
      <c r="F284" s="266" t="s">
        <v>1171</v>
      </c>
      <c r="G284" s="266"/>
      <c r="H284" s="266"/>
      <c r="I284" s="266"/>
      <c r="J284" s="267" t="s">
        <v>175</v>
      </c>
      <c r="K284" s="268">
        <v>1</v>
      </c>
      <c r="L284" s="269">
        <v>0</v>
      </c>
      <c r="M284" s="270"/>
      <c r="N284" s="271">
        <f>ROUND(L284*K284,2)</f>
        <v>0</v>
      </c>
      <c r="O284" s="227"/>
      <c r="P284" s="227"/>
      <c r="Q284" s="227"/>
      <c r="R284" s="49"/>
      <c r="T284" s="228" t="s">
        <v>22</v>
      </c>
      <c r="U284" s="57" t="s">
        <v>43</v>
      </c>
      <c r="V284" s="48"/>
      <c r="W284" s="229">
        <f>V284*K284</f>
        <v>0</v>
      </c>
      <c r="X284" s="229">
        <v>0.00141</v>
      </c>
      <c r="Y284" s="229">
        <f>X284*K284</f>
        <v>0.00141</v>
      </c>
      <c r="Z284" s="229">
        <v>0</v>
      </c>
      <c r="AA284" s="230">
        <f>Z284*K284</f>
        <v>0</v>
      </c>
      <c r="AR284" s="23" t="s">
        <v>306</v>
      </c>
      <c r="AT284" s="23" t="s">
        <v>302</v>
      </c>
      <c r="AU284" s="23" t="s">
        <v>150</v>
      </c>
      <c r="AY284" s="23" t="s">
        <v>171</v>
      </c>
      <c r="BE284" s="143">
        <f>IF(U284="základní",N284,0)</f>
        <v>0</v>
      </c>
      <c r="BF284" s="143">
        <f>IF(U284="snížená",N284,0)</f>
        <v>0</v>
      </c>
      <c r="BG284" s="143">
        <f>IF(U284="zákl. přenesená",N284,0)</f>
        <v>0</v>
      </c>
      <c r="BH284" s="143">
        <f>IF(U284="sníž. přenesená",N284,0)</f>
        <v>0</v>
      </c>
      <c r="BI284" s="143">
        <f>IF(U284="nulová",N284,0)</f>
        <v>0</v>
      </c>
      <c r="BJ284" s="23" t="s">
        <v>150</v>
      </c>
      <c r="BK284" s="143">
        <f>ROUND(L284*K284,2)</f>
        <v>0</v>
      </c>
      <c r="BL284" s="23" t="s">
        <v>249</v>
      </c>
      <c r="BM284" s="23" t="s">
        <v>1172</v>
      </c>
    </row>
    <row r="285" s="1" customFormat="1" ht="38.25" customHeight="1">
      <c r="B285" s="47"/>
      <c r="C285" s="220" t="s">
        <v>584</v>
      </c>
      <c r="D285" s="220" t="s">
        <v>172</v>
      </c>
      <c r="E285" s="221" t="s">
        <v>541</v>
      </c>
      <c r="F285" s="222" t="s">
        <v>542</v>
      </c>
      <c r="G285" s="222"/>
      <c r="H285" s="222"/>
      <c r="I285" s="222"/>
      <c r="J285" s="223" t="s">
        <v>175</v>
      </c>
      <c r="K285" s="224">
        <v>12</v>
      </c>
      <c r="L285" s="225">
        <v>0</v>
      </c>
      <c r="M285" s="226"/>
      <c r="N285" s="227">
        <f>ROUND(L285*K285,2)</f>
        <v>0</v>
      </c>
      <c r="O285" s="227"/>
      <c r="P285" s="227"/>
      <c r="Q285" s="227"/>
      <c r="R285" s="49"/>
      <c r="T285" s="228" t="s">
        <v>22</v>
      </c>
      <c r="U285" s="57" t="s">
        <v>43</v>
      </c>
      <c r="V285" s="48"/>
      <c r="W285" s="229">
        <f>V285*K285</f>
        <v>0</v>
      </c>
      <c r="X285" s="229">
        <v>0</v>
      </c>
      <c r="Y285" s="229">
        <f>X285*K285</f>
        <v>0</v>
      </c>
      <c r="Z285" s="229">
        <v>0</v>
      </c>
      <c r="AA285" s="230">
        <f>Z285*K285</f>
        <v>0</v>
      </c>
      <c r="AR285" s="23" t="s">
        <v>249</v>
      </c>
      <c r="AT285" s="23" t="s">
        <v>172</v>
      </c>
      <c r="AU285" s="23" t="s">
        <v>150</v>
      </c>
      <c r="AY285" s="23" t="s">
        <v>171</v>
      </c>
      <c r="BE285" s="143">
        <f>IF(U285="základní",N285,0)</f>
        <v>0</v>
      </c>
      <c r="BF285" s="143">
        <f>IF(U285="snížená",N285,0)</f>
        <v>0</v>
      </c>
      <c r="BG285" s="143">
        <f>IF(U285="zákl. přenesená",N285,0)</f>
        <v>0</v>
      </c>
      <c r="BH285" s="143">
        <f>IF(U285="sníž. přenesená",N285,0)</f>
        <v>0</v>
      </c>
      <c r="BI285" s="143">
        <f>IF(U285="nulová",N285,0)</f>
        <v>0</v>
      </c>
      <c r="BJ285" s="23" t="s">
        <v>150</v>
      </c>
      <c r="BK285" s="143">
        <f>ROUND(L285*K285,2)</f>
        <v>0</v>
      </c>
      <c r="BL285" s="23" t="s">
        <v>249</v>
      </c>
      <c r="BM285" s="23" t="s">
        <v>1173</v>
      </c>
    </row>
    <row r="286" s="1" customFormat="1" ht="16.5" customHeight="1">
      <c r="B286" s="47"/>
      <c r="C286" s="264" t="s">
        <v>588</v>
      </c>
      <c r="D286" s="264" t="s">
        <v>302</v>
      </c>
      <c r="E286" s="265" t="s">
        <v>546</v>
      </c>
      <c r="F286" s="266" t="s">
        <v>547</v>
      </c>
      <c r="G286" s="266"/>
      <c r="H286" s="266"/>
      <c r="I286" s="266"/>
      <c r="J286" s="267" t="s">
        <v>175</v>
      </c>
      <c r="K286" s="268">
        <v>3</v>
      </c>
      <c r="L286" s="269">
        <v>0</v>
      </c>
      <c r="M286" s="270"/>
      <c r="N286" s="271">
        <f>ROUND(L286*K286,2)</f>
        <v>0</v>
      </c>
      <c r="O286" s="227"/>
      <c r="P286" s="227"/>
      <c r="Q286" s="227"/>
      <c r="R286" s="49"/>
      <c r="T286" s="228" t="s">
        <v>22</v>
      </c>
      <c r="U286" s="57" t="s">
        <v>43</v>
      </c>
      <c r="V286" s="48"/>
      <c r="W286" s="229">
        <f>V286*K286</f>
        <v>0</v>
      </c>
      <c r="X286" s="229">
        <v>5.0000000000000002E-05</v>
      </c>
      <c r="Y286" s="229">
        <f>X286*K286</f>
        <v>0.00015000000000000001</v>
      </c>
      <c r="Z286" s="229">
        <v>0</v>
      </c>
      <c r="AA286" s="230">
        <f>Z286*K286</f>
        <v>0</v>
      </c>
      <c r="AR286" s="23" t="s">
        <v>306</v>
      </c>
      <c r="AT286" s="23" t="s">
        <v>302</v>
      </c>
      <c r="AU286" s="23" t="s">
        <v>150</v>
      </c>
      <c r="AY286" s="23" t="s">
        <v>171</v>
      </c>
      <c r="BE286" s="143">
        <f>IF(U286="základní",N286,0)</f>
        <v>0</v>
      </c>
      <c r="BF286" s="143">
        <f>IF(U286="snížená",N286,0)</f>
        <v>0</v>
      </c>
      <c r="BG286" s="143">
        <f>IF(U286="zákl. přenesená",N286,0)</f>
        <v>0</v>
      </c>
      <c r="BH286" s="143">
        <f>IF(U286="sníž. přenesená",N286,0)</f>
        <v>0</v>
      </c>
      <c r="BI286" s="143">
        <f>IF(U286="nulová",N286,0)</f>
        <v>0</v>
      </c>
      <c r="BJ286" s="23" t="s">
        <v>150</v>
      </c>
      <c r="BK286" s="143">
        <f>ROUND(L286*K286,2)</f>
        <v>0</v>
      </c>
      <c r="BL286" s="23" t="s">
        <v>249</v>
      </c>
      <c r="BM286" s="23" t="s">
        <v>1174</v>
      </c>
    </row>
    <row r="287" s="1" customFormat="1" ht="25.5" customHeight="1">
      <c r="B287" s="47"/>
      <c r="C287" s="264" t="s">
        <v>592</v>
      </c>
      <c r="D287" s="264" t="s">
        <v>302</v>
      </c>
      <c r="E287" s="265" t="s">
        <v>550</v>
      </c>
      <c r="F287" s="266" t="s">
        <v>551</v>
      </c>
      <c r="G287" s="266"/>
      <c r="H287" s="266"/>
      <c r="I287" s="266"/>
      <c r="J287" s="267" t="s">
        <v>175</v>
      </c>
      <c r="K287" s="268">
        <v>1</v>
      </c>
      <c r="L287" s="269">
        <v>0</v>
      </c>
      <c r="M287" s="270"/>
      <c r="N287" s="271">
        <f>ROUND(L287*K287,2)</f>
        <v>0</v>
      </c>
      <c r="O287" s="227"/>
      <c r="P287" s="227"/>
      <c r="Q287" s="227"/>
      <c r="R287" s="49"/>
      <c r="T287" s="228" t="s">
        <v>22</v>
      </c>
      <c r="U287" s="57" t="s">
        <v>43</v>
      </c>
      <c r="V287" s="48"/>
      <c r="W287" s="229">
        <f>V287*K287</f>
        <v>0</v>
      </c>
      <c r="X287" s="229">
        <v>0.00010000000000000001</v>
      </c>
      <c r="Y287" s="229">
        <f>X287*K287</f>
        <v>0.00010000000000000001</v>
      </c>
      <c r="Z287" s="229">
        <v>0</v>
      </c>
      <c r="AA287" s="230">
        <f>Z287*K287</f>
        <v>0</v>
      </c>
      <c r="AR287" s="23" t="s">
        <v>306</v>
      </c>
      <c r="AT287" s="23" t="s">
        <v>302</v>
      </c>
      <c r="AU287" s="23" t="s">
        <v>150</v>
      </c>
      <c r="AY287" s="23" t="s">
        <v>171</v>
      </c>
      <c r="BE287" s="143">
        <f>IF(U287="základní",N287,0)</f>
        <v>0</v>
      </c>
      <c r="BF287" s="143">
        <f>IF(U287="snížená",N287,0)</f>
        <v>0</v>
      </c>
      <c r="BG287" s="143">
        <f>IF(U287="zákl. přenesená",N287,0)</f>
        <v>0</v>
      </c>
      <c r="BH287" s="143">
        <f>IF(U287="sníž. přenesená",N287,0)</f>
        <v>0</v>
      </c>
      <c r="BI287" s="143">
        <f>IF(U287="nulová",N287,0)</f>
        <v>0</v>
      </c>
      <c r="BJ287" s="23" t="s">
        <v>150</v>
      </c>
      <c r="BK287" s="143">
        <f>ROUND(L287*K287,2)</f>
        <v>0</v>
      </c>
      <c r="BL287" s="23" t="s">
        <v>249</v>
      </c>
      <c r="BM287" s="23" t="s">
        <v>1175</v>
      </c>
    </row>
    <row r="288" s="1" customFormat="1" ht="16.5" customHeight="1">
      <c r="B288" s="47"/>
      <c r="C288" s="264" t="s">
        <v>596</v>
      </c>
      <c r="D288" s="264" t="s">
        <v>302</v>
      </c>
      <c r="E288" s="265" t="s">
        <v>554</v>
      </c>
      <c r="F288" s="266" t="s">
        <v>555</v>
      </c>
      <c r="G288" s="266"/>
      <c r="H288" s="266"/>
      <c r="I288" s="266"/>
      <c r="J288" s="267" t="s">
        <v>175</v>
      </c>
      <c r="K288" s="268">
        <v>8</v>
      </c>
      <c r="L288" s="269">
        <v>0</v>
      </c>
      <c r="M288" s="270"/>
      <c r="N288" s="271">
        <f>ROUND(L288*K288,2)</f>
        <v>0</v>
      </c>
      <c r="O288" s="227"/>
      <c r="P288" s="227"/>
      <c r="Q288" s="227"/>
      <c r="R288" s="49"/>
      <c r="T288" s="228" t="s">
        <v>22</v>
      </c>
      <c r="U288" s="57" t="s">
        <v>43</v>
      </c>
      <c r="V288" s="48"/>
      <c r="W288" s="229">
        <f>V288*K288</f>
        <v>0</v>
      </c>
      <c r="X288" s="229">
        <v>6.0000000000000002E-05</v>
      </c>
      <c r="Y288" s="229">
        <f>X288*K288</f>
        <v>0.00048000000000000001</v>
      </c>
      <c r="Z288" s="229">
        <v>0</v>
      </c>
      <c r="AA288" s="230">
        <f>Z288*K288</f>
        <v>0</v>
      </c>
      <c r="AR288" s="23" t="s">
        <v>306</v>
      </c>
      <c r="AT288" s="23" t="s">
        <v>302</v>
      </c>
      <c r="AU288" s="23" t="s">
        <v>150</v>
      </c>
      <c r="AY288" s="23" t="s">
        <v>171</v>
      </c>
      <c r="BE288" s="143">
        <f>IF(U288="základní",N288,0)</f>
        <v>0</v>
      </c>
      <c r="BF288" s="143">
        <f>IF(U288="snížená",N288,0)</f>
        <v>0</v>
      </c>
      <c r="BG288" s="143">
        <f>IF(U288="zákl. přenesená",N288,0)</f>
        <v>0</v>
      </c>
      <c r="BH288" s="143">
        <f>IF(U288="sníž. přenesená",N288,0)</f>
        <v>0</v>
      </c>
      <c r="BI288" s="143">
        <f>IF(U288="nulová",N288,0)</f>
        <v>0</v>
      </c>
      <c r="BJ288" s="23" t="s">
        <v>150</v>
      </c>
      <c r="BK288" s="143">
        <f>ROUND(L288*K288,2)</f>
        <v>0</v>
      </c>
      <c r="BL288" s="23" t="s">
        <v>249</v>
      </c>
      <c r="BM288" s="23" t="s">
        <v>1176</v>
      </c>
    </row>
    <row r="289" s="1" customFormat="1" ht="38.25" customHeight="1">
      <c r="B289" s="47"/>
      <c r="C289" s="220" t="s">
        <v>600</v>
      </c>
      <c r="D289" s="220" t="s">
        <v>172</v>
      </c>
      <c r="E289" s="221" t="s">
        <v>558</v>
      </c>
      <c r="F289" s="222" t="s">
        <v>559</v>
      </c>
      <c r="G289" s="222"/>
      <c r="H289" s="222"/>
      <c r="I289" s="222"/>
      <c r="J289" s="223" t="s">
        <v>175</v>
      </c>
      <c r="K289" s="224">
        <v>5</v>
      </c>
      <c r="L289" s="225">
        <v>0</v>
      </c>
      <c r="M289" s="226"/>
      <c r="N289" s="227">
        <f>ROUND(L289*K289,2)</f>
        <v>0</v>
      </c>
      <c r="O289" s="227"/>
      <c r="P289" s="227"/>
      <c r="Q289" s="227"/>
      <c r="R289" s="49"/>
      <c r="T289" s="228" t="s">
        <v>22</v>
      </c>
      <c r="U289" s="57" t="s">
        <v>43</v>
      </c>
      <c r="V289" s="48"/>
      <c r="W289" s="229">
        <f>V289*K289</f>
        <v>0</v>
      </c>
      <c r="X289" s="229">
        <v>0</v>
      </c>
      <c r="Y289" s="229">
        <f>X289*K289</f>
        <v>0</v>
      </c>
      <c r="Z289" s="229">
        <v>0</v>
      </c>
      <c r="AA289" s="230">
        <f>Z289*K289</f>
        <v>0</v>
      </c>
      <c r="AR289" s="23" t="s">
        <v>249</v>
      </c>
      <c r="AT289" s="23" t="s">
        <v>172</v>
      </c>
      <c r="AU289" s="23" t="s">
        <v>150</v>
      </c>
      <c r="AY289" s="23" t="s">
        <v>171</v>
      </c>
      <c r="BE289" s="143">
        <f>IF(U289="základní",N289,0)</f>
        <v>0</v>
      </c>
      <c r="BF289" s="143">
        <f>IF(U289="snížená",N289,0)</f>
        <v>0</v>
      </c>
      <c r="BG289" s="143">
        <f>IF(U289="zákl. přenesená",N289,0)</f>
        <v>0</v>
      </c>
      <c r="BH289" s="143">
        <f>IF(U289="sníž. přenesená",N289,0)</f>
        <v>0</v>
      </c>
      <c r="BI289" s="143">
        <f>IF(U289="nulová",N289,0)</f>
        <v>0</v>
      </c>
      <c r="BJ289" s="23" t="s">
        <v>150</v>
      </c>
      <c r="BK289" s="143">
        <f>ROUND(L289*K289,2)</f>
        <v>0</v>
      </c>
      <c r="BL289" s="23" t="s">
        <v>249</v>
      </c>
      <c r="BM289" s="23" t="s">
        <v>1177</v>
      </c>
    </row>
    <row r="290" s="1" customFormat="1" ht="16.5" customHeight="1">
      <c r="B290" s="47"/>
      <c r="C290" s="264" t="s">
        <v>604</v>
      </c>
      <c r="D290" s="264" t="s">
        <v>302</v>
      </c>
      <c r="E290" s="265" t="s">
        <v>554</v>
      </c>
      <c r="F290" s="266" t="s">
        <v>555</v>
      </c>
      <c r="G290" s="266"/>
      <c r="H290" s="266"/>
      <c r="I290" s="266"/>
      <c r="J290" s="267" t="s">
        <v>175</v>
      </c>
      <c r="K290" s="268">
        <v>5</v>
      </c>
      <c r="L290" s="269">
        <v>0</v>
      </c>
      <c r="M290" s="270"/>
      <c r="N290" s="271">
        <f>ROUND(L290*K290,2)</f>
        <v>0</v>
      </c>
      <c r="O290" s="227"/>
      <c r="P290" s="227"/>
      <c r="Q290" s="227"/>
      <c r="R290" s="49"/>
      <c r="T290" s="228" t="s">
        <v>22</v>
      </c>
      <c r="U290" s="57" t="s">
        <v>43</v>
      </c>
      <c r="V290" s="48"/>
      <c r="W290" s="229">
        <f>V290*K290</f>
        <v>0</v>
      </c>
      <c r="X290" s="229">
        <v>6.0000000000000002E-05</v>
      </c>
      <c r="Y290" s="229">
        <f>X290*K290</f>
        <v>0.00030000000000000003</v>
      </c>
      <c r="Z290" s="229">
        <v>0</v>
      </c>
      <c r="AA290" s="230">
        <f>Z290*K290</f>
        <v>0</v>
      </c>
      <c r="AR290" s="23" t="s">
        <v>306</v>
      </c>
      <c r="AT290" s="23" t="s">
        <v>302</v>
      </c>
      <c r="AU290" s="23" t="s">
        <v>150</v>
      </c>
      <c r="AY290" s="23" t="s">
        <v>171</v>
      </c>
      <c r="BE290" s="143">
        <f>IF(U290="základní",N290,0)</f>
        <v>0</v>
      </c>
      <c r="BF290" s="143">
        <f>IF(U290="snížená",N290,0)</f>
        <v>0</v>
      </c>
      <c r="BG290" s="143">
        <f>IF(U290="zákl. přenesená",N290,0)</f>
        <v>0</v>
      </c>
      <c r="BH290" s="143">
        <f>IF(U290="sníž. přenesená",N290,0)</f>
        <v>0</v>
      </c>
      <c r="BI290" s="143">
        <f>IF(U290="nulová",N290,0)</f>
        <v>0</v>
      </c>
      <c r="BJ290" s="23" t="s">
        <v>150</v>
      </c>
      <c r="BK290" s="143">
        <f>ROUND(L290*K290,2)</f>
        <v>0</v>
      </c>
      <c r="BL290" s="23" t="s">
        <v>249</v>
      </c>
      <c r="BM290" s="23" t="s">
        <v>1178</v>
      </c>
    </row>
    <row r="291" s="1" customFormat="1" ht="25.5" customHeight="1">
      <c r="B291" s="47"/>
      <c r="C291" s="220" t="s">
        <v>608</v>
      </c>
      <c r="D291" s="220" t="s">
        <v>172</v>
      </c>
      <c r="E291" s="221" t="s">
        <v>564</v>
      </c>
      <c r="F291" s="222" t="s">
        <v>565</v>
      </c>
      <c r="G291" s="222"/>
      <c r="H291" s="222"/>
      <c r="I291" s="222"/>
      <c r="J291" s="223" t="s">
        <v>175</v>
      </c>
      <c r="K291" s="224">
        <v>7</v>
      </c>
      <c r="L291" s="225">
        <v>0</v>
      </c>
      <c r="M291" s="226"/>
      <c r="N291" s="227">
        <f>ROUND(L291*K291,2)</f>
        <v>0</v>
      </c>
      <c r="O291" s="227"/>
      <c r="P291" s="227"/>
      <c r="Q291" s="227"/>
      <c r="R291" s="49"/>
      <c r="T291" s="228" t="s">
        <v>22</v>
      </c>
      <c r="U291" s="57" t="s">
        <v>43</v>
      </c>
      <c r="V291" s="48"/>
      <c r="W291" s="229">
        <f>V291*K291</f>
        <v>0</v>
      </c>
      <c r="X291" s="229">
        <v>0</v>
      </c>
      <c r="Y291" s="229">
        <f>X291*K291</f>
        <v>0</v>
      </c>
      <c r="Z291" s="229">
        <v>0</v>
      </c>
      <c r="AA291" s="230">
        <f>Z291*K291</f>
        <v>0</v>
      </c>
      <c r="AR291" s="23" t="s">
        <v>249</v>
      </c>
      <c r="AT291" s="23" t="s">
        <v>172</v>
      </c>
      <c r="AU291" s="23" t="s">
        <v>150</v>
      </c>
      <c r="AY291" s="23" t="s">
        <v>171</v>
      </c>
      <c r="BE291" s="143">
        <f>IF(U291="základní",N291,0)</f>
        <v>0</v>
      </c>
      <c r="BF291" s="143">
        <f>IF(U291="snížená",N291,0)</f>
        <v>0</v>
      </c>
      <c r="BG291" s="143">
        <f>IF(U291="zákl. přenesená",N291,0)</f>
        <v>0</v>
      </c>
      <c r="BH291" s="143">
        <f>IF(U291="sníž. přenesená",N291,0)</f>
        <v>0</v>
      </c>
      <c r="BI291" s="143">
        <f>IF(U291="nulová",N291,0)</f>
        <v>0</v>
      </c>
      <c r="BJ291" s="23" t="s">
        <v>150</v>
      </c>
      <c r="BK291" s="143">
        <f>ROUND(L291*K291,2)</f>
        <v>0</v>
      </c>
      <c r="BL291" s="23" t="s">
        <v>249</v>
      </c>
      <c r="BM291" s="23" t="s">
        <v>1179</v>
      </c>
    </row>
    <row r="292" s="1" customFormat="1" ht="16.5" customHeight="1">
      <c r="B292" s="47"/>
      <c r="C292" s="264" t="s">
        <v>613</v>
      </c>
      <c r="D292" s="264" t="s">
        <v>302</v>
      </c>
      <c r="E292" s="265" t="s">
        <v>568</v>
      </c>
      <c r="F292" s="266" t="s">
        <v>569</v>
      </c>
      <c r="G292" s="266"/>
      <c r="H292" s="266"/>
      <c r="I292" s="266"/>
      <c r="J292" s="267" t="s">
        <v>175</v>
      </c>
      <c r="K292" s="268">
        <v>5</v>
      </c>
      <c r="L292" s="269">
        <v>0</v>
      </c>
      <c r="M292" s="270"/>
      <c r="N292" s="271">
        <f>ROUND(L292*K292,2)</f>
        <v>0</v>
      </c>
      <c r="O292" s="227"/>
      <c r="P292" s="227"/>
      <c r="Q292" s="227"/>
      <c r="R292" s="49"/>
      <c r="T292" s="228" t="s">
        <v>22</v>
      </c>
      <c r="U292" s="57" t="s">
        <v>43</v>
      </c>
      <c r="V292" s="48"/>
      <c r="W292" s="229">
        <f>V292*K292</f>
        <v>0</v>
      </c>
      <c r="X292" s="229">
        <v>0.00040000000000000002</v>
      </c>
      <c r="Y292" s="229">
        <f>X292*K292</f>
        <v>0.002</v>
      </c>
      <c r="Z292" s="229">
        <v>0</v>
      </c>
      <c r="AA292" s="230">
        <f>Z292*K292</f>
        <v>0</v>
      </c>
      <c r="AR292" s="23" t="s">
        <v>306</v>
      </c>
      <c r="AT292" s="23" t="s">
        <v>302</v>
      </c>
      <c r="AU292" s="23" t="s">
        <v>150</v>
      </c>
      <c r="AY292" s="23" t="s">
        <v>171</v>
      </c>
      <c r="BE292" s="143">
        <f>IF(U292="základní",N292,0)</f>
        <v>0</v>
      </c>
      <c r="BF292" s="143">
        <f>IF(U292="snížená",N292,0)</f>
        <v>0</v>
      </c>
      <c r="BG292" s="143">
        <f>IF(U292="zákl. přenesená",N292,0)</f>
        <v>0</v>
      </c>
      <c r="BH292" s="143">
        <f>IF(U292="sníž. přenesená",N292,0)</f>
        <v>0</v>
      </c>
      <c r="BI292" s="143">
        <f>IF(U292="nulová",N292,0)</f>
        <v>0</v>
      </c>
      <c r="BJ292" s="23" t="s">
        <v>150</v>
      </c>
      <c r="BK292" s="143">
        <f>ROUND(L292*K292,2)</f>
        <v>0</v>
      </c>
      <c r="BL292" s="23" t="s">
        <v>249</v>
      </c>
      <c r="BM292" s="23" t="s">
        <v>1180</v>
      </c>
    </row>
    <row r="293" s="1" customFormat="1" ht="16.5" customHeight="1">
      <c r="B293" s="47"/>
      <c r="C293" s="264" t="s">
        <v>617</v>
      </c>
      <c r="D293" s="264" t="s">
        <v>302</v>
      </c>
      <c r="E293" s="265" t="s">
        <v>1181</v>
      </c>
      <c r="F293" s="266" t="s">
        <v>1182</v>
      </c>
      <c r="G293" s="266"/>
      <c r="H293" s="266"/>
      <c r="I293" s="266"/>
      <c r="J293" s="267" t="s">
        <v>175</v>
      </c>
      <c r="K293" s="268">
        <v>2</v>
      </c>
      <c r="L293" s="269">
        <v>0</v>
      </c>
      <c r="M293" s="270"/>
      <c r="N293" s="271">
        <f>ROUND(L293*K293,2)</f>
        <v>0</v>
      </c>
      <c r="O293" s="227"/>
      <c r="P293" s="227"/>
      <c r="Q293" s="227"/>
      <c r="R293" s="49"/>
      <c r="T293" s="228" t="s">
        <v>22</v>
      </c>
      <c r="U293" s="57" t="s">
        <v>43</v>
      </c>
      <c r="V293" s="48"/>
      <c r="W293" s="229">
        <f>V293*K293</f>
        <v>0</v>
      </c>
      <c r="X293" s="229">
        <v>0.00040000000000000002</v>
      </c>
      <c r="Y293" s="229">
        <f>X293*K293</f>
        <v>0.00080000000000000004</v>
      </c>
      <c r="Z293" s="229">
        <v>0</v>
      </c>
      <c r="AA293" s="230">
        <f>Z293*K293</f>
        <v>0</v>
      </c>
      <c r="AR293" s="23" t="s">
        <v>306</v>
      </c>
      <c r="AT293" s="23" t="s">
        <v>302</v>
      </c>
      <c r="AU293" s="23" t="s">
        <v>150</v>
      </c>
      <c r="AY293" s="23" t="s">
        <v>171</v>
      </c>
      <c r="BE293" s="143">
        <f>IF(U293="základní",N293,0)</f>
        <v>0</v>
      </c>
      <c r="BF293" s="143">
        <f>IF(U293="snížená",N293,0)</f>
        <v>0</v>
      </c>
      <c r="BG293" s="143">
        <f>IF(U293="zákl. přenesená",N293,0)</f>
        <v>0</v>
      </c>
      <c r="BH293" s="143">
        <f>IF(U293="sníž. přenesená",N293,0)</f>
        <v>0</v>
      </c>
      <c r="BI293" s="143">
        <f>IF(U293="nulová",N293,0)</f>
        <v>0</v>
      </c>
      <c r="BJ293" s="23" t="s">
        <v>150</v>
      </c>
      <c r="BK293" s="143">
        <f>ROUND(L293*K293,2)</f>
        <v>0</v>
      </c>
      <c r="BL293" s="23" t="s">
        <v>249</v>
      </c>
      <c r="BM293" s="23" t="s">
        <v>1183</v>
      </c>
    </row>
    <row r="294" s="1" customFormat="1" ht="25.5" customHeight="1">
      <c r="B294" s="47"/>
      <c r="C294" s="220" t="s">
        <v>621</v>
      </c>
      <c r="D294" s="220" t="s">
        <v>172</v>
      </c>
      <c r="E294" s="221" t="s">
        <v>1184</v>
      </c>
      <c r="F294" s="222" t="s">
        <v>1185</v>
      </c>
      <c r="G294" s="222"/>
      <c r="H294" s="222"/>
      <c r="I294" s="222"/>
      <c r="J294" s="223" t="s">
        <v>175</v>
      </c>
      <c r="K294" s="224">
        <v>1</v>
      </c>
      <c r="L294" s="225">
        <v>0</v>
      </c>
      <c r="M294" s="226"/>
      <c r="N294" s="227">
        <f>ROUND(L294*K294,2)</f>
        <v>0</v>
      </c>
      <c r="O294" s="227"/>
      <c r="P294" s="227"/>
      <c r="Q294" s="227"/>
      <c r="R294" s="49"/>
      <c r="T294" s="228" t="s">
        <v>22</v>
      </c>
      <c r="U294" s="57" t="s">
        <v>43</v>
      </c>
      <c r="V294" s="48"/>
      <c r="W294" s="229">
        <f>V294*K294</f>
        <v>0</v>
      </c>
      <c r="X294" s="229">
        <v>0</v>
      </c>
      <c r="Y294" s="229">
        <f>X294*K294</f>
        <v>0</v>
      </c>
      <c r="Z294" s="229">
        <v>0</v>
      </c>
      <c r="AA294" s="230">
        <f>Z294*K294</f>
        <v>0</v>
      </c>
      <c r="AR294" s="23" t="s">
        <v>249</v>
      </c>
      <c r="AT294" s="23" t="s">
        <v>172</v>
      </c>
      <c r="AU294" s="23" t="s">
        <v>150</v>
      </c>
      <c r="AY294" s="23" t="s">
        <v>171</v>
      </c>
      <c r="BE294" s="143">
        <f>IF(U294="základní",N294,0)</f>
        <v>0</v>
      </c>
      <c r="BF294" s="143">
        <f>IF(U294="snížená",N294,0)</f>
        <v>0</v>
      </c>
      <c r="BG294" s="143">
        <f>IF(U294="zákl. přenesená",N294,0)</f>
        <v>0</v>
      </c>
      <c r="BH294" s="143">
        <f>IF(U294="sníž. přenesená",N294,0)</f>
        <v>0</v>
      </c>
      <c r="BI294" s="143">
        <f>IF(U294="nulová",N294,0)</f>
        <v>0</v>
      </c>
      <c r="BJ294" s="23" t="s">
        <v>150</v>
      </c>
      <c r="BK294" s="143">
        <f>ROUND(L294*K294,2)</f>
        <v>0</v>
      </c>
      <c r="BL294" s="23" t="s">
        <v>249</v>
      </c>
      <c r="BM294" s="23" t="s">
        <v>1186</v>
      </c>
    </row>
    <row r="295" s="1" customFormat="1" ht="16.5" customHeight="1">
      <c r="B295" s="47"/>
      <c r="C295" s="264" t="s">
        <v>625</v>
      </c>
      <c r="D295" s="264" t="s">
        <v>302</v>
      </c>
      <c r="E295" s="265" t="s">
        <v>1187</v>
      </c>
      <c r="F295" s="266" t="s">
        <v>1188</v>
      </c>
      <c r="G295" s="266"/>
      <c r="H295" s="266"/>
      <c r="I295" s="266"/>
      <c r="J295" s="267" t="s">
        <v>175</v>
      </c>
      <c r="K295" s="268">
        <v>1</v>
      </c>
      <c r="L295" s="269">
        <v>0</v>
      </c>
      <c r="M295" s="270"/>
      <c r="N295" s="271">
        <f>ROUND(L295*K295,2)</f>
        <v>0</v>
      </c>
      <c r="O295" s="227"/>
      <c r="P295" s="227"/>
      <c r="Q295" s="227"/>
      <c r="R295" s="49"/>
      <c r="T295" s="228" t="s">
        <v>22</v>
      </c>
      <c r="U295" s="57" t="s">
        <v>43</v>
      </c>
      <c r="V295" s="48"/>
      <c r="W295" s="229">
        <f>V295*K295</f>
        <v>0</v>
      </c>
      <c r="X295" s="229">
        <v>0.00046999999999999999</v>
      </c>
      <c r="Y295" s="229">
        <f>X295*K295</f>
        <v>0.00046999999999999999</v>
      </c>
      <c r="Z295" s="229">
        <v>0</v>
      </c>
      <c r="AA295" s="230">
        <f>Z295*K295</f>
        <v>0</v>
      </c>
      <c r="AR295" s="23" t="s">
        <v>306</v>
      </c>
      <c r="AT295" s="23" t="s">
        <v>302</v>
      </c>
      <c r="AU295" s="23" t="s">
        <v>150</v>
      </c>
      <c r="AY295" s="23" t="s">
        <v>171</v>
      </c>
      <c r="BE295" s="143">
        <f>IF(U295="základní",N295,0)</f>
        <v>0</v>
      </c>
      <c r="BF295" s="143">
        <f>IF(U295="snížená",N295,0)</f>
        <v>0</v>
      </c>
      <c r="BG295" s="143">
        <f>IF(U295="zákl. přenesená",N295,0)</f>
        <v>0</v>
      </c>
      <c r="BH295" s="143">
        <f>IF(U295="sníž. přenesená",N295,0)</f>
        <v>0</v>
      </c>
      <c r="BI295" s="143">
        <f>IF(U295="nulová",N295,0)</f>
        <v>0</v>
      </c>
      <c r="BJ295" s="23" t="s">
        <v>150</v>
      </c>
      <c r="BK295" s="143">
        <f>ROUND(L295*K295,2)</f>
        <v>0</v>
      </c>
      <c r="BL295" s="23" t="s">
        <v>249</v>
      </c>
      <c r="BM295" s="23" t="s">
        <v>1189</v>
      </c>
    </row>
    <row r="296" s="1" customFormat="1" ht="25.5" customHeight="1">
      <c r="B296" s="47"/>
      <c r="C296" s="220" t="s">
        <v>629</v>
      </c>
      <c r="D296" s="220" t="s">
        <v>172</v>
      </c>
      <c r="E296" s="221" t="s">
        <v>572</v>
      </c>
      <c r="F296" s="222" t="s">
        <v>573</v>
      </c>
      <c r="G296" s="222"/>
      <c r="H296" s="222"/>
      <c r="I296" s="222"/>
      <c r="J296" s="223" t="s">
        <v>175</v>
      </c>
      <c r="K296" s="224">
        <v>3</v>
      </c>
      <c r="L296" s="225">
        <v>0</v>
      </c>
      <c r="M296" s="226"/>
      <c r="N296" s="227">
        <f>ROUND(L296*K296,2)</f>
        <v>0</v>
      </c>
      <c r="O296" s="227"/>
      <c r="P296" s="227"/>
      <c r="Q296" s="227"/>
      <c r="R296" s="49"/>
      <c r="T296" s="228" t="s">
        <v>22</v>
      </c>
      <c r="U296" s="57" t="s">
        <v>43</v>
      </c>
      <c r="V296" s="48"/>
      <c r="W296" s="229">
        <f>V296*K296</f>
        <v>0</v>
      </c>
      <c r="X296" s="229">
        <v>0</v>
      </c>
      <c r="Y296" s="229">
        <f>X296*K296</f>
        <v>0</v>
      </c>
      <c r="Z296" s="229">
        <v>0</v>
      </c>
      <c r="AA296" s="230">
        <f>Z296*K296</f>
        <v>0</v>
      </c>
      <c r="AR296" s="23" t="s">
        <v>249</v>
      </c>
      <c r="AT296" s="23" t="s">
        <v>172</v>
      </c>
      <c r="AU296" s="23" t="s">
        <v>150</v>
      </c>
      <c r="AY296" s="23" t="s">
        <v>171</v>
      </c>
      <c r="BE296" s="143">
        <f>IF(U296="základní",N296,0)</f>
        <v>0</v>
      </c>
      <c r="BF296" s="143">
        <f>IF(U296="snížená",N296,0)</f>
        <v>0</v>
      </c>
      <c r="BG296" s="143">
        <f>IF(U296="zákl. přenesená",N296,0)</f>
        <v>0</v>
      </c>
      <c r="BH296" s="143">
        <f>IF(U296="sníž. přenesená",N296,0)</f>
        <v>0</v>
      </c>
      <c r="BI296" s="143">
        <f>IF(U296="nulová",N296,0)</f>
        <v>0</v>
      </c>
      <c r="BJ296" s="23" t="s">
        <v>150</v>
      </c>
      <c r="BK296" s="143">
        <f>ROUND(L296*K296,2)</f>
        <v>0</v>
      </c>
      <c r="BL296" s="23" t="s">
        <v>249</v>
      </c>
      <c r="BM296" s="23" t="s">
        <v>1190</v>
      </c>
    </row>
    <row r="297" s="1" customFormat="1" ht="25.5" customHeight="1">
      <c r="B297" s="47"/>
      <c r="C297" s="264" t="s">
        <v>633</v>
      </c>
      <c r="D297" s="264" t="s">
        <v>302</v>
      </c>
      <c r="E297" s="265" t="s">
        <v>576</v>
      </c>
      <c r="F297" s="266" t="s">
        <v>577</v>
      </c>
      <c r="G297" s="266"/>
      <c r="H297" s="266"/>
      <c r="I297" s="266"/>
      <c r="J297" s="267" t="s">
        <v>175</v>
      </c>
      <c r="K297" s="268">
        <v>3</v>
      </c>
      <c r="L297" s="269">
        <v>0</v>
      </c>
      <c r="M297" s="270"/>
      <c r="N297" s="271">
        <f>ROUND(L297*K297,2)</f>
        <v>0</v>
      </c>
      <c r="O297" s="227"/>
      <c r="P297" s="227"/>
      <c r="Q297" s="227"/>
      <c r="R297" s="49"/>
      <c r="T297" s="228" t="s">
        <v>22</v>
      </c>
      <c r="U297" s="57" t="s">
        <v>43</v>
      </c>
      <c r="V297" s="48"/>
      <c r="W297" s="229">
        <f>V297*K297</f>
        <v>0</v>
      </c>
      <c r="X297" s="229">
        <v>0.00080000000000000004</v>
      </c>
      <c r="Y297" s="229">
        <f>X297*K297</f>
        <v>0.0024000000000000002</v>
      </c>
      <c r="Z297" s="229">
        <v>0</v>
      </c>
      <c r="AA297" s="230">
        <f>Z297*K297</f>
        <v>0</v>
      </c>
      <c r="AR297" s="23" t="s">
        <v>306</v>
      </c>
      <c r="AT297" s="23" t="s">
        <v>302</v>
      </c>
      <c r="AU297" s="23" t="s">
        <v>150</v>
      </c>
      <c r="AY297" s="23" t="s">
        <v>171</v>
      </c>
      <c r="BE297" s="143">
        <f>IF(U297="základní",N297,0)</f>
        <v>0</v>
      </c>
      <c r="BF297" s="143">
        <f>IF(U297="snížená",N297,0)</f>
        <v>0</v>
      </c>
      <c r="BG297" s="143">
        <f>IF(U297="zákl. přenesená",N297,0)</f>
        <v>0</v>
      </c>
      <c r="BH297" s="143">
        <f>IF(U297="sníž. přenesená",N297,0)</f>
        <v>0</v>
      </c>
      <c r="BI297" s="143">
        <f>IF(U297="nulová",N297,0)</f>
        <v>0</v>
      </c>
      <c r="BJ297" s="23" t="s">
        <v>150</v>
      </c>
      <c r="BK297" s="143">
        <f>ROUND(L297*K297,2)</f>
        <v>0</v>
      </c>
      <c r="BL297" s="23" t="s">
        <v>249</v>
      </c>
      <c r="BM297" s="23" t="s">
        <v>1191</v>
      </c>
    </row>
    <row r="298" s="1" customFormat="1" ht="25.5" customHeight="1">
      <c r="B298" s="47"/>
      <c r="C298" s="220" t="s">
        <v>637</v>
      </c>
      <c r="D298" s="220" t="s">
        <v>172</v>
      </c>
      <c r="E298" s="221" t="s">
        <v>1192</v>
      </c>
      <c r="F298" s="222" t="s">
        <v>1193</v>
      </c>
      <c r="G298" s="222"/>
      <c r="H298" s="222"/>
      <c r="I298" s="222"/>
      <c r="J298" s="223" t="s">
        <v>175</v>
      </c>
      <c r="K298" s="224">
        <v>1</v>
      </c>
      <c r="L298" s="225">
        <v>0</v>
      </c>
      <c r="M298" s="226"/>
      <c r="N298" s="227">
        <f>ROUND(L298*K298,2)</f>
        <v>0</v>
      </c>
      <c r="O298" s="227"/>
      <c r="P298" s="227"/>
      <c r="Q298" s="227"/>
      <c r="R298" s="49"/>
      <c r="T298" s="228" t="s">
        <v>22</v>
      </c>
      <c r="U298" s="57" t="s">
        <v>43</v>
      </c>
      <c r="V298" s="48"/>
      <c r="W298" s="229">
        <f>V298*K298</f>
        <v>0</v>
      </c>
      <c r="X298" s="229">
        <v>0</v>
      </c>
      <c r="Y298" s="229">
        <f>X298*K298</f>
        <v>0</v>
      </c>
      <c r="Z298" s="229">
        <v>0</v>
      </c>
      <c r="AA298" s="230">
        <f>Z298*K298</f>
        <v>0</v>
      </c>
      <c r="AR298" s="23" t="s">
        <v>249</v>
      </c>
      <c r="AT298" s="23" t="s">
        <v>172</v>
      </c>
      <c r="AU298" s="23" t="s">
        <v>150</v>
      </c>
      <c r="AY298" s="23" t="s">
        <v>171</v>
      </c>
      <c r="BE298" s="143">
        <f>IF(U298="základní",N298,0)</f>
        <v>0</v>
      </c>
      <c r="BF298" s="143">
        <f>IF(U298="snížená",N298,0)</f>
        <v>0</v>
      </c>
      <c r="BG298" s="143">
        <f>IF(U298="zákl. přenesená",N298,0)</f>
        <v>0</v>
      </c>
      <c r="BH298" s="143">
        <f>IF(U298="sníž. přenesená",N298,0)</f>
        <v>0</v>
      </c>
      <c r="BI298" s="143">
        <f>IF(U298="nulová",N298,0)</f>
        <v>0</v>
      </c>
      <c r="BJ298" s="23" t="s">
        <v>150</v>
      </c>
      <c r="BK298" s="143">
        <f>ROUND(L298*K298,2)</f>
        <v>0</v>
      </c>
      <c r="BL298" s="23" t="s">
        <v>249</v>
      </c>
      <c r="BM298" s="23" t="s">
        <v>1194</v>
      </c>
    </row>
    <row r="299" s="1" customFormat="1" ht="25.5" customHeight="1">
      <c r="B299" s="47"/>
      <c r="C299" s="264" t="s">
        <v>642</v>
      </c>
      <c r="D299" s="264" t="s">
        <v>302</v>
      </c>
      <c r="E299" s="265" t="s">
        <v>1195</v>
      </c>
      <c r="F299" s="266" t="s">
        <v>1196</v>
      </c>
      <c r="G299" s="266"/>
      <c r="H299" s="266"/>
      <c r="I299" s="266"/>
      <c r="J299" s="267" t="s">
        <v>175</v>
      </c>
      <c r="K299" s="268">
        <v>1</v>
      </c>
      <c r="L299" s="269">
        <v>0</v>
      </c>
      <c r="M299" s="270"/>
      <c r="N299" s="271">
        <f>ROUND(L299*K299,2)</f>
        <v>0</v>
      </c>
      <c r="O299" s="227"/>
      <c r="P299" s="227"/>
      <c r="Q299" s="227"/>
      <c r="R299" s="49"/>
      <c r="T299" s="228" t="s">
        <v>22</v>
      </c>
      <c r="U299" s="57" t="s">
        <v>43</v>
      </c>
      <c r="V299" s="48"/>
      <c r="W299" s="229">
        <f>V299*K299</f>
        <v>0</v>
      </c>
      <c r="X299" s="229">
        <v>0.0025999999999999999</v>
      </c>
      <c r="Y299" s="229">
        <f>X299*K299</f>
        <v>0.0025999999999999999</v>
      </c>
      <c r="Z299" s="229">
        <v>0</v>
      </c>
      <c r="AA299" s="230">
        <f>Z299*K299</f>
        <v>0</v>
      </c>
      <c r="AR299" s="23" t="s">
        <v>306</v>
      </c>
      <c r="AT299" s="23" t="s">
        <v>302</v>
      </c>
      <c r="AU299" s="23" t="s">
        <v>150</v>
      </c>
      <c r="AY299" s="23" t="s">
        <v>171</v>
      </c>
      <c r="BE299" s="143">
        <f>IF(U299="základní",N299,0)</f>
        <v>0</v>
      </c>
      <c r="BF299" s="143">
        <f>IF(U299="snížená",N299,0)</f>
        <v>0</v>
      </c>
      <c r="BG299" s="143">
        <f>IF(U299="zákl. přenesená",N299,0)</f>
        <v>0</v>
      </c>
      <c r="BH299" s="143">
        <f>IF(U299="sníž. přenesená",N299,0)</f>
        <v>0</v>
      </c>
      <c r="BI299" s="143">
        <f>IF(U299="nulová",N299,0)</f>
        <v>0</v>
      </c>
      <c r="BJ299" s="23" t="s">
        <v>150</v>
      </c>
      <c r="BK299" s="143">
        <f>ROUND(L299*K299,2)</f>
        <v>0</v>
      </c>
      <c r="BL299" s="23" t="s">
        <v>249</v>
      </c>
      <c r="BM299" s="23" t="s">
        <v>1197</v>
      </c>
    </row>
    <row r="300" s="1" customFormat="1" ht="38.25" customHeight="1">
      <c r="B300" s="47"/>
      <c r="C300" s="220" t="s">
        <v>646</v>
      </c>
      <c r="D300" s="220" t="s">
        <v>172</v>
      </c>
      <c r="E300" s="221" t="s">
        <v>580</v>
      </c>
      <c r="F300" s="222" t="s">
        <v>581</v>
      </c>
      <c r="G300" s="222"/>
      <c r="H300" s="222"/>
      <c r="I300" s="222"/>
      <c r="J300" s="223" t="s">
        <v>582</v>
      </c>
      <c r="K300" s="224">
        <v>1</v>
      </c>
      <c r="L300" s="225">
        <v>0</v>
      </c>
      <c r="M300" s="226"/>
      <c r="N300" s="227">
        <f>ROUND(L300*K300,2)</f>
        <v>0</v>
      </c>
      <c r="O300" s="227"/>
      <c r="P300" s="227"/>
      <c r="Q300" s="227"/>
      <c r="R300" s="49"/>
      <c r="T300" s="228" t="s">
        <v>22</v>
      </c>
      <c r="U300" s="57" t="s">
        <v>43</v>
      </c>
      <c r="V300" s="48"/>
      <c r="W300" s="229">
        <f>V300*K300</f>
        <v>0</v>
      </c>
      <c r="X300" s="229">
        <v>0</v>
      </c>
      <c r="Y300" s="229">
        <f>X300*K300</f>
        <v>0</v>
      </c>
      <c r="Z300" s="229">
        <v>0</v>
      </c>
      <c r="AA300" s="230">
        <f>Z300*K300</f>
        <v>0</v>
      </c>
      <c r="AR300" s="23" t="s">
        <v>249</v>
      </c>
      <c r="AT300" s="23" t="s">
        <v>172</v>
      </c>
      <c r="AU300" s="23" t="s">
        <v>150</v>
      </c>
      <c r="AY300" s="23" t="s">
        <v>171</v>
      </c>
      <c r="BE300" s="143">
        <f>IF(U300="základní",N300,0)</f>
        <v>0</v>
      </c>
      <c r="BF300" s="143">
        <f>IF(U300="snížená",N300,0)</f>
        <v>0</v>
      </c>
      <c r="BG300" s="143">
        <f>IF(U300="zákl. přenesená",N300,0)</f>
        <v>0</v>
      </c>
      <c r="BH300" s="143">
        <f>IF(U300="sníž. přenesená",N300,0)</f>
        <v>0</v>
      </c>
      <c r="BI300" s="143">
        <f>IF(U300="nulová",N300,0)</f>
        <v>0</v>
      </c>
      <c r="BJ300" s="23" t="s">
        <v>150</v>
      </c>
      <c r="BK300" s="143">
        <f>ROUND(L300*K300,2)</f>
        <v>0</v>
      </c>
      <c r="BL300" s="23" t="s">
        <v>249</v>
      </c>
      <c r="BM300" s="23" t="s">
        <v>1198</v>
      </c>
    </row>
    <row r="301" s="1" customFormat="1" ht="16.5" customHeight="1">
      <c r="B301" s="47"/>
      <c r="C301" s="220" t="s">
        <v>650</v>
      </c>
      <c r="D301" s="220" t="s">
        <v>172</v>
      </c>
      <c r="E301" s="221" t="s">
        <v>585</v>
      </c>
      <c r="F301" s="222" t="s">
        <v>586</v>
      </c>
      <c r="G301" s="222"/>
      <c r="H301" s="222"/>
      <c r="I301" s="222"/>
      <c r="J301" s="223" t="s">
        <v>175</v>
      </c>
      <c r="K301" s="224">
        <v>1</v>
      </c>
      <c r="L301" s="225">
        <v>0</v>
      </c>
      <c r="M301" s="226"/>
      <c r="N301" s="227">
        <f>ROUND(L301*K301,2)</f>
        <v>0</v>
      </c>
      <c r="O301" s="227"/>
      <c r="P301" s="227"/>
      <c r="Q301" s="227"/>
      <c r="R301" s="49"/>
      <c r="T301" s="228" t="s">
        <v>22</v>
      </c>
      <c r="U301" s="57" t="s">
        <v>43</v>
      </c>
      <c r="V301" s="48"/>
      <c r="W301" s="229">
        <f>V301*K301</f>
        <v>0</v>
      </c>
      <c r="X301" s="229">
        <v>0</v>
      </c>
      <c r="Y301" s="229">
        <f>X301*K301</f>
        <v>0</v>
      </c>
      <c r="Z301" s="229">
        <v>0</v>
      </c>
      <c r="AA301" s="230">
        <f>Z301*K301</f>
        <v>0</v>
      </c>
      <c r="AR301" s="23" t="s">
        <v>249</v>
      </c>
      <c r="AT301" s="23" t="s">
        <v>172</v>
      </c>
      <c r="AU301" s="23" t="s">
        <v>150</v>
      </c>
      <c r="AY301" s="23" t="s">
        <v>171</v>
      </c>
      <c r="BE301" s="143">
        <f>IF(U301="základní",N301,0)</f>
        <v>0</v>
      </c>
      <c r="BF301" s="143">
        <f>IF(U301="snížená",N301,0)</f>
        <v>0</v>
      </c>
      <c r="BG301" s="143">
        <f>IF(U301="zákl. přenesená",N301,0)</f>
        <v>0</v>
      </c>
      <c r="BH301" s="143">
        <f>IF(U301="sníž. přenesená",N301,0)</f>
        <v>0</v>
      </c>
      <c r="BI301" s="143">
        <f>IF(U301="nulová",N301,0)</f>
        <v>0</v>
      </c>
      <c r="BJ301" s="23" t="s">
        <v>150</v>
      </c>
      <c r="BK301" s="143">
        <f>ROUND(L301*K301,2)</f>
        <v>0</v>
      </c>
      <c r="BL301" s="23" t="s">
        <v>249</v>
      </c>
      <c r="BM301" s="23" t="s">
        <v>1199</v>
      </c>
    </row>
    <row r="302" s="1" customFormat="1" ht="25.5" customHeight="1">
      <c r="B302" s="47"/>
      <c r="C302" s="220" t="s">
        <v>654</v>
      </c>
      <c r="D302" s="220" t="s">
        <v>172</v>
      </c>
      <c r="E302" s="221" t="s">
        <v>589</v>
      </c>
      <c r="F302" s="222" t="s">
        <v>590</v>
      </c>
      <c r="G302" s="222"/>
      <c r="H302" s="222"/>
      <c r="I302" s="222"/>
      <c r="J302" s="223" t="s">
        <v>582</v>
      </c>
      <c r="K302" s="224">
        <v>1</v>
      </c>
      <c r="L302" s="225">
        <v>0</v>
      </c>
      <c r="M302" s="226"/>
      <c r="N302" s="227">
        <f>ROUND(L302*K302,2)</f>
        <v>0</v>
      </c>
      <c r="O302" s="227"/>
      <c r="P302" s="227"/>
      <c r="Q302" s="227"/>
      <c r="R302" s="49"/>
      <c r="T302" s="228" t="s">
        <v>22</v>
      </c>
      <c r="U302" s="57" t="s">
        <v>43</v>
      </c>
      <c r="V302" s="48"/>
      <c r="W302" s="229">
        <f>V302*K302</f>
        <v>0</v>
      </c>
      <c r="X302" s="229">
        <v>0</v>
      </c>
      <c r="Y302" s="229">
        <f>X302*K302</f>
        <v>0</v>
      </c>
      <c r="Z302" s="229">
        <v>0</v>
      </c>
      <c r="AA302" s="230">
        <f>Z302*K302</f>
        <v>0</v>
      </c>
      <c r="AR302" s="23" t="s">
        <v>249</v>
      </c>
      <c r="AT302" s="23" t="s">
        <v>172</v>
      </c>
      <c r="AU302" s="23" t="s">
        <v>150</v>
      </c>
      <c r="AY302" s="23" t="s">
        <v>171</v>
      </c>
      <c r="BE302" s="143">
        <f>IF(U302="základní",N302,0)</f>
        <v>0</v>
      </c>
      <c r="BF302" s="143">
        <f>IF(U302="snížená",N302,0)</f>
        <v>0</v>
      </c>
      <c r="BG302" s="143">
        <f>IF(U302="zákl. přenesená",N302,0)</f>
        <v>0</v>
      </c>
      <c r="BH302" s="143">
        <f>IF(U302="sníž. přenesená",N302,0)</f>
        <v>0</v>
      </c>
      <c r="BI302" s="143">
        <f>IF(U302="nulová",N302,0)</f>
        <v>0</v>
      </c>
      <c r="BJ302" s="23" t="s">
        <v>150</v>
      </c>
      <c r="BK302" s="143">
        <f>ROUND(L302*K302,2)</f>
        <v>0</v>
      </c>
      <c r="BL302" s="23" t="s">
        <v>249</v>
      </c>
      <c r="BM302" s="23" t="s">
        <v>1200</v>
      </c>
    </row>
    <row r="303" s="1" customFormat="1" ht="25.5" customHeight="1">
      <c r="B303" s="47"/>
      <c r="C303" s="220" t="s">
        <v>658</v>
      </c>
      <c r="D303" s="220" t="s">
        <v>172</v>
      </c>
      <c r="E303" s="221" t="s">
        <v>593</v>
      </c>
      <c r="F303" s="222" t="s">
        <v>594</v>
      </c>
      <c r="G303" s="222"/>
      <c r="H303" s="222"/>
      <c r="I303" s="222"/>
      <c r="J303" s="223" t="s">
        <v>582</v>
      </c>
      <c r="K303" s="224">
        <v>1</v>
      </c>
      <c r="L303" s="225">
        <v>0</v>
      </c>
      <c r="M303" s="226"/>
      <c r="N303" s="227">
        <f>ROUND(L303*K303,2)</f>
        <v>0</v>
      </c>
      <c r="O303" s="227"/>
      <c r="P303" s="227"/>
      <c r="Q303" s="227"/>
      <c r="R303" s="49"/>
      <c r="T303" s="228" t="s">
        <v>22</v>
      </c>
      <c r="U303" s="57" t="s">
        <v>43</v>
      </c>
      <c r="V303" s="48"/>
      <c r="W303" s="229">
        <f>V303*K303</f>
        <v>0</v>
      </c>
      <c r="X303" s="229">
        <v>0</v>
      </c>
      <c r="Y303" s="229">
        <f>X303*K303</f>
        <v>0</v>
      </c>
      <c r="Z303" s="229">
        <v>0</v>
      </c>
      <c r="AA303" s="230">
        <f>Z303*K303</f>
        <v>0</v>
      </c>
      <c r="AR303" s="23" t="s">
        <v>249</v>
      </c>
      <c r="AT303" s="23" t="s">
        <v>172</v>
      </c>
      <c r="AU303" s="23" t="s">
        <v>150</v>
      </c>
      <c r="AY303" s="23" t="s">
        <v>171</v>
      </c>
      <c r="BE303" s="143">
        <f>IF(U303="základní",N303,0)</f>
        <v>0</v>
      </c>
      <c r="BF303" s="143">
        <f>IF(U303="snížená",N303,0)</f>
        <v>0</v>
      </c>
      <c r="BG303" s="143">
        <f>IF(U303="zákl. přenesená",N303,0)</f>
        <v>0</v>
      </c>
      <c r="BH303" s="143">
        <f>IF(U303="sníž. přenesená",N303,0)</f>
        <v>0</v>
      </c>
      <c r="BI303" s="143">
        <f>IF(U303="nulová",N303,0)</f>
        <v>0</v>
      </c>
      <c r="BJ303" s="23" t="s">
        <v>150</v>
      </c>
      <c r="BK303" s="143">
        <f>ROUND(L303*K303,2)</f>
        <v>0</v>
      </c>
      <c r="BL303" s="23" t="s">
        <v>249</v>
      </c>
      <c r="BM303" s="23" t="s">
        <v>1201</v>
      </c>
    </row>
    <row r="304" s="1" customFormat="1" ht="25.5" customHeight="1">
      <c r="B304" s="47"/>
      <c r="C304" s="220" t="s">
        <v>662</v>
      </c>
      <c r="D304" s="220" t="s">
        <v>172</v>
      </c>
      <c r="E304" s="221" t="s">
        <v>597</v>
      </c>
      <c r="F304" s="222" t="s">
        <v>598</v>
      </c>
      <c r="G304" s="222"/>
      <c r="H304" s="222"/>
      <c r="I304" s="222"/>
      <c r="J304" s="223" t="s">
        <v>321</v>
      </c>
      <c r="K304" s="272">
        <v>0</v>
      </c>
      <c r="L304" s="225">
        <v>0</v>
      </c>
      <c r="M304" s="226"/>
      <c r="N304" s="227">
        <f>ROUND(L304*K304,2)</f>
        <v>0</v>
      </c>
      <c r="O304" s="227"/>
      <c r="P304" s="227"/>
      <c r="Q304" s="227"/>
      <c r="R304" s="49"/>
      <c r="T304" s="228" t="s">
        <v>22</v>
      </c>
      <c r="U304" s="57" t="s">
        <v>43</v>
      </c>
      <c r="V304" s="48"/>
      <c r="W304" s="229">
        <f>V304*K304</f>
        <v>0</v>
      </c>
      <c r="X304" s="229">
        <v>0</v>
      </c>
      <c r="Y304" s="229">
        <f>X304*K304</f>
        <v>0</v>
      </c>
      <c r="Z304" s="229">
        <v>0</v>
      </c>
      <c r="AA304" s="230">
        <f>Z304*K304</f>
        <v>0</v>
      </c>
      <c r="AR304" s="23" t="s">
        <v>249</v>
      </c>
      <c r="AT304" s="23" t="s">
        <v>172</v>
      </c>
      <c r="AU304" s="23" t="s">
        <v>150</v>
      </c>
      <c r="AY304" s="23" t="s">
        <v>171</v>
      </c>
      <c r="BE304" s="143">
        <f>IF(U304="základní",N304,0)</f>
        <v>0</v>
      </c>
      <c r="BF304" s="143">
        <f>IF(U304="snížená",N304,0)</f>
        <v>0</v>
      </c>
      <c r="BG304" s="143">
        <f>IF(U304="zákl. přenesená",N304,0)</f>
        <v>0</v>
      </c>
      <c r="BH304" s="143">
        <f>IF(U304="sníž. přenesená",N304,0)</f>
        <v>0</v>
      </c>
      <c r="BI304" s="143">
        <f>IF(U304="nulová",N304,0)</f>
        <v>0</v>
      </c>
      <c r="BJ304" s="23" t="s">
        <v>150</v>
      </c>
      <c r="BK304" s="143">
        <f>ROUND(L304*K304,2)</f>
        <v>0</v>
      </c>
      <c r="BL304" s="23" t="s">
        <v>249</v>
      </c>
      <c r="BM304" s="23" t="s">
        <v>1202</v>
      </c>
    </row>
    <row r="305" s="9" customFormat="1" ht="29.88" customHeight="1">
      <c r="B305" s="206"/>
      <c r="C305" s="207"/>
      <c r="D305" s="217" t="s">
        <v>136</v>
      </c>
      <c r="E305" s="217"/>
      <c r="F305" s="217"/>
      <c r="G305" s="217"/>
      <c r="H305" s="217"/>
      <c r="I305" s="217"/>
      <c r="J305" s="217"/>
      <c r="K305" s="217"/>
      <c r="L305" s="217"/>
      <c r="M305" s="217"/>
      <c r="N305" s="231">
        <f>BK305</f>
        <v>0</v>
      </c>
      <c r="O305" s="232"/>
      <c r="P305" s="232"/>
      <c r="Q305" s="232"/>
      <c r="R305" s="210"/>
      <c r="T305" s="211"/>
      <c r="U305" s="207"/>
      <c r="V305" s="207"/>
      <c r="W305" s="212">
        <f>SUM(W306:W307)</f>
        <v>0</v>
      </c>
      <c r="X305" s="207"/>
      <c r="Y305" s="212">
        <f>SUM(Y306:Y307)</f>
        <v>0</v>
      </c>
      <c r="Z305" s="207"/>
      <c r="AA305" s="213">
        <f>SUM(AA306:AA307)</f>
        <v>0</v>
      </c>
      <c r="AR305" s="214" t="s">
        <v>150</v>
      </c>
      <c r="AT305" s="215" t="s">
        <v>75</v>
      </c>
      <c r="AU305" s="215" t="s">
        <v>84</v>
      </c>
      <c r="AY305" s="214" t="s">
        <v>171</v>
      </c>
      <c r="BK305" s="216">
        <f>SUM(BK306:BK307)</f>
        <v>0</v>
      </c>
    </row>
    <row r="306" s="1" customFormat="1" ht="25.5" customHeight="1">
      <c r="B306" s="47"/>
      <c r="C306" s="220" t="s">
        <v>666</v>
      </c>
      <c r="D306" s="220" t="s">
        <v>172</v>
      </c>
      <c r="E306" s="221" t="s">
        <v>601</v>
      </c>
      <c r="F306" s="222" t="s">
        <v>602</v>
      </c>
      <c r="G306" s="222"/>
      <c r="H306" s="222"/>
      <c r="I306" s="222"/>
      <c r="J306" s="223" t="s">
        <v>175</v>
      </c>
      <c r="K306" s="224">
        <v>1</v>
      </c>
      <c r="L306" s="225">
        <v>0</v>
      </c>
      <c r="M306" s="226"/>
      <c r="N306" s="227">
        <f>ROUND(L306*K306,2)</f>
        <v>0</v>
      </c>
      <c r="O306" s="227"/>
      <c r="P306" s="227"/>
      <c r="Q306" s="227"/>
      <c r="R306" s="49"/>
      <c r="T306" s="228" t="s">
        <v>22</v>
      </c>
      <c r="U306" s="57" t="s">
        <v>43</v>
      </c>
      <c r="V306" s="48"/>
      <c r="W306" s="229">
        <f>V306*K306</f>
        <v>0</v>
      </c>
      <c r="X306" s="229">
        <v>0</v>
      </c>
      <c r="Y306" s="229">
        <f>X306*K306</f>
        <v>0</v>
      </c>
      <c r="Z306" s="229">
        <v>0</v>
      </c>
      <c r="AA306" s="230">
        <f>Z306*K306</f>
        <v>0</v>
      </c>
      <c r="AR306" s="23" t="s">
        <v>249</v>
      </c>
      <c r="AT306" s="23" t="s">
        <v>172</v>
      </c>
      <c r="AU306" s="23" t="s">
        <v>150</v>
      </c>
      <c r="AY306" s="23" t="s">
        <v>171</v>
      </c>
      <c r="BE306" s="143">
        <f>IF(U306="základní",N306,0)</f>
        <v>0</v>
      </c>
      <c r="BF306" s="143">
        <f>IF(U306="snížená",N306,0)</f>
        <v>0</v>
      </c>
      <c r="BG306" s="143">
        <f>IF(U306="zákl. přenesená",N306,0)</f>
        <v>0</v>
      </c>
      <c r="BH306" s="143">
        <f>IF(U306="sníž. přenesená",N306,0)</f>
        <v>0</v>
      </c>
      <c r="BI306" s="143">
        <f>IF(U306="nulová",N306,0)</f>
        <v>0</v>
      </c>
      <c r="BJ306" s="23" t="s">
        <v>150</v>
      </c>
      <c r="BK306" s="143">
        <f>ROUND(L306*K306,2)</f>
        <v>0</v>
      </c>
      <c r="BL306" s="23" t="s">
        <v>249</v>
      </c>
      <c r="BM306" s="23" t="s">
        <v>1203</v>
      </c>
    </row>
    <row r="307" s="1" customFormat="1" ht="16.5" customHeight="1">
      <c r="B307" s="47"/>
      <c r="C307" s="264" t="s">
        <v>670</v>
      </c>
      <c r="D307" s="264" t="s">
        <v>302</v>
      </c>
      <c r="E307" s="265" t="s">
        <v>605</v>
      </c>
      <c r="F307" s="266" t="s">
        <v>606</v>
      </c>
      <c r="G307" s="266"/>
      <c r="H307" s="266"/>
      <c r="I307" s="266"/>
      <c r="J307" s="267" t="s">
        <v>175</v>
      </c>
      <c r="K307" s="268">
        <v>1</v>
      </c>
      <c r="L307" s="269">
        <v>0</v>
      </c>
      <c r="M307" s="270"/>
      <c r="N307" s="271">
        <f>ROUND(L307*K307,2)</f>
        <v>0</v>
      </c>
      <c r="O307" s="227"/>
      <c r="P307" s="227"/>
      <c r="Q307" s="227"/>
      <c r="R307" s="49"/>
      <c r="T307" s="228" t="s">
        <v>22</v>
      </c>
      <c r="U307" s="57" t="s">
        <v>43</v>
      </c>
      <c r="V307" s="48"/>
      <c r="W307" s="229">
        <f>V307*K307</f>
        <v>0</v>
      </c>
      <c r="X307" s="229">
        <v>0</v>
      </c>
      <c r="Y307" s="229">
        <f>X307*K307</f>
        <v>0</v>
      </c>
      <c r="Z307" s="229">
        <v>0</v>
      </c>
      <c r="AA307" s="230">
        <f>Z307*K307</f>
        <v>0</v>
      </c>
      <c r="AR307" s="23" t="s">
        <v>306</v>
      </c>
      <c r="AT307" s="23" t="s">
        <v>302</v>
      </c>
      <c r="AU307" s="23" t="s">
        <v>150</v>
      </c>
      <c r="AY307" s="23" t="s">
        <v>171</v>
      </c>
      <c r="BE307" s="143">
        <f>IF(U307="základní",N307,0)</f>
        <v>0</v>
      </c>
      <c r="BF307" s="143">
        <f>IF(U307="snížená",N307,0)</f>
        <v>0</v>
      </c>
      <c r="BG307" s="143">
        <f>IF(U307="zákl. přenesená",N307,0)</f>
        <v>0</v>
      </c>
      <c r="BH307" s="143">
        <f>IF(U307="sníž. přenesená",N307,0)</f>
        <v>0</v>
      </c>
      <c r="BI307" s="143">
        <f>IF(U307="nulová",N307,0)</f>
        <v>0</v>
      </c>
      <c r="BJ307" s="23" t="s">
        <v>150</v>
      </c>
      <c r="BK307" s="143">
        <f>ROUND(L307*K307,2)</f>
        <v>0</v>
      </c>
      <c r="BL307" s="23" t="s">
        <v>249</v>
      </c>
      <c r="BM307" s="23" t="s">
        <v>1204</v>
      </c>
    </row>
    <row r="308" s="9" customFormat="1" ht="29.88" customHeight="1">
      <c r="B308" s="206"/>
      <c r="C308" s="207"/>
      <c r="D308" s="217" t="s">
        <v>137</v>
      </c>
      <c r="E308" s="217"/>
      <c r="F308" s="217"/>
      <c r="G308" s="217"/>
      <c r="H308" s="217"/>
      <c r="I308" s="217"/>
      <c r="J308" s="217"/>
      <c r="K308" s="217"/>
      <c r="L308" s="217"/>
      <c r="M308" s="217"/>
      <c r="N308" s="231">
        <f>BK308</f>
        <v>0</v>
      </c>
      <c r="O308" s="232"/>
      <c r="P308" s="232"/>
      <c r="Q308" s="232"/>
      <c r="R308" s="210"/>
      <c r="T308" s="211"/>
      <c r="U308" s="207"/>
      <c r="V308" s="207"/>
      <c r="W308" s="212">
        <f>SUM(W309:W313)</f>
        <v>0</v>
      </c>
      <c r="X308" s="207"/>
      <c r="Y308" s="212">
        <f>SUM(Y309:Y313)</f>
        <v>0.233184</v>
      </c>
      <c r="Z308" s="207"/>
      <c r="AA308" s="213">
        <f>SUM(AA309:AA313)</f>
        <v>0.504</v>
      </c>
      <c r="AR308" s="214" t="s">
        <v>150</v>
      </c>
      <c r="AT308" s="215" t="s">
        <v>75</v>
      </c>
      <c r="AU308" s="215" t="s">
        <v>84</v>
      </c>
      <c r="AY308" s="214" t="s">
        <v>171</v>
      </c>
      <c r="BK308" s="216">
        <f>SUM(BK309:BK313)</f>
        <v>0</v>
      </c>
    </row>
    <row r="309" s="1" customFormat="1" ht="25.5" customHeight="1">
      <c r="B309" s="47"/>
      <c r="C309" s="220" t="s">
        <v>674</v>
      </c>
      <c r="D309" s="220" t="s">
        <v>172</v>
      </c>
      <c r="E309" s="221" t="s">
        <v>609</v>
      </c>
      <c r="F309" s="222" t="s">
        <v>610</v>
      </c>
      <c r="G309" s="222"/>
      <c r="H309" s="222"/>
      <c r="I309" s="222"/>
      <c r="J309" s="223" t="s">
        <v>184</v>
      </c>
      <c r="K309" s="224">
        <v>16.800000000000001</v>
      </c>
      <c r="L309" s="225">
        <v>0</v>
      </c>
      <c r="M309" s="226"/>
      <c r="N309" s="227">
        <f>ROUND(L309*K309,2)</f>
        <v>0</v>
      </c>
      <c r="O309" s="227"/>
      <c r="P309" s="227"/>
      <c r="Q309" s="227"/>
      <c r="R309" s="49"/>
      <c r="T309" s="228" t="s">
        <v>22</v>
      </c>
      <c r="U309" s="57" t="s">
        <v>43</v>
      </c>
      <c r="V309" s="48"/>
      <c r="W309" s="229">
        <f>V309*K309</f>
        <v>0</v>
      </c>
      <c r="X309" s="229">
        <v>0.01388</v>
      </c>
      <c r="Y309" s="229">
        <f>X309*K309</f>
        <v>0.233184</v>
      </c>
      <c r="Z309" s="229">
        <v>0</v>
      </c>
      <c r="AA309" s="230">
        <f>Z309*K309</f>
        <v>0</v>
      </c>
      <c r="AR309" s="23" t="s">
        <v>249</v>
      </c>
      <c r="AT309" s="23" t="s">
        <v>172</v>
      </c>
      <c r="AU309" s="23" t="s">
        <v>150</v>
      </c>
      <c r="AY309" s="23" t="s">
        <v>171</v>
      </c>
      <c r="BE309" s="143">
        <f>IF(U309="základní",N309,0)</f>
        <v>0</v>
      </c>
      <c r="BF309" s="143">
        <f>IF(U309="snížená",N309,0)</f>
        <v>0</v>
      </c>
      <c r="BG309" s="143">
        <f>IF(U309="zákl. přenesená",N309,0)</f>
        <v>0</v>
      </c>
      <c r="BH309" s="143">
        <f>IF(U309="sníž. přenesená",N309,0)</f>
        <v>0</v>
      </c>
      <c r="BI309" s="143">
        <f>IF(U309="nulová",N309,0)</f>
        <v>0</v>
      </c>
      <c r="BJ309" s="23" t="s">
        <v>150</v>
      </c>
      <c r="BK309" s="143">
        <f>ROUND(L309*K309,2)</f>
        <v>0</v>
      </c>
      <c r="BL309" s="23" t="s">
        <v>249</v>
      </c>
      <c r="BM309" s="23" t="s">
        <v>1205</v>
      </c>
    </row>
    <row r="310" s="10" customFormat="1" ht="16.5" customHeight="1">
      <c r="B310" s="233"/>
      <c r="C310" s="234"/>
      <c r="D310" s="234"/>
      <c r="E310" s="235" t="s">
        <v>22</v>
      </c>
      <c r="F310" s="236" t="s">
        <v>1206</v>
      </c>
      <c r="G310" s="237"/>
      <c r="H310" s="237"/>
      <c r="I310" s="237"/>
      <c r="J310" s="234"/>
      <c r="K310" s="238">
        <v>16.800000000000001</v>
      </c>
      <c r="L310" s="234"/>
      <c r="M310" s="234"/>
      <c r="N310" s="234"/>
      <c r="O310" s="234"/>
      <c r="P310" s="234"/>
      <c r="Q310" s="234"/>
      <c r="R310" s="239"/>
      <c r="T310" s="240"/>
      <c r="U310" s="234"/>
      <c r="V310" s="234"/>
      <c r="W310" s="234"/>
      <c r="X310" s="234"/>
      <c r="Y310" s="234"/>
      <c r="Z310" s="234"/>
      <c r="AA310" s="241"/>
      <c r="AT310" s="242" t="s">
        <v>187</v>
      </c>
      <c r="AU310" s="242" t="s">
        <v>150</v>
      </c>
      <c r="AV310" s="10" t="s">
        <v>150</v>
      </c>
      <c r="AW310" s="10" t="s">
        <v>34</v>
      </c>
      <c r="AX310" s="10" t="s">
        <v>76</v>
      </c>
      <c r="AY310" s="242" t="s">
        <v>171</v>
      </c>
    </row>
    <row r="311" s="11" customFormat="1" ht="16.5" customHeight="1">
      <c r="B311" s="243"/>
      <c r="C311" s="244"/>
      <c r="D311" s="244"/>
      <c r="E311" s="245" t="s">
        <v>22</v>
      </c>
      <c r="F311" s="246" t="s">
        <v>188</v>
      </c>
      <c r="G311" s="244"/>
      <c r="H311" s="244"/>
      <c r="I311" s="244"/>
      <c r="J311" s="244"/>
      <c r="K311" s="247">
        <v>16.800000000000001</v>
      </c>
      <c r="L311" s="244"/>
      <c r="M311" s="244"/>
      <c r="N311" s="244"/>
      <c r="O311" s="244"/>
      <c r="P311" s="244"/>
      <c r="Q311" s="244"/>
      <c r="R311" s="248"/>
      <c r="T311" s="249"/>
      <c r="U311" s="244"/>
      <c r="V311" s="244"/>
      <c r="W311" s="244"/>
      <c r="X311" s="244"/>
      <c r="Y311" s="244"/>
      <c r="Z311" s="244"/>
      <c r="AA311" s="250"/>
      <c r="AT311" s="251" t="s">
        <v>187</v>
      </c>
      <c r="AU311" s="251" t="s">
        <v>150</v>
      </c>
      <c r="AV311" s="11" t="s">
        <v>176</v>
      </c>
      <c r="AW311" s="11" t="s">
        <v>34</v>
      </c>
      <c r="AX311" s="11" t="s">
        <v>84</v>
      </c>
      <c r="AY311" s="251" t="s">
        <v>171</v>
      </c>
    </row>
    <row r="312" s="1" customFormat="1" ht="38.25" customHeight="1">
      <c r="B312" s="47"/>
      <c r="C312" s="220" t="s">
        <v>678</v>
      </c>
      <c r="D312" s="220" t="s">
        <v>172</v>
      </c>
      <c r="E312" s="221" t="s">
        <v>614</v>
      </c>
      <c r="F312" s="222" t="s">
        <v>615</v>
      </c>
      <c r="G312" s="222"/>
      <c r="H312" s="222"/>
      <c r="I312" s="222"/>
      <c r="J312" s="223" t="s">
        <v>184</v>
      </c>
      <c r="K312" s="224">
        <v>16.800000000000001</v>
      </c>
      <c r="L312" s="225">
        <v>0</v>
      </c>
      <c r="M312" s="226"/>
      <c r="N312" s="227">
        <f>ROUND(L312*K312,2)</f>
        <v>0</v>
      </c>
      <c r="O312" s="227"/>
      <c r="P312" s="227"/>
      <c r="Q312" s="227"/>
      <c r="R312" s="49"/>
      <c r="T312" s="228" t="s">
        <v>22</v>
      </c>
      <c r="U312" s="57" t="s">
        <v>43</v>
      </c>
      <c r="V312" s="48"/>
      <c r="W312" s="229">
        <f>V312*K312</f>
        <v>0</v>
      </c>
      <c r="X312" s="229">
        <v>0</v>
      </c>
      <c r="Y312" s="229">
        <f>X312*K312</f>
        <v>0</v>
      </c>
      <c r="Z312" s="229">
        <v>0.029999999999999999</v>
      </c>
      <c r="AA312" s="230">
        <f>Z312*K312</f>
        <v>0.504</v>
      </c>
      <c r="AR312" s="23" t="s">
        <v>249</v>
      </c>
      <c r="AT312" s="23" t="s">
        <v>172</v>
      </c>
      <c r="AU312" s="23" t="s">
        <v>150</v>
      </c>
      <c r="AY312" s="23" t="s">
        <v>171</v>
      </c>
      <c r="BE312" s="143">
        <f>IF(U312="základní",N312,0)</f>
        <v>0</v>
      </c>
      <c r="BF312" s="143">
        <f>IF(U312="snížená",N312,0)</f>
        <v>0</v>
      </c>
      <c r="BG312" s="143">
        <f>IF(U312="zákl. přenesená",N312,0)</f>
        <v>0</v>
      </c>
      <c r="BH312" s="143">
        <f>IF(U312="sníž. přenesená",N312,0)</f>
        <v>0</v>
      </c>
      <c r="BI312" s="143">
        <f>IF(U312="nulová",N312,0)</f>
        <v>0</v>
      </c>
      <c r="BJ312" s="23" t="s">
        <v>150</v>
      </c>
      <c r="BK312" s="143">
        <f>ROUND(L312*K312,2)</f>
        <v>0</v>
      </c>
      <c r="BL312" s="23" t="s">
        <v>249</v>
      </c>
      <c r="BM312" s="23" t="s">
        <v>1207</v>
      </c>
    </row>
    <row r="313" s="1" customFormat="1" ht="25.5" customHeight="1">
      <c r="B313" s="47"/>
      <c r="C313" s="220" t="s">
        <v>683</v>
      </c>
      <c r="D313" s="220" t="s">
        <v>172</v>
      </c>
      <c r="E313" s="221" t="s">
        <v>618</v>
      </c>
      <c r="F313" s="222" t="s">
        <v>619</v>
      </c>
      <c r="G313" s="222"/>
      <c r="H313" s="222"/>
      <c r="I313" s="222"/>
      <c r="J313" s="223" t="s">
        <v>321</v>
      </c>
      <c r="K313" s="272">
        <v>0</v>
      </c>
      <c r="L313" s="225">
        <v>0</v>
      </c>
      <c r="M313" s="226"/>
      <c r="N313" s="227">
        <f>ROUND(L313*K313,2)</f>
        <v>0</v>
      </c>
      <c r="O313" s="227"/>
      <c r="P313" s="227"/>
      <c r="Q313" s="227"/>
      <c r="R313" s="49"/>
      <c r="T313" s="228" t="s">
        <v>22</v>
      </c>
      <c r="U313" s="57" t="s">
        <v>43</v>
      </c>
      <c r="V313" s="48"/>
      <c r="W313" s="229">
        <f>V313*K313</f>
        <v>0</v>
      </c>
      <c r="X313" s="229">
        <v>0</v>
      </c>
      <c r="Y313" s="229">
        <f>X313*K313</f>
        <v>0</v>
      </c>
      <c r="Z313" s="229">
        <v>0</v>
      </c>
      <c r="AA313" s="230">
        <f>Z313*K313</f>
        <v>0</v>
      </c>
      <c r="AR313" s="23" t="s">
        <v>249</v>
      </c>
      <c r="AT313" s="23" t="s">
        <v>172</v>
      </c>
      <c r="AU313" s="23" t="s">
        <v>150</v>
      </c>
      <c r="AY313" s="23" t="s">
        <v>171</v>
      </c>
      <c r="BE313" s="143">
        <f>IF(U313="základní",N313,0)</f>
        <v>0</v>
      </c>
      <c r="BF313" s="143">
        <f>IF(U313="snížená",N313,0)</f>
        <v>0</v>
      </c>
      <c r="BG313" s="143">
        <f>IF(U313="zákl. přenesená",N313,0)</f>
        <v>0</v>
      </c>
      <c r="BH313" s="143">
        <f>IF(U313="sníž. přenesená",N313,0)</f>
        <v>0</v>
      </c>
      <c r="BI313" s="143">
        <f>IF(U313="nulová",N313,0)</f>
        <v>0</v>
      </c>
      <c r="BJ313" s="23" t="s">
        <v>150</v>
      </c>
      <c r="BK313" s="143">
        <f>ROUND(L313*K313,2)</f>
        <v>0</v>
      </c>
      <c r="BL313" s="23" t="s">
        <v>249</v>
      </c>
      <c r="BM313" s="23" t="s">
        <v>1208</v>
      </c>
    </row>
    <row r="314" s="9" customFormat="1" ht="29.88" customHeight="1">
      <c r="B314" s="206"/>
      <c r="C314" s="207"/>
      <c r="D314" s="217" t="s">
        <v>1031</v>
      </c>
      <c r="E314" s="217"/>
      <c r="F314" s="217"/>
      <c r="G314" s="217"/>
      <c r="H314" s="217"/>
      <c r="I314" s="217"/>
      <c r="J314" s="217"/>
      <c r="K314" s="217"/>
      <c r="L314" s="217"/>
      <c r="M314" s="217"/>
      <c r="N314" s="231">
        <f>BK314</f>
        <v>0</v>
      </c>
      <c r="O314" s="232"/>
      <c r="P314" s="232"/>
      <c r="Q314" s="232"/>
      <c r="R314" s="210"/>
      <c r="T314" s="211"/>
      <c r="U314" s="207"/>
      <c r="V314" s="207"/>
      <c r="W314" s="212">
        <f>SUM(W315:W319)</f>
        <v>0</v>
      </c>
      <c r="X314" s="207"/>
      <c r="Y314" s="212">
        <f>SUM(Y315:Y319)</f>
        <v>0.019983999999999998</v>
      </c>
      <c r="Z314" s="207"/>
      <c r="AA314" s="213">
        <f>SUM(AA315:AA319)</f>
        <v>0</v>
      </c>
      <c r="AR314" s="214" t="s">
        <v>150</v>
      </c>
      <c r="AT314" s="215" t="s">
        <v>75</v>
      </c>
      <c r="AU314" s="215" t="s">
        <v>84</v>
      </c>
      <c r="AY314" s="214" t="s">
        <v>171</v>
      </c>
      <c r="BK314" s="216">
        <f>SUM(BK315:BK319)</f>
        <v>0</v>
      </c>
    </row>
    <row r="315" s="1" customFormat="1" ht="25.5" customHeight="1">
      <c r="B315" s="47"/>
      <c r="C315" s="220" t="s">
        <v>688</v>
      </c>
      <c r="D315" s="220" t="s">
        <v>172</v>
      </c>
      <c r="E315" s="221" t="s">
        <v>1209</v>
      </c>
      <c r="F315" s="222" t="s">
        <v>1210</v>
      </c>
      <c r="G315" s="222"/>
      <c r="H315" s="222"/>
      <c r="I315" s="222"/>
      <c r="J315" s="223" t="s">
        <v>223</v>
      </c>
      <c r="K315" s="224">
        <v>2.7999999999999998</v>
      </c>
      <c r="L315" s="225">
        <v>0</v>
      </c>
      <c r="M315" s="226"/>
      <c r="N315" s="227">
        <f>ROUND(L315*K315,2)</f>
        <v>0</v>
      </c>
      <c r="O315" s="227"/>
      <c r="P315" s="227"/>
      <c r="Q315" s="227"/>
      <c r="R315" s="49"/>
      <c r="T315" s="228" t="s">
        <v>22</v>
      </c>
      <c r="U315" s="57" t="s">
        <v>43</v>
      </c>
      <c r="V315" s="48"/>
      <c r="W315" s="229">
        <f>V315*K315</f>
        <v>0</v>
      </c>
      <c r="X315" s="229">
        <v>0.0069300000000000004</v>
      </c>
      <c r="Y315" s="229">
        <f>X315*K315</f>
        <v>0.019404000000000001</v>
      </c>
      <c r="Z315" s="229">
        <v>0</v>
      </c>
      <c r="AA315" s="230">
        <f>Z315*K315</f>
        <v>0</v>
      </c>
      <c r="AR315" s="23" t="s">
        <v>249</v>
      </c>
      <c r="AT315" s="23" t="s">
        <v>172</v>
      </c>
      <c r="AU315" s="23" t="s">
        <v>150</v>
      </c>
      <c r="AY315" s="23" t="s">
        <v>171</v>
      </c>
      <c r="BE315" s="143">
        <f>IF(U315="základní",N315,0)</f>
        <v>0</v>
      </c>
      <c r="BF315" s="143">
        <f>IF(U315="snížená",N315,0)</f>
        <v>0</v>
      </c>
      <c r="BG315" s="143">
        <f>IF(U315="zákl. přenesená",N315,0)</f>
        <v>0</v>
      </c>
      <c r="BH315" s="143">
        <f>IF(U315="sníž. přenesená",N315,0)</f>
        <v>0</v>
      </c>
      <c r="BI315" s="143">
        <f>IF(U315="nulová",N315,0)</f>
        <v>0</v>
      </c>
      <c r="BJ315" s="23" t="s">
        <v>150</v>
      </c>
      <c r="BK315" s="143">
        <f>ROUND(L315*K315,2)</f>
        <v>0</v>
      </c>
      <c r="BL315" s="23" t="s">
        <v>249</v>
      </c>
      <c r="BM315" s="23" t="s">
        <v>1211</v>
      </c>
    </row>
    <row r="316" s="1" customFormat="1" ht="16.5" customHeight="1">
      <c r="B316" s="47"/>
      <c r="C316" s="220" t="s">
        <v>694</v>
      </c>
      <c r="D316" s="220" t="s">
        <v>172</v>
      </c>
      <c r="E316" s="221" t="s">
        <v>1212</v>
      </c>
      <c r="F316" s="222" t="s">
        <v>1213</v>
      </c>
      <c r="G316" s="222"/>
      <c r="H316" s="222"/>
      <c r="I316" s="222"/>
      <c r="J316" s="223" t="s">
        <v>175</v>
      </c>
      <c r="K316" s="224">
        <v>1</v>
      </c>
      <c r="L316" s="225">
        <v>0</v>
      </c>
      <c r="M316" s="226"/>
      <c r="N316" s="227">
        <f>ROUND(L316*K316,2)</f>
        <v>0</v>
      </c>
      <c r="O316" s="227"/>
      <c r="P316" s="227"/>
      <c r="Q316" s="227"/>
      <c r="R316" s="49"/>
      <c r="T316" s="228" t="s">
        <v>22</v>
      </c>
      <c r="U316" s="57" t="s">
        <v>43</v>
      </c>
      <c r="V316" s="48"/>
      <c r="W316" s="229">
        <f>V316*K316</f>
        <v>0</v>
      </c>
      <c r="X316" s="229">
        <v>3.0000000000000001E-05</v>
      </c>
      <c r="Y316" s="229">
        <f>X316*K316</f>
        <v>3.0000000000000001E-05</v>
      </c>
      <c r="Z316" s="229">
        <v>0</v>
      </c>
      <c r="AA316" s="230">
        <f>Z316*K316</f>
        <v>0</v>
      </c>
      <c r="AR316" s="23" t="s">
        <v>249</v>
      </c>
      <c r="AT316" s="23" t="s">
        <v>172</v>
      </c>
      <c r="AU316" s="23" t="s">
        <v>150</v>
      </c>
      <c r="AY316" s="23" t="s">
        <v>171</v>
      </c>
      <c r="BE316" s="143">
        <f>IF(U316="základní",N316,0)</f>
        <v>0</v>
      </c>
      <c r="BF316" s="143">
        <f>IF(U316="snížená",N316,0)</f>
        <v>0</v>
      </c>
      <c r="BG316" s="143">
        <f>IF(U316="zákl. přenesená",N316,0)</f>
        <v>0</v>
      </c>
      <c r="BH316" s="143">
        <f>IF(U316="sníž. přenesená",N316,0)</f>
        <v>0</v>
      </c>
      <c r="BI316" s="143">
        <f>IF(U316="nulová",N316,0)</f>
        <v>0</v>
      </c>
      <c r="BJ316" s="23" t="s">
        <v>150</v>
      </c>
      <c r="BK316" s="143">
        <f>ROUND(L316*K316,2)</f>
        <v>0</v>
      </c>
      <c r="BL316" s="23" t="s">
        <v>249</v>
      </c>
      <c r="BM316" s="23" t="s">
        <v>1214</v>
      </c>
    </row>
    <row r="317" s="10" customFormat="1" ht="16.5" customHeight="1">
      <c r="B317" s="233"/>
      <c r="C317" s="234"/>
      <c r="D317" s="234"/>
      <c r="E317" s="235" t="s">
        <v>22</v>
      </c>
      <c r="F317" s="236" t="s">
        <v>1215</v>
      </c>
      <c r="G317" s="237"/>
      <c r="H317" s="237"/>
      <c r="I317" s="237"/>
      <c r="J317" s="234"/>
      <c r="K317" s="238">
        <v>1</v>
      </c>
      <c r="L317" s="234"/>
      <c r="M317" s="234"/>
      <c r="N317" s="234"/>
      <c r="O317" s="234"/>
      <c r="P317" s="234"/>
      <c r="Q317" s="234"/>
      <c r="R317" s="239"/>
      <c r="T317" s="240"/>
      <c r="U317" s="234"/>
      <c r="V317" s="234"/>
      <c r="W317" s="234"/>
      <c r="X317" s="234"/>
      <c r="Y317" s="234"/>
      <c r="Z317" s="234"/>
      <c r="AA317" s="241"/>
      <c r="AT317" s="242" t="s">
        <v>187</v>
      </c>
      <c r="AU317" s="242" t="s">
        <v>150</v>
      </c>
      <c r="AV317" s="10" t="s">
        <v>150</v>
      </c>
      <c r="AW317" s="10" t="s">
        <v>34</v>
      </c>
      <c r="AX317" s="10" t="s">
        <v>84</v>
      </c>
      <c r="AY317" s="242" t="s">
        <v>171</v>
      </c>
    </row>
    <row r="318" s="1" customFormat="1" ht="16.5" customHeight="1">
      <c r="B318" s="47"/>
      <c r="C318" s="264" t="s">
        <v>698</v>
      </c>
      <c r="D318" s="264" t="s">
        <v>302</v>
      </c>
      <c r="E318" s="265" t="s">
        <v>1216</v>
      </c>
      <c r="F318" s="266" t="s">
        <v>1217</v>
      </c>
      <c r="G318" s="266"/>
      <c r="H318" s="266"/>
      <c r="I318" s="266"/>
      <c r="J318" s="267" t="s">
        <v>175</v>
      </c>
      <c r="K318" s="268">
        <v>1</v>
      </c>
      <c r="L318" s="269">
        <v>0</v>
      </c>
      <c r="M318" s="270"/>
      <c r="N318" s="271">
        <f>ROUND(L318*K318,2)</f>
        <v>0</v>
      </c>
      <c r="O318" s="227"/>
      <c r="P318" s="227"/>
      <c r="Q318" s="227"/>
      <c r="R318" s="49"/>
      <c r="T318" s="228" t="s">
        <v>22</v>
      </c>
      <c r="U318" s="57" t="s">
        <v>43</v>
      </c>
      <c r="V318" s="48"/>
      <c r="W318" s="229">
        <f>V318*K318</f>
        <v>0</v>
      </c>
      <c r="X318" s="229">
        <v>0.00055000000000000003</v>
      </c>
      <c r="Y318" s="229">
        <f>X318*K318</f>
        <v>0.00055000000000000003</v>
      </c>
      <c r="Z318" s="229">
        <v>0</v>
      </c>
      <c r="AA318" s="230">
        <f>Z318*K318</f>
        <v>0</v>
      </c>
      <c r="AR318" s="23" t="s">
        <v>306</v>
      </c>
      <c r="AT318" s="23" t="s">
        <v>302</v>
      </c>
      <c r="AU318" s="23" t="s">
        <v>150</v>
      </c>
      <c r="AY318" s="23" t="s">
        <v>171</v>
      </c>
      <c r="BE318" s="143">
        <f>IF(U318="základní",N318,0)</f>
        <v>0</v>
      </c>
      <c r="BF318" s="143">
        <f>IF(U318="snížená",N318,0)</f>
        <v>0</v>
      </c>
      <c r="BG318" s="143">
        <f>IF(U318="zákl. přenesená",N318,0)</f>
        <v>0</v>
      </c>
      <c r="BH318" s="143">
        <f>IF(U318="sníž. přenesená",N318,0)</f>
        <v>0</v>
      </c>
      <c r="BI318" s="143">
        <f>IF(U318="nulová",N318,0)</f>
        <v>0</v>
      </c>
      <c r="BJ318" s="23" t="s">
        <v>150</v>
      </c>
      <c r="BK318" s="143">
        <f>ROUND(L318*K318,2)</f>
        <v>0</v>
      </c>
      <c r="BL318" s="23" t="s">
        <v>249</v>
      </c>
      <c r="BM318" s="23" t="s">
        <v>1218</v>
      </c>
    </row>
    <row r="319" s="1" customFormat="1" ht="38.25" customHeight="1">
      <c r="B319" s="47"/>
      <c r="C319" s="220" t="s">
        <v>702</v>
      </c>
      <c r="D319" s="220" t="s">
        <v>172</v>
      </c>
      <c r="E319" s="221" t="s">
        <v>1219</v>
      </c>
      <c r="F319" s="222" t="s">
        <v>1220</v>
      </c>
      <c r="G319" s="222"/>
      <c r="H319" s="222"/>
      <c r="I319" s="222"/>
      <c r="J319" s="223" t="s">
        <v>321</v>
      </c>
      <c r="K319" s="272">
        <v>0</v>
      </c>
      <c r="L319" s="225">
        <v>0</v>
      </c>
      <c r="M319" s="226"/>
      <c r="N319" s="227">
        <f>ROUND(L319*K319,2)</f>
        <v>0</v>
      </c>
      <c r="O319" s="227"/>
      <c r="P319" s="227"/>
      <c r="Q319" s="227"/>
      <c r="R319" s="49"/>
      <c r="T319" s="228" t="s">
        <v>22</v>
      </c>
      <c r="U319" s="57" t="s">
        <v>43</v>
      </c>
      <c r="V319" s="48"/>
      <c r="W319" s="229">
        <f>V319*K319</f>
        <v>0</v>
      </c>
      <c r="X319" s="229">
        <v>0</v>
      </c>
      <c r="Y319" s="229">
        <f>X319*K319</f>
        <v>0</v>
      </c>
      <c r="Z319" s="229">
        <v>0</v>
      </c>
      <c r="AA319" s="230">
        <f>Z319*K319</f>
        <v>0</v>
      </c>
      <c r="AR319" s="23" t="s">
        <v>249</v>
      </c>
      <c r="AT319" s="23" t="s">
        <v>172</v>
      </c>
      <c r="AU319" s="23" t="s">
        <v>150</v>
      </c>
      <c r="AY319" s="23" t="s">
        <v>171</v>
      </c>
      <c r="BE319" s="143">
        <f>IF(U319="základní",N319,0)</f>
        <v>0</v>
      </c>
      <c r="BF319" s="143">
        <f>IF(U319="snížená",N319,0)</f>
        <v>0</v>
      </c>
      <c r="BG319" s="143">
        <f>IF(U319="zákl. přenesená",N319,0)</f>
        <v>0</v>
      </c>
      <c r="BH319" s="143">
        <f>IF(U319="sníž. přenesená",N319,0)</f>
        <v>0</v>
      </c>
      <c r="BI319" s="143">
        <f>IF(U319="nulová",N319,0)</f>
        <v>0</v>
      </c>
      <c r="BJ319" s="23" t="s">
        <v>150</v>
      </c>
      <c r="BK319" s="143">
        <f>ROUND(L319*K319,2)</f>
        <v>0</v>
      </c>
      <c r="BL319" s="23" t="s">
        <v>249</v>
      </c>
      <c r="BM319" s="23" t="s">
        <v>1221</v>
      </c>
    </row>
    <row r="320" s="9" customFormat="1" ht="29.88" customHeight="1">
      <c r="B320" s="206"/>
      <c r="C320" s="207"/>
      <c r="D320" s="217" t="s">
        <v>138</v>
      </c>
      <c r="E320" s="217"/>
      <c r="F320" s="217"/>
      <c r="G320" s="217"/>
      <c r="H320" s="217"/>
      <c r="I320" s="217"/>
      <c r="J320" s="217"/>
      <c r="K320" s="217"/>
      <c r="L320" s="217"/>
      <c r="M320" s="217"/>
      <c r="N320" s="231">
        <f>BK320</f>
        <v>0</v>
      </c>
      <c r="O320" s="232"/>
      <c r="P320" s="232"/>
      <c r="Q320" s="232"/>
      <c r="R320" s="210"/>
      <c r="T320" s="211"/>
      <c r="U320" s="207"/>
      <c r="V320" s="207"/>
      <c r="W320" s="212">
        <f>SUM(W321:W335)</f>
        <v>0</v>
      </c>
      <c r="X320" s="207"/>
      <c r="Y320" s="212">
        <f>SUM(Y321:Y335)</f>
        <v>0.059299999999999999</v>
      </c>
      <c r="Z320" s="207"/>
      <c r="AA320" s="213">
        <f>SUM(AA321:AA335)</f>
        <v>0.51780000000000004</v>
      </c>
      <c r="AR320" s="214" t="s">
        <v>150</v>
      </c>
      <c r="AT320" s="215" t="s">
        <v>75</v>
      </c>
      <c r="AU320" s="215" t="s">
        <v>84</v>
      </c>
      <c r="AY320" s="214" t="s">
        <v>171</v>
      </c>
      <c r="BK320" s="216">
        <f>SUM(BK321:BK335)</f>
        <v>0</v>
      </c>
    </row>
    <row r="321" s="1" customFormat="1" ht="38.25" customHeight="1">
      <c r="B321" s="47"/>
      <c r="C321" s="220" t="s">
        <v>706</v>
      </c>
      <c r="D321" s="220" t="s">
        <v>172</v>
      </c>
      <c r="E321" s="221" t="s">
        <v>622</v>
      </c>
      <c r="F321" s="222" t="s">
        <v>623</v>
      </c>
      <c r="G321" s="222"/>
      <c r="H321" s="222"/>
      <c r="I321" s="222"/>
      <c r="J321" s="223" t="s">
        <v>175</v>
      </c>
      <c r="K321" s="224">
        <v>3</v>
      </c>
      <c r="L321" s="225">
        <v>0</v>
      </c>
      <c r="M321" s="226"/>
      <c r="N321" s="227">
        <f>ROUND(L321*K321,2)</f>
        <v>0</v>
      </c>
      <c r="O321" s="227"/>
      <c r="P321" s="227"/>
      <c r="Q321" s="227"/>
      <c r="R321" s="49"/>
      <c r="T321" s="228" t="s">
        <v>22</v>
      </c>
      <c r="U321" s="57" t="s">
        <v>43</v>
      </c>
      <c r="V321" s="48"/>
      <c r="W321" s="229">
        <f>V321*K321</f>
        <v>0</v>
      </c>
      <c r="X321" s="229">
        <v>0</v>
      </c>
      <c r="Y321" s="229">
        <f>X321*K321</f>
        <v>0</v>
      </c>
      <c r="Z321" s="229">
        <v>0</v>
      </c>
      <c r="AA321" s="230">
        <f>Z321*K321</f>
        <v>0</v>
      </c>
      <c r="AR321" s="23" t="s">
        <v>249</v>
      </c>
      <c r="AT321" s="23" t="s">
        <v>172</v>
      </c>
      <c r="AU321" s="23" t="s">
        <v>150</v>
      </c>
      <c r="AY321" s="23" t="s">
        <v>171</v>
      </c>
      <c r="BE321" s="143">
        <f>IF(U321="základní",N321,0)</f>
        <v>0</v>
      </c>
      <c r="BF321" s="143">
        <f>IF(U321="snížená",N321,0)</f>
        <v>0</v>
      </c>
      <c r="BG321" s="143">
        <f>IF(U321="zákl. přenesená",N321,0)</f>
        <v>0</v>
      </c>
      <c r="BH321" s="143">
        <f>IF(U321="sníž. přenesená",N321,0)</f>
        <v>0</v>
      </c>
      <c r="BI321" s="143">
        <f>IF(U321="nulová",N321,0)</f>
        <v>0</v>
      </c>
      <c r="BJ321" s="23" t="s">
        <v>150</v>
      </c>
      <c r="BK321" s="143">
        <f>ROUND(L321*K321,2)</f>
        <v>0</v>
      </c>
      <c r="BL321" s="23" t="s">
        <v>249</v>
      </c>
      <c r="BM321" s="23" t="s">
        <v>1222</v>
      </c>
    </row>
    <row r="322" s="1" customFormat="1" ht="25.5" customHeight="1">
      <c r="B322" s="47"/>
      <c r="C322" s="264" t="s">
        <v>710</v>
      </c>
      <c r="D322" s="264" t="s">
        <v>302</v>
      </c>
      <c r="E322" s="265" t="s">
        <v>626</v>
      </c>
      <c r="F322" s="266" t="s">
        <v>627</v>
      </c>
      <c r="G322" s="266"/>
      <c r="H322" s="266"/>
      <c r="I322" s="266"/>
      <c r="J322" s="267" t="s">
        <v>175</v>
      </c>
      <c r="K322" s="268">
        <v>1</v>
      </c>
      <c r="L322" s="269">
        <v>0</v>
      </c>
      <c r="M322" s="270"/>
      <c r="N322" s="271">
        <f>ROUND(L322*K322,2)</f>
        <v>0</v>
      </c>
      <c r="O322" s="227"/>
      <c r="P322" s="227"/>
      <c r="Q322" s="227"/>
      <c r="R322" s="49"/>
      <c r="T322" s="228" t="s">
        <v>22</v>
      </c>
      <c r="U322" s="57" t="s">
        <v>43</v>
      </c>
      <c r="V322" s="48"/>
      <c r="W322" s="229">
        <f>V322*K322</f>
        <v>0</v>
      </c>
      <c r="X322" s="229">
        <v>0.0138</v>
      </c>
      <c r="Y322" s="229">
        <f>X322*K322</f>
        <v>0.0138</v>
      </c>
      <c r="Z322" s="229">
        <v>0</v>
      </c>
      <c r="AA322" s="230">
        <f>Z322*K322</f>
        <v>0</v>
      </c>
      <c r="AR322" s="23" t="s">
        <v>306</v>
      </c>
      <c r="AT322" s="23" t="s">
        <v>302</v>
      </c>
      <c r="AU322" s="23" t="s">
        <v>150</v>
      </c>
      <c r="AY322" s="23" t="s">
        <v>171</v>
      </c>
      <c r="BE322" s="143">
        <f>IF(U322="základní",N322,0)</f>
        <v>0</v>
      </c>
      <c r="BF322" s="143">
        <f>IF(U322="snížená",N322,0)</f>
        <v>0</v>
      </c>
      <c r="BG322" s="143">
        <f>IF(U322="zákl. přenesená",N322,0)</f>
        <v>0</v>
      </c>
      <c r="BH322" s="143">
        <f>IF(U322="sníž. přenesená",N322,0)</f>
        <v>0</v>
      </c>
      <c r="BI322" s="143">
        <f>IF(U322="nulová",N322,0)</f>
        <v>0</v>
      </c>
      <c r="BJ322" s="23" t="s">
        <v>150</v>
      </c>
      <c r="BK322" s="143">
        <f>ROUND(L322*K322,2)</f>
        <v>0</v>
      </c>
      <c r="BL322" s="23" t="s">
        <v>249</v>
      </c>
      <c r="BM322" s="23" t="s">
        <v>1223</v>
      </c>
    </row>
    <row r="323" s="1" customFormat="1" ht="38.25" customHeight="1">
      <c r="B323" s="47"/>
      <c r="C323" s="264" t="s">
        <v>715</v>
      </c>
      <c r="D323" s="264" t="s">
        <v>302</v>
      </c>
      <c r="E323" s="265" t="s">
        <v>630</v>
      </c>
      <c r="F323" s="266" t="s">
        <v>631</v>
      </c>
      <c r="G323" s="266"/>
      <c r="H323" s="266"/>
      <c r="I323" s="266"/>
      <c r="J323" s="267" t="s">
        <v>175</v>
      </c>
      <c r="K323" s="268">
        <v>2</v>
      </c>
      <c r="L323" s="269">
        <v>0</v>
      </c>
      <c r="M323" s="270"/>
      <c r="N323" s="271">
        <f>ROUND(L323*K323,2)</f>
        <v>0</v>
      </c>
      <c r="O323" s="227"/>
      <c r="P323" s="227"/>
      <c r="Q323" s="227"/>
      <c r="R323" s="49"/>
      <c r="T323" s="228" t="s">
        <v>22</v>
      </c>
      <c r="U323" s="57" t="s">
        <v>43</v>
      </c>
      <c r="V323" s="48"/>
      <c r="W323" s="229">
        <f>V323*K323</f>
        <v>0</v>
      </c>
      <c r="X323" s="229">
        <v>0.020500000000000001</v>
      </c>
      <c r="Y323" s="229">
        <f>X323*K323</f>
        <v>0.041000000000000002</v>
      </c>
      <c r="Z323" s="229">
        <v>0</v>
      </c>
      <c r="AA323" s="230">
        <f>Z323*K323</f>
        <v>0</v>
      </c>
      <c r="AR323" s="23" t="s">
        <v>306</v>
      </c>
      <c r="AT323" s="23" t="s">
        <v>302</v>
      </c>
      <c r="AU323" s="23" t="s">
        <v>150</v>
      </c>
      <c r="AY323" s="23" t="s">
        <v>171</v>
      </c>
      <c r="BE323" s="143">
        <f>IF(U323="základní",N323,0)</f>
        <v>0</v>
      </c>
      <c r="BF323" s="143">
        <f>IF(U323="snížená",N323,0)</f>
        <v>0</v>
      </c>
      <c r="BG323" s="143">
        <f>IF(U323="zákl. přenesená",N323,0)</f>
        <v>0</v>
      </c>
      <c r="BH323" s="143">
        <f>IF(U323="sníž. přenesená",N323,0)</f>
        <v>0</v>
      </c>
      <c r="BI323" s="143">
        <f>IF(U323="nulová",N323,0)</f>
        <v>0</v>
      </c>
      <c r="BJ323" s="23" t="s">
        <v>150</v>
      </c>
      <c r="BK323" s="143">
        <f>ROUND(L323*K323,2)</f>
        <v>0</v>
      </c>
      <c r="BL323" s="23" t="s">
        <v>249</v>
      </c>
      <c r="BM323" s="23" t="s">
        <v>1224</v>
      </c>
    </row>
    <row r="324" s="1" customFormat="1" ht="38.25" customHeight="1">
      <c r="B324" s="47"/>
      <c r="C324" s="220" t="s">
        <v>719</v>
      </c>
      <c r="D324" s="220" t="s">
        <v>172</v>
      </c>
      <c r="E324" s="221" t="s">
        <v>634</v>
      </c>
      <c r="F324" s="222" t="s">
        <v>635</v>
      </c>
      <c r="G324" s="222"/>
      <c r="H324" s="222"/>
      <c r="I324" s="222"/>
      <c r="J324" s="223" t="s">
        <v>175</v>
      </c>
      <c r="K324" s="224">
        <v>1</v>
      </c>
      <c r="L324" s="225">
        <v>0</v>
      </c>
      <c r="M324" s="226"/>
      <c r="N324" s="227">
        <f>ROUND(L324*K324,2)</f>
        <v>0</v>
      </c>
      <c r="O324" s="227"/>
      <c r="P324" s="227"/>
      <c r="Q324" s="227"/>
      <c r="R324" s="49"/>
      <c r="T324" s="228" t="s">
        <v>22</v>
      </c>
      <c r="U324" s="57" t="s">
        <v>43</v>
      </c>
      <c r="V324" s="48"/>
      <c r="W324" s="229">
        <f>V324*K324</f>
        <v>0</v>
      </c>
      <c r="X324" s="229">
        <v>0</v>
      </c>
      <c r="Y324" s="229">
        <f>X324*K324</f>
        <v>0</v>
      </c>
      <c r="Z324" s="229">
        <v>0</v>
      </c>
      <c r="AA324" s="230">
        <f>Z324*K324</f>
        <v>0</v>
      </c>
      <c r="AR324" s="23" t="s">
        <v>249</v>
      </c>
      <c r="AT324" s="23" t="s">
        <v>172</v>
      </c>
      <c r="AU324" s="23" t="s">
        <v>150</v>
      </c>
      <c r="AY324" s="23" t="s">
        <v>171</v>
      </c>
      <c r="BE324" s="143">
        <f>IF(U324="základní",N324,0)</f>
        <v>0</v>
      </c>
      <c r="BF324" s="143">
        <f>IF(U324="snížená",N324,0)</f>
        <v>0</v>
      </c>
      <c r="BG324" s="143">
        <f>IF(U324="zákl. přenesená",N324,0)</f>
        <v>0</v>
      </c>
      <c r="BH324" s="143">
        <f>IF(U324="sníž. přenesená",N324,0)</f>
        <v>0</v>
      </c>
      <c r="BI324" s="143">
        <f>IF(U324="nulová",N324,0)</f>
        <v>0</v>
      </c>
      <c r="BJ324" s="23" t="s">
        <v>150</v>
      </c>
      <c r="BK324" s="143">
        <f>ROUND(L324*K324,2)</f>
        <v>0</v>
      </c>
      <c r="BL324" s="23" t="s">
        <v>249</v>
      </c>
      <c r="BM324" s="23" t="s">
        <v>1225</v>
      </c>
    </row>
    <row r="325" s="1" customFormat="1" ht="38.25" customHeight="1">
      <c r="B325" s="47"/>
      <c r="C325" s="264" t="s">
        <v>724</v>
      </c>
      <c r="D325" s="264" t="s">
        <v>302</v>
      </c>
      <c r="E325" s="265" t="s">
        <v>638</v>
      </c>
      <c r="F325" s="266" t="s">
        <v>639</v>
      </c>
      <c r="G325" s="266"/>
      <c r="H325" s="266"/>
      <c r="I325" s="266"/>
      <c r="J325" s="267" t="s">
        <v>640</v>
      </c>
      <c r="K325" s="268">
        <v>1</v>
      </c>
      <c r="L325" s="269">
        <v>0</v>
      </c>
      <c r="M325" s="270"/>
      <c r="N325" s="271">
        <f>ROUND(L325*K325,2)</f>
        <v>0</v>
      </c>
      <c r="O325" s="227"/>
      <c r="P325" s="227"/>
      <c r="Q325" s="227"/>
      <c r="R325" s="49"/>
      <c r="T325" s="228" t="s">
        <v>22</v>
      </c>
      <c r="U325" s="57" t="s">
        <v>43</v>
      </c>
      <c r="V325" s="48"/>
      <c r="W325" s="229">
        <f>V325*K325</f>
        <v>0</v>
      </c>
      <c r="X325" s="229">
        <v>0</v>
      </c>
      <c r="Y325" s="229">
        <f>X325*K325</f>
        <v>0</v>
      </c>
      <c r="Z325" s="229">
        <v>0</v>
      </c>
      <c r="AA325" s="230">
        <f>Z325*K325</f>
        <v>0</v>
      </c>
      <c r="AR325" s="23" t="s">
        <v>306</v>
      </c>
      <c r="AT325" s="23" t="s">
        <v>302</v>
      </c>
      <c r="AU325" s="23" t="s">
        <v>150</v>
      </c>
      <c r="AY325" s="23" t="s">
        <v>171</v>
      </c>
      <c r="BE325" s="143">
        <f>IF(U325="základní",N325,0)</f>
        <v>0</v>
      </c>
      <c r="BF325" s="143">
        <f>IF(U325="snížená",N325,0)</f>
        <v>0</v>
      </c>
      <c r="BG325" s="143">
        <f>IF(U325="zákl. přenesená",N325,0)</f>
        <v>0</v>
      </c>
      <c r="BH325" s="143">
        <f>IF(U325="sníž. přenesená",N325,0)</f>
        <v>0</v>
      </c>
      <c r="BI325" s="143">
        <f>IF(U325="nulová",N325,0)</f>
        <v>0</v>
      </c>
      <c r="BJ325" s="23" t="s">
        <v>150</v>
      </c>
      <c r="BK325" s="143">
        <f>ROUND(L325*K325,2)</f>
        <v>0</v>
      </c>
      <c r="BL325" s="23" t="s">
        <v>249</v>
      </c>
      <c r="BM325" s="23" t="s">
        <v>1226</v>
      </c>
    </row>
    <row r="326" s="1" customFormat="1" ht="25.5" customHeight="1">
      <c r="B326" s="47"/>
      <c r="C326" s="220" t="s">
        <v>728</v>
      </c>
      <c r="D326" s="220" t="s">
        <v>172</v>
      </c>
      <c r="E326" s="221" t="s">
        <v>643</v>
      </c>
      <c r="F326" s="222" t="s">
        <v>644</v>
      </c>
      <c r="G326" s="222"/>
      <c r="H326" s="222"/>
      <c r="I326" s="222"/>
      <c r="J326" s="223" t="s">
        <v>175</v>
      </c>
      <c r="K326" s="224">
        <v>4</v>
      </c>
      <c r="L326" s="225">
        <v>0</v>
      </c>
      <c r="M326" s="226"/>
      <c r="N326" s="227">
        <f>ROUND(L326*K326,2)</f>
        <v>0</v>
      </c>
      <c r="O326" s="227"/>
      <c r="P326" s="227"/>
      <c r="Q326" s="227"/>
      <c r="R326" s="49"/>
      <c r="T326" s="228" t="s">
        <v>22</v>
      </c>
      <c r="U326" s="57" t="s">
        <v>43</v>
      </c>
      <c r="V326" s="48"/>
      <c r="W326" s="229">
        <f>V326*K326</f>
        <v>0</v>
      </c>
      <c r="X326" s="229">
        <v>0</v>
      </c>
      <c r="Y326" s="229">
        <f>X326*K326</f>
        <v>0</v>
      </c>
      <c r="Z326" s="229">
        <v>0.0018</v>
      </c>
      <c r="AA326" s="230">
        <f>Z326*K326</f>
        <v>0.0071999999999999998</v>
      </c>
      <c r="AR326" s="23" t="s">
        <v>249</v>
      </c>
      <c r="AT326" s="23" t="s">
        <v>172</v>
      </c>
      <c r="AU326" s="23" t="s">
        <v>150</v>
      </c>
      <c r="AY326" s="23" t="s">
        <v>171</v>
      </c>
      <c r="BE326" s="143">
        <f>IF(U326="základní",N326,0)</f>
        <v>0</v>
      </c>
      <c r="BF326" s="143">
        <f>IF(U326="snížená",N326,0)</f>
        <v>0</v>
      </c>
      <c r="BG326" s="143">
        <f>IF(U326="zákl. přenesená",N326,0)</f>
        <v>0</v>
      </c>
      <c r="BH326" s="143">
        <f>IF(U326="sníž. přenesená",N326,0)</f>
        <v>0</v>
      </c>
      <c r="BI326" s="143">
        <f>IF(U326="nulová",N326,0)</f>
        <v>0</v>
      </c>
      <c r="BJ326" s="23" t="s">
        <v>150</v>
      </c>
      <c r="BK326" s="143">
        <f>ROUND(L326*K326,2)</f>
        <v>0</v>
      </c>
      <c r="BL326" s="23" t="s">
        <v>249</v>
      </c>
      <c r="BM326" s="23" t="s">
        <v>1227</v>
      </c>
    </row>
    <row r="327" s="1" customFormat="1" ht="25.5" customHeight="1">
      <c r="B327" s="47"/>
      <c r="C327" s="220" t="s">
        <v>733</v>
      </c>
      <c r="D327" s="220" t="s">
        <v>172</v>
      </c>
      <c r="E327" s="221" t="s">
        <v>647</v>
      </c>
      <c r="F327" s="222" t="s">
        <v>648</v>
      </c>
      <c r="G327" s="222"/>
      <c r="H327" s="222"/>
      <c r="I327" s="222"/>
      <c r="J327" s="223" t="s">
        <v>175</v>
      </c>
      <c r="K327" s="224">
        <v>4</v>
      </c>
      <c r="L327" s="225">
        <v>0</v>
      </c>
      <c r="M327" s="226"/>
      <c r="N327" s="227">
        <f>ROUND(L327*K327,2)</f>
        <v>0</v>
      </c>
      <c r="O327" s="227"/>
      <c r="P327" s="227"/>
      <c r="Q327" s="227"/>
      <c r="R327" s="49"/>
      <c r="T327" s="228" t="s">
        <v>22</v>
      </c>
      <c r="U327" s="57" t="s">
        <v>43</v>
      </c>
      <c r="V327" s="48"/>
      <c r="W327" s="229">
        <f>V327*K327</f>
        <v>0</v>
      </c>
      <c r="X327" s="229">
        <v>0</v>
      </c>
      <c r="Y327" s="229">
        <f>X327*K327</f>
        <v>0</v>
      </c>
      <c r="Z327" s="229">
        <v>0</v>
      </c>
      <c r="AA327" s="230">
        <f>Z327*K327</f>
        <v>0</v>
      </c>
      <c r="AR327" s="23" t="s">
        <v>249</v>
      </c>
      <c r="AT327" s="23" t="s">
        <v>172</v>
      </c>
      <c r="AU327" s="23" t="s">
        <v>150</v>
      </c>
      <c r="AY327" s="23" t="s">
        <v>171</v>
      </c>
      <c r="BE327" s="143">
        <f>IF(U327="základní",N327,0)</f>
        <v>0</v>
      </c>
      <c r="BF327" s="143">
        <f>IF(U327="snížená",N327,0)</f>
        <v>0</v>
      </c>
      <c r="BG327" s="143">
        <f>IF(U327="zákl. přenesená",N327,0)</f>
        <v>0</v>
      </c>
      <c r="BH327" s="143">
        <f>IF(U327="sníž. přenesená",N327,0)</f>
        <v>0</v>
      </c>
      <c r="BI327" s="143">
        <f>IF(U327="nulová",N327,0)</f>
        <v>0</v>
      </c>
      <c r="BJ327" s="23" t="s">
        <v>150</v>
      </c>
      <c r="BK327" s="143">
        <f>ROUND(L327*K327,2)</f>
        <v>0</v>
      </c>
      <c r="BL327" s="23" t="s">
        <v>249</v>
      </c>
      <c r="BM327" s="23" t="s">
        <v>1228</v>
      </c>
    </row>
    <row r="328" s="1" customFormat="1" ht="25.5" customHeight="1">
      <c r="B328" s="47"/>
      <c r="C328" s="264" t="s">
        <v>737</v>
      </c>
      <c r="D328" s="264" t="s">
        <v>302</v>
      </c>
      <c r="E328" s="265" t="s">
        <v>651</v>
      </c>
      <c r="F328" s="266" t="s">
        <v>652</v>
      </c>
      <c r="G328" s="266"/>
      <c r="H328" s="266"/>
      <c r="I328" s="266"/>
      <c r="J328" s="267" t="s">
        <v>175</v>
      </c>
      <c r="K328" s="268">
        <v>1</v>
      </c>
      <c r="L328" s="269">
        <v>0</v>
      </c>
      <c r="M328" s="270"/>
      <c r="N328" s="271">
        <f>ROUND(L328*K328,2)</f>
        <v>0</v>
      </c>
      <c r="O328" s="227"/>
      <c r="P328" s="227"/>
      <c r="Q328" s="227"/>
      <c r="R328" s="49"/>
      <c r="T328" s="228" t="s">
        <v>22</v>
      </c>
      <c r="U328" s="57" t="s">
        <v>43</v>
      </c>
      <c r="V328" s="48"/>
      <c r="W328" s="229">
        <f>V328*K328</f>
        <v>0</v>
      </c>
      <c r="X328" s="229">
        <v>0.00089999999999999998</v>
      </c>
      <c r="Y328" s="229">
        <f>X328*K328</f>
        <v>0.00089999999999999998</v>
      </c>
      <c r="Z328" s="229">
        <v>0</v>
      </c>
      <c r="AA328" s="230">
        <f>Z328*K328</f>
        <v>0</v>
      </c>
      <c r="AR328" s="23" t="s">
        <v>306</v>
      </c>
      <c r="AT328" s="23" t="s">
        <v>302</v>
      </c>
      <c r="AU328" s="23" t="s">
        <v>150</v>
      </c>
      <c r="AY328" s="23" t="s">
        <v>171</v>
      </c>
      <c r="BE328" s="143">
        <f>IF(U328="základní",N328,0)</f>
        <v>0</v>
      </c>
      <c r="BF328" s="143">
        <f>IF(U328="snížená",N328,0)</f>
        <v>0</v>
      </c>
      <c r="BG328" s="143">
        <f>IF(U328="zákl. přenesená",N328,0)</f>
        <v>0</v>
      </c>
      <c r="BH328" s="143">
        <f>IF(U328="sníž. přenesená",N328,0)</f>
        <v>0</v>
      </c>
      <c r="BI328" s="143">
        <f>IF(U328="nulová",N328,0)</f>
        <v>0</v>
      </c>
      <c r="BJ328" s="23" t="s">
        <v>150</v>
      </c>
      <c r="BK328" s="143">
        <f>ROUND(L328*K328,2)</f>
        <v>0</v>
      </c>
      <c r="BL328" s="23" t="s">
        <v>249</v>
      </c>
      <c r="BM328" s="23" t="s">
        <v>1229</v>
      </c>
    </row>
    <row r="329" s="1" customFormat="1" ht="25.5" customHeight="1">
      <c r="B329" s="47"/>
      <c r="C329" s="264" t="s">
        <v>741</v>
      </c>
      <c r="D329" s="264" t="s">
        <v>302</v>
      </c>
      <c r="E329" s="265" t="s">
        <v>655</v>
      </c>
      <c r="F329" s="266" t="s">
        <v>656</v>
      </c>
      <c r="G329" s="266"/>
      <c r="H329" s="266"/>
      <c r="I329" s="266"/>
      <c r="J329" s="267" t="s">
        <v>175</v>
      </c>
      <c r="K329" s="268">
        <v>3</v>
      </c>
      <c r="L329" s="269">
        <v>0</v>
      </c>
      <c r="M329" s="270"/>
      <c r="N329" s="271">
        <f>ROUND(L329*K329,2)</f>
        <v>0</v>
      </c>
      <c r="O329" s="227"/>
      <c r="P329" s="227"/>
      <c r="Q329" s="227"/>
      <c r="R329" s="49"/>
      <c r="T329" s="228" t="s">
        <v>22</v>
      </c>
      <c r="U329" s="57" t="s">
        <v>43</v>
      </c>
      <c r="V329" s="48"/>
      <c r="W329" s="229">
        <f>V329*K329</f>
        <v>0</v>
      </c>
      <c r="X329" s="229">
        <v>0.0011999999999999999</v>
      </c>
      <c r="Y329" s="229">
        <f>X329*K329</f>
        <v>0.0035999999999999999</v>
      </c>
      <c r="Z329" s="229">
        <v>0</v>
      </c>
      <c r="AA329" s="230">
        <f>Z329*K329</f>
        <v>0</v>
      </c>
      <c r="AR329" s="23" t="s">
        <v>306</v>
      </c>
      <c r="AT329" s="23" t="s">
        <v>302</v>
      </c>
      <c r="AU329" s="23" t="s">
        <v>150</v>
      </c>
      <c r="AY329" s="23" t="s">
        <v>171</v>
      </c>
      <c r="BE329" s="143">
        <f>IF(U329="základní",N329,0)</f>
        <v>0</v>
      </c>
      <c r="BF329" s="143">
        <f>IF(U329="snížená",N329,0)</f>
        <v>0</v>
      </c>
      <c r="BG329" s="143">
        <f>IF(U329="zákl. přenesená",N329,0)</f>
        <v>0</v>
      </c>
      <c r="BH329" s="143">
        <f>IF(U329="sníž. přenesená",N329,0)</f>
        <v>0</v>
      </c>
      <c r="BI329" s="143">
        <f>IF(U329="nulová",N329,0)</f>
        <v>0</v>
      </c>
      <c r="BJ329" s="23" t="s">
        <v>150</v>
      </c>
      <c r="BK329" s="143">
        <f>ROUND(L329*K329,2)</f>
        <v>0</v>
      </c>
      <c r="BL329" s="23" t="s">
        <v>249</v>
      </c>
      <c r="BM329" s="23" t="s">
        <v>1230</v>
      </c>
    </row>
    <row r="330" s="1" customFormat="1" ht="25.5" customHeight="1">
      <c r="B330" s="47"/>
      <c r="C330" s="220" t="s">
        <v>745</v>
      </c>
      <c r="D330" s="220" t="s">
        <v>172</v>
      </c>
      <c r="E330" s="221" t="s">
        <v>1231</v>
      </c>
      <c r="F330" s="222" t="s">
        <v>1232</v>
      </c>
      <c r="G330" s="222"/>
      <c r="H330" s="222"/>
      <c r="I330" s="222"/>
      <c r="J330" s="223" t="s">
        <v>175</v>
      </c>
      <c r="K330" s="224">
        <v>1</v>
      </c>
      <c r="L330" s="225">
        <v>0</v>
      </c>
      <c r="M330" s="226"/>
      <c r="N330" s="227">
        <f>ROUND(L330*K330,2)</f>
        <v>0</v>
      </c>
      <c r="O330" s="227"/>
      <c r="P330" s="227"/>
      <c r="Q330" s="227"/>
      <c r="R330" s="49"/>
      <c r="T330" s="228" t="s">
        <v>22</v>
      </c>
      <c r="U330" s="57" t="s">
        <v>43</v>
      </c>
      <c r="V330" s="48"/>
      <c r="W330" s="229">
        <f>V330*K330</f>
        <v>0</v>
      </c>
      <c r="X330" s="229">
        <v>0</v>
      </c>
      <c r="Y330" s="229">
        <f>X330*K330</f>
        <v>0</v>
      </c>
      <c r="Z330" s="229">
        <v>0</v>
      </c>
      <c r="AA330" s="230">
        <f>Z330*K330</f>
        <v>0</v>
      </c>
      <c r="AR330" s="23" t="s">
        <v>249</v>
      </c>
      <c r="AT330" s="23" t="s">
        <v>172</v>
      </c>
      <c r="AU330" s="23" t="s">
        <v>150</v>
      </c>
      <c r="AY330" s="23" t="s">
        <v>171</v>
      </c>
      <c r="BE330" s="143">
        <f>IF(U330="základní",N330,0)</f>
        <v>0</v>
      </c>
      <c r="BF330" s="143">
        <f>IF(U330="snížená",N330,0)</f>
        <v>0</v>
      </c>
      <c r="BG330" s="143">
        <f>IF(U330="zákl. přenesená",N330,0)</f>
        <v>0</v>
      </c>
      <c r="BH330" s="143">
        <f>IF(U330="sníž. přenesená",N330,0)</f>
        <v>0</v>
      </c>
      <c r="BI330" s="143">
        <f>IF(U330="nulová",N330,0)</f>
        <v>0</v>
      </c>
      <c r="BJ330" s="23" t="s">
        <v>150</v>
      </c>
      <c r="BK330" s="143">
        <f>ROUND(L330*K330,2)</f>
        <v>0</v>
      </c>
      <c r="BL330" s="23" t="s">
        <v>249</v>
      </c>
      <c r="BM330" s="23" t="s">
        <v>1233</v>
      </c>
    </row>
    <row r="331" s="1" customFormat="1" ht="25.5" customHeight="1">
      <c r="B331" s="47"/>
      <c r="C331" s="220" t="s">
        <v>749</v>
      </c>
      <c r="D331" s="220" t="s">
        <v>172</v>
      </c>
      <c r="E331" s="221" t="s">
        <v>1234</v>
      </c>
      <c r="F331" s="222" t="s">
        <v>1235</v>
      </c>
      <c r="G331" s="222"/>
      <c r="H331" s="222"/>
      <c r="I331" s="222"/>
      <c r="J331" s="223" t="s">
        <v>175</v>
      </c>
      <c r="K331" s="224">
        <v>1</v>
      </c>
      <c r="L331" s="225">
        <v>0</v>
      </c>
      <c r="M331" s="226"/>
      <c r="N331" s="227">
        <f>ROUND(L331*K331,2)</f>
        <v>0</v>
      </c>
      <c r="O331" s="227"/>
      <c r="P331" s="227"/>
      <c r="Q331" s="227"/>
      <c r="R331" s="49"/>
      <c r="T331" s="228" t="s">
        <v>22</v>
      </c>
      <c r="U331" s="57" t="s">
        <v>43</v>
      </c>
      <c r="V331" s="48"/>
      <c r="W331" s="229">
        <f>V331*K331</f>
        <v>0</v>
      </c>
      <c r="X331" s="229">
        <v>0</v>
      </c>
      <c r="Y331" s="229">
        <f>X331*K331</f>
        <v>0</v>
      </c>
      <c r="Z331" s="229">
        <v>0.17399999999999999</v>
      </c>
      <c r="AA331" s="230">
        <f>Z331*K331</f>
        <v>0.17399999999999999</v>
      </c>
      <c r="AR331" s="23" t="s">
        <v>249</v>
      </c>
      <c r="AT331" s="23" t="s">
        <v>172</v>
      </c>
      <c r="AU331" s="23" t="s">
        <v>150</v>
      </c>
      <c r="AY331" s="23" t="s">
        <v>171</v>
      </c>
      <c r="BE331" s="143">
        <f>IF(U331="základní",N331,0)</f>
        <v>0</v>
      </c>
      <c r="BF331" s="143">
        <f>IF(U331="snížená",N331,0)</f>
        <v>0</v>
      </c>
      <c r="BG331" s="143">
        <f>IF(U331="zákl. přenesená",N331,0)</f>
        <v>0</v>
      </c>
      <c r="BH331" s="143">
        <f>IF(U331="sníž. přenesená",N331,0)</f>
        <v>0</v>
      </c>
      <c r="BI331" s="143">
        <f>IF(U331="nulová",N331,0)</f>
        <v>0</v>
      </c>
      <c r="BJ331" s="23" t="s">
        <v>150</v>
      </c>
      <c r="BK331" s="143">
        <f>ROUND(L331*K331,2)</f>
        <v>0</v>
      </c>
      <c r="BL331" s="23" t="s">
        <v>249</v>
      </c>
      <c r="BM331" s="23" t="s">
        <v>1236</v>
      </c>
    </row>
    <row r="332" s="1" customFormat="1" ht="25.5" customHeight="1">
      <c r="B332" s="47"/>
      <c r="C332" s="220" t="s">
        <v>753</v>
      </c>
      <c r="D332" s="220" t="s">
        <v>172</v>
      </c>
      <c r="E332" s="221" t="s">
        <v>667</v>
      </c>
      <c r="F332" s="222" t="s">
        <v>668</v>
      </c>
      <c r="G332" s="222"/>
      <c r="H332" s="222"/>
      <c r="I332" s="222"/>
      <c r="J332" s="223" t="s">
        <v>175</v>
      </c>
      <c r="K332" s="224">
        <v>2</v>
      </c>
      <c r="L332" s="225">
        <v>0</v>
      </c>
      <c r="M332" s="226"/>
      <c r="N332" s="227">
        <f>ROUND(L332*K332,2)</f>
        <v>0</v>
      </c>
      <c r="O332" s="227"/>
      <c r="P332" s="227"/>
      <c r="Q332" s="227"/>
      <c r="R332" s="49"/>
      <c r="T332" s="228" t="s">
        <v>22</v>
      </c>
      <c r="U332" s="57" t="s">
        <v>43</v>
      </c>
      <c r="V332" s="48"/>
      <c r="W332" s="229">
        <f>V332*K332</f>
        <v>0</v>
      </c>
      <c r="X332" s="229">
        <v>0</v>
      </c>
      <c r="Y332" s="229">
        <f>X332*K332</f>
        <v>0</v>
      </c>
      <c r="Z332" s="229">
        <v>0.088099999999999998</v>
      </c>
      <c r="AA332" s="230">
        <f>Z332*K332</f>
        <v>0.1762</v>
      </c>
      <c r="AR332" s="23" t="s">
        <v>249</v>
      </c>
      <c r="AT332" s="23" t="s">
        <v>172</v>
      </c>
      <c r="AU332" s="23" t="s">
        <v>150</v>
      </c>
      <c r="AY332" s="23" t="s">
        <v>171</v>
      </c>
      <c r="BE332" s="143">
        <f>IF(U332="základní",N332,0)</f>
        <v>0</v>
      </c>
      <c r="BF332" s="143">
        <f>IF(U332="snížená",N332,0)</f>
        <v>0</v>
      </c>
      <c r="BG332" s="143">
        <f>IF(U332="zákl. přenesená",N332,0)</f>
        <v>0</v>
      </c>
      <c r="BH332" s="143">
        <f>IF(U332="sníž. přenesená",N332,0)</f>
        <v>0</v>
      </c>
      <c r="BI332" s="143">
        <f>IF(U332="nulová",N332,0)</f>
        <v>0</v>
      </c>
      <c r="BJ332" s="23" t="s">
        <v>150</v>
      </c>
      <c r="BK332" s="143">
        <f>ROUND(L332*K332,2)</f>
        <v>0</v>
      </c>
      <c r="BL332" s="23" t="s">
        <v>249</v>
      </c>
      <c r="BM332" s="23" t="s">
        <v>1237</v>
      </c>
    </row>
    <row r="333" s="1" customFormat="1" ht="25.5" customHeight="1">
      <c r="B333" s="47"/>
      <c r="C333" s="220" t="s">
        <v>757</v>
      </c>
      <c r="D333" s="220" t="s">
        <v>172</v>
      </c>
      <c r="E333" s="221" t="s">
        <v>1238</v>
      </c>
      <c r="F333" s="222" t="s">
        <v>1239</v>
      </c>
      <c r="G333" s="222"/>
      <c r="H333" s="222"/>
      <c r="I333" s="222"/>
      <c r="J333" s="223" t="s">
        <v>175</v>
      </c>
      <c r="K333" s="224">
        <v>1</v>
      </c>
      <c r="L333" s="225">
        <v>0</v>
      </c>
      <c r="M333" s="226"/>
      <c r="N333" s="227">
        <f>ROUND(L333*K333,2)</f>
        <v>0</v>
      </c>
      <c r="O333" s="227"/>
      <c r="P333" s="227"/>
      <c r="Q333" s="227"/>
      <c r="R333" s="49"/>
      <c r="T333" s="228" t="s">
        <v>22</v>
      </c>
      <c r="U333" s="57" t="s">
        <v>43</v>
      </c>
      <c r="V333" s="48"/>
      <c r="W333" s="229">
        <f>V333*K333</f>
        <v>0</v>
      </c>
      <c r="X333" s="229">
        <v>0</v>
      </c>
      <c r="Y333" s="229">
        <f>X333*K333</f>
        <v>0</v>
      </c>
      <c r="Z333" s="229">
        <v>0.1104</v>
      </c>
      <c r="AA333" s="230">
        <f>Z333*K333</f>
        <v>0.1104</v>
      </c>
      <c r="AR333" s="23" t="s">
        <v>249</v>
      </c>
      <c r="AT333" s="23" t="s">
        <v>172</v>
      </c>
      <c r="AU333" s="23" t="s">
        <v>150</v>
      </c>
      <c r="AY333" s="23" t="s">
        <v>171</v>
      </c>
      <c r="BE333" s="143">
        <f>IF(U333="základní",N333,0)</f>
        <v>0</v>
      </c>
      <c r="BF333" s="143">
        <f>IF(U333="snížená",N333,0)</f>
        <v>0</v>
      </c>
      <c r="BG333" s="143">
        <f>IF(U333="zákl. přenesená",N333,0)</f>
        <v>0</v>
      </c>
      <c r="BH333" s="143">
        <f>IF(U333="sníž. přenesená",N333,0)</f>
        <v>0</v>
      </c>
      <c r="BI333" s="143">
        <f>IF(U333="nulová",N333,0)</f>
        <v>0</v>
      </c>
      <c r="BJ333" s="23" t="s">
        <v>150</v>
      </c>
      <c r="BK333" s="143">
        <f>ROUND(L333*K333,2)</f>
        <v>0</v>
      </c>
      <c r="BL333" s="23" t="s">
        <v>249</v>
      </c>
      <c r="BM333" s="23" t="s">
        <v>1240</v>
      </c>
    </row>
    <row r="334" s="1" customFormat="1" ht="25.5" customHeight="1">
      <c r="B334" s="47"/>
      <c r="C334" s="220" t="s">
        <v>761</v>
      </c>
      <c r="D334" s="220" t="s">
        <v>172</v>
      </c>
      <c r="E334" s="221" t="s">
        <v>671</v>
      </c>
      <c r="F334" s="222" t="s">
        <v>672</v>
      </c>
      <c r="G334" s="222"/>
      <c r="H334" s="222"/>
      <c r="I334" s="222"/>
      <c r="J334" s="223" t="s">
        <v>582</v>
      </c>
      <c r="K334" s="224">
        <v>1</v>
      </c>
      <c r="L334" s="225">
        <v>0</v>
      </c>
      <c r="M334" s="226"/>
      <c r="N334" s="227">
        <f>ROUND(L334*K334,2)</f>
        <v>0</v>
      </c>
      <c r="O334" s="227"/>
      <c r="P334" s="227"/>
      <c r="Q334" s="227"/>
      <c r="R334" s="49"/>
      <c r="T334" s="228" t="s">
        <v>22</v>
      </c>
      <c r="U334" s="57" t="s">
        <v>43</v>
      </c>
      <c r="V334" s="48"/>
      <c r="W334" s="229">
        <f>V334*K334</f>
        <v>0</v>
      </c>
      <c r="X334" s="229">
        <v>0</v>
      </c>
      <c r="Y334" s="229">
        <f>X334*K334</f>
        <v>0</v>
      </c>
      <c r="Z334" s="229">
        <v>0.050000000000000003</v>
      </c>
      <c r="AA334" s="230">
        <f>Z334*K334</f>
        <v>0.050000000000000003</v>
      </c>
      <c r="AR334" s="23" t="s">
        <v>249</v>
      </c>
      <c r="AT334" s="23" t="s">
        <v>172</v>
      </c>
      <c r="AU334" s="23" t="s">
        <v>150</v>
      </c>
      <c r="AY334" s="23" t="s">
        <v>171</v>
      </c>
      <c r="BE334" s="143">
        <f>IF(U334="základní",N334,0)</f>
        <v>0</v>
      </c>
      <c r="BF334" s="143">
        <f>IF(U334="snížená",N334,0)</f>
        <v>0</v>
      </c>
      <c r="BG334" s="143">
        <f>IF(U334="zákl. přenesená",N334,0)</f>
        <v>0</v>
      </c>
      <c r="BH334" s="143">
        <f>IF(U334="sníž. přenesená",N334,0)</f>
        <v>0</v>
      </c>
      <c r="BI334" s="143">
        <f>IF(U334="nulová",N334,0)</f>
        <v>0</v>
      </c>
      <c r="BJ334" s="23" t="s">
        <v>150</v>
      </c>
      <c r="BK334" s="143">
        <f>ROUND(L334*K334,2)</f>
        <v>0</v>
      </c>
      <c r="BL334" s="23" t="s">
        <v>249</v>
      </c>
      <c r="BM334" s="23" t="s">
        <v>1241</v>
      </c>
    </row>
    <row r="335" s="1" customFormat="1" ht="25.5" customHeight="1">
      <c r="B335" s="47"/>
      <c r="C335" s="220" t="s">
        <v>765</v>
      </c>
      <c r="D335" s="220" t="s">
        <v>172</v>
      </c>
      <c r="E335" s="221" t="s">
        <v>675</v>
      </c>
      <c r="F335" s="222" t="s">
        <v>676</v>
      </c>
      <c r="G335" s="222"/>
      <c r="H335" s="222"/>
      <c r="I335" s="222"/>
      <c r="J335" s="223" t="s">
        <v>321</v>
      </c>
      <c r="K335" s="272">
        <v>0</v>
      </c>
      <c r="L335" s="225">
        <v>0</v>
      </c>
      <c r="M335" s="226"/>
      <c r="N335" s="227">
        <f>ROUND(L335*K335,2)</f>
        <v>0</v>
      </c>
      <c r="O335" s="227"/>
      <c r="P335" s="227"/>
      <c r="Q335" s="227"/>
      <c r="R335" s="49"/>
      <c r="T335" s="228" t="s">
        <v>22</v>
      </c>
      <c r="U335" s="57" t="s">
        <v>43</v>
      </c>
      <c r="V335" s="48"/>
      <c r="W335" s="229">
        <f>V335*K335</f>
        <v>0</v>
      </c>
      <c r="X335" s="229">
        <v>0</v>
      </c>
      <c r="Y335" s="229">
        <f>X335*K335</f>
        <v>0</v>
      </c>
      <c r="Z335" s="229">
        <v>0</v>
      </c>
      <c r="AA335" s="230">
        <f>Z335*K335</f>
        <v>0</v>
      </c>
      <c r="AR335" s="23" t="s">
        <v>249</v>
      </c>
      <c r="AT335" s="23" t="s">
        <v>172</v>
      </c>
      <c r="AU335" s="23" t="s">
        <v>150</v>
      </c>
      <c r="AY335" s="23" t="s">
        <v>171</v>
      </c>
      <c r="BE335" s="143">
        <f>IF(U335="základní",N335,0)</f>
        <v>0</v>
      </c>
      <c r="BF335" s="143">
        <f>IF(U335="snížená",N335,0)</f>
        <v>0</v>
      </c>
      <c r="BG335" s="143">
        <f>IF(U335="zákl. přenesená",N335,0)</f>
        <v>0</v>
      </c>
      <c r="BH335" s="143">
        <f>IF(U335="sníž. přenesená",N335,0)</f>
        <v>0</v>
      </c>
      <c r="BI335" s="143">
        <f>IF(U335="nulová",N335,0)</f>
        <v>0</v>
      </c>
      <c r="BJ335" s="23" t="s">
        <v>150</v>
      </c>
      <c r="BK335" s="143">
        <f>ROUND(L335*K335,2)</f>
        <v>0</v>
      </c>
      <c r="BL335" s="23" t="s">
        <v>249</v>
      </c>
      <c r="BM335" s="23" t="s">
        <v>1242</v>
      </c>
    </row>
    <row r="336" s="9" customFormat="1" ht="29.88" customHeight="1">
      <c r="B336" s="206"/>
      <c r="C336" s="207"/>
      <c r="D336" s="217" t="s">
        <v>139</v>
      </c>
      <c r="E336" s="217"/>
      <c r="F336" s="217"/>
      <c r="G336" s="217"/>
      <c r="H336" s="217"/>
      <c r="I336" s="217"/>
      <c r="J336" s="217"/>
      <c r="K336" s="217"/>
      <c r="L336" s="217"/>
      <c r="M336" s="217"/>
      <c r="N336" s="231">
        <f>BK336</f>
        <v>0</v>
      </c>
      <c r="O336" s="232"/>
      <c r="P336" s="232"/>
      <c r="Q336" s="232"/>
      <c r="R336" s="210"/>
      <c r="T336" s="211"/>
      <c r="U336" s="207"/>
      <c r="V336" s="207"/>
      <c r="W336" s="212">
        <f>SUM(W337:W360)</f>
        <v>0</v>
      </c>
      <c r="X336" s="207"/>
      <c r="Y336" s="212">
        <f>SUM(Y337:Y360)</f>
        <v>0.62757629999999998</v>
      </c>
      <c r="Z336" s="207"/>
      <c r="AA336" s="213">
        <f>SUM(AA337:AA360)</f>
        <v>0</v>
      </c>
      <c r="AR336" s="214" t="s">
        <v>150</v>
      </c>
      <c r="AT336" s="215" t="s">
        <v>75</v>
      </c>
      <c r="AU336" s="215" t="s">
        <v>84</v>
      </c>
      <c r="AY336" s="214" t="s">
        <v>171</v>
      </c>
      <c r="BK336" s="216">
        <f>SUM(BK337:BK360)</f>
        <v>0</v>
      </c>
    </row>
    <row r="337" s="1" customFormat="1" ht="38.25" customHeight="1">
      <c r="B337" s="47"/>
      <c r="C337" s="220" t="s">
        <v>769</v>
      </c>
      <c r="D337" s="220" t="s">
        <v>172</v>
      </c>
      <c r="E337" s="221" t="s">
        <v>679</v>
      </c>
      <c r="F337" s="222" t="s">
        <v>680</v>
      </c>
      <c r="G337" s="222"/>
      <c r="H337" s="222"/>
      <c r="I337" s="222"/>
      <c r="J337" s="223" t="s">
        <v>223</v>
      </c>
      <c r="K337" s="224">
        <v>21.199999999999999</v>
      </c>
      <c r="L337" s="225">
        <v>0</v>
      </c>
      <c r="M337" s="226"/>
      <c r="N337" s="227">
        <f>ROUND(L337*K337,2)</f>
        <v>0</v>
      </c>
      <c r="O337" s="227"/>
      <c r="P337" s="227"/>
      <c r="Q337" s="227"/>
      <c r="R337" s="49"/>
      <c r="T337" s="228" t="s">
        <v>22</v>
      </c>
      <c r="U337" s="57" t="s">
        <v>43</v>
      </c>
      <c r="V337" s="48"/>
      <c r="W337" s="229">
        <f>V337*K337</f>
        <v>0</v>
      </c>
      <c r="X337" s="229">
        <v>0.00032000000000000003</v>
      </c>
      <c r="Y337" s="229">
        <f>X337*K337</f>
        <v>0.0067840000000000001</v>
      </c>
      <c r="Z337" s="229">
        <v>0</v>
      </c>
      <c r="AA337" s="230">
        <f>Z337*K337</f>
        <v>0</v>
      </c>
      <c r="AR337" s="23" t="s">
        <v>249</v>
      </c>
      <c r="AT337" s="23" t="s">
        <v>172</v>
      </c>
      <c r="AU337" s="23" t="s">
        <v>150</v>
      </c>
      <c r="AY337" s="23" t="s">
        <v>171</v>
      </c>
      <c r="BE337" s="143">
        <f>IF(U337="základní",N337,0)</f>
        <v>0</v>
      </c>
      <c r="BF337" s="143">
        <f>IF(U337="snížená",N337,0)</f>
        <v>0</v>
      </c>
      <c r="BG337" s="143">
        <f>IF(U337="zákl. přenesená",N337,0)</f>
        <v>0</v>
      </c>
      <c r="BH337" s="143">
        <f>IF(U337="sníž. přenesená",N337,0)</f>
        <v>0</v>
      </c>
      <c r="BI337" s="143">
        <f>IF(U337="nulová",N337,0)</f>
        <v>0</v>
      </c>
      <c r="BJ337" s="23" t="s">
        <v>150</v>
      </c>
      <c r="BK337" s="143">
        <f>ROUND(L337*K337,2)</f>
        <v>0</v>
      </c>
      <c r="BL337" s="23" t="s">
        <v>249</v>
      </c>
      <c r="BM337" s="23" t="s">
        <v>1243</v>
      </c>
    </row>
    <row r="338" s="10" customFormat="1" ht="16.5" customHeight="1">
      <c r="B338" s="233"/>
      <c r="C338" s="234"/>
      <c r="D338" s="234"/>
      <c r="E338" s="235" t="s">
        <v>22</v>
      </c>
      <c r="F338" s="236" t="s">
        <v>1244</v>
      </c>
      <c r="G338" s="237"/>
      <c r="H338" s="237"/>
      <c r="I338" s="237"/>
      <c r="J338" s="234"/>
      <c r="K338" s="238">
        <v>12.6</v>
      </c>
      <c r="L338" s="234"/>
      <c r="M338" s="234"/>
      <c r="N338" s="234"/>
      <c r="O338" s="234"/>
      <c r="P338" s="234"/>
      <c r="Q338" s="234"/>
      <c r="R338" s="239"/>
      <c r="T338" s="240"/>
      <c r="U338" s="234"/>
      <c r="V338" s="234"/>
      <c r="W338" s="234"/>
      <c r="X338" s="234"/>
      <c r="Y338" s="234"/>
      <c r="Z338" s="234"/>
      <c r="AA338" s="241"/>
      <c r="AT338" s="242" t="s">
        <v>187</v>
      </c>
      <c r="AU338" s="242" t="s">
        <v>150</v>
      </c>
      <c r="AV338" s="10" t="s">
        <v>150</v>
      </c>
      <c r="AW338" s="10" t="s">
        <v>34</v>
      </c>
      <c r="AX338" s="10" t="s">
        <v>76</v>
      </c>
      <c r="AY338" s="242" t="s">
        <v>171</v>
      </c>
    </row>
    <row r="339" s="10" customFormat="1" ht="16.5" customHeight="1">
      <c r="B339" s="233"/>
      <c r="C339" s="234"/>
      <c r="D339" s="234"/>
      <c r="E339" s="235" t="s">
        <v>22</v>
      </c>
      <c r="F339" s="252" t="s">
        <v>1066</v>
      </c>
      <c r="G339" s="234"/>
      <c r="H339" s="234"/>
      <c r="I339" s="234"/>
      <c r="J339" s="234"/>
      <c r="K339" s="238">
        <v>8.5999999999999996</v>
      </c>
      <c r="L339" s="234"/>
      <c r="M339" s="234"/>
      <c r="N339" s="234"/>
      <c r="O339" s="234"/>
      <c r="P339" s="234"/>
      <c r="Q339" s="234"/>
      <c r="R339" s="239"/>
      <c r="T339" s="240"/>
      <c r="U339" s="234"/>
      <c r="V339" s="234"/>
      <c r="W339" s="234"/>
      <c r="X339" s="234"/>
      <c r="Y339" s="234"/>
      <c r="Z339" s="234"/>
      <c r="AA339" s="241"/>
      <c r="AT339" s="242" t="s">
        <v>187</v>
      </c>
      <c r="AU339" s="242" t="s">
        <v>150</v>
      </c>
      <c r="AV339" s="10" t="s">
        <v>150</v>
      </c>
      <c r="AW339" s="10" t="s">
        <v>34</v>
      </c>
      <c r="AX339" s="10" t="s">
        <v>76</v>
      </c>
      <c r="AY339" s="242" t="s">
        <v>171</v>
      </c>
    </row>
    <row r="340" s="11" customFormat="1" ht="16.5" customHeight="1">
      <c r="B340" s="243"/>
      <c r="C340" s="244"/>
      <c r="D340" s="244"/>
      <c r="E340" s="245" t="s">
        <v>22</v>
      </c>
      <c r="F340" s="246" t="s">
        <v>188</v>
      </c>
      <c r="G340" s="244"/>
      <c r="H340" s="244"/>
      <c r="I340" s="244"/>
      <c r="J340" s="244"/>
      <c r="K340" s="247">
        <v>21.199999999999999</v>
      </c>
      <c r="L340" s="244"/>
      <c r="M340" s="244"/>
      <c r="N340" s="244"/>
      <c r="O340" s="244"/>
      <c r="P340" s="244"/>
      <c r="Q340" s="244"/>
      <c r="R340" s="248"/>
      <c r="T340" s="249"/>
      <c r="U340" s="244"/>
      <c r="V340" s="244"/>
      <c r="W340" s="244"/>
      <c r="X340" s="244"/>
      <c r="Y340" s="244"/>
      <c r="Z340" s="244"/>
      <c r="AA340" s="250"/>
      <c r="AT340" s="251" t="s">
        <v>187</v>
      </c>
      <c r="AU340" s="251" t="s">
        <v>150</v>
      </c>
      <c r="AV340" s="11" t="s">
        <v>176</v>
      </c>
      <c r="AW340" s="11" t="s">
        <v>34</v>
      </c>
      <c r="AX340" s="11" t="s">
        <v>84</v>
      </c>
      <c r="AY340" s="251" t="s">
        <v>171</v>
      </c>
    </row>
    <row r="341" s="1" customFormat="1" ht="25.5" customHeight="1">
      <c r="B341" s="47"/>
      <c r="C341" s="264" t="s">
        <v>775</v>
      </c>
      <c r="D341" s="264" t="s">
        <v>302</v>
      </c>
      <c r="E341" s="265" t="s">
        <v>684</v>
      </c>
      <c r="F341" s="266" t="s">
        <v>685</v>
      </c>
      <c r="G341" s="266"/>
      <c r="H341" s="266"/>
      <c r="I341" s="266"/>
      <c r="J341" s="267" t="s">
        <v>175</v>
      </c>
      <c r="K341" s="268">
        <v>74</v>
      </c>
      <c r="L341" s="269">
        <v>0</v>
      </c>
      <c r="M341" s="270"/>
      <c r="N341" s="271">
        <f>ROUND(L341*K341,2)</f>
        <v>0</v>
      </c>
      <c r="O341" s="227"/>
      <c r="P341" s="227"/>
      <c r="Q341" s="227"/>
      <c r="R341" s="49"/>
      <c r="T341" s="228" t="s">
        <v>22</v>
      </c>
      <c r="U341" s="57" t="s">
        <v>43</v>
      </c>
      <c r="V341" s="48"/>
      <c r="W341" s="229">
        <f>V341*K341</f>
        <v>0</v>
      </c>
      <c r="X341" s="229">
        <v>0.00036000000000000002</v>
      </c>
      <c r="Y341" s="229">
        <f>X341*K341</f>
        <v>0.02664</v>
      </c>
      <c r="Z341" s="229">
        <v>0</v>
      </c>
      <c r="AA341" s="230">
        <f>Z341*K341</f>
        <v>0</v>
      </c>
      <c r="AR341" s="23" t="s">
        <v>306</v>
      </c>
      <c r="AT341" s="23" t="s">
        <v>302</v>
      </c>
      <c r="AU341" s="23" t="s">
        <v>150</v>
      </c>
      <c r="AY341" s="23" t="s">
        <v>171</v>
      </c>
      <c r="BE341" s="143">
        <f>IF(U341="základní",N341,0)</f>
        <v>0</v>
      </c>
      <c r="BF341" s="143">
        <f>IF(U341="snížená",N341,0)</f>
        <v>0</v>
      </c>
      <c r="BG341" s="143">
        <f>IF(U341="zákl. přenesená",N341,0)</f>
        <v>0</v>
      </c>
      <c r="BH341" s="143">
        <f>IF(U341="sníž. přenesená",N341,0)</f>
        <v>0</v>
      </c>
      <c r="BI341" s="143">
        <f>IF(U341="nulová",N341,0)</f>
        <v>0</v>
      </c>
      <c r="BJ341" s="23" t="s">
        <v>150</v>
      </c>
      <c r="BK341" s="143">
        <f>ROUND(L341*K341,2)</f>
        <v>0</v>
      </c>
      <c r="BL341" s="23" t="s">
        <v>249</v>
      </c>
      <c r="BM341" s="23" t="s">
        <v>1245</v>
      </c>
    </row>
    <row r="342" s="10" customFormat="1" ht="16.5" customHeight="1">
      <c r="B342" s="233"/>
      <c r="C342" s="234"/>
      <c r="D342" s="234"/>
      <c r="E342" s="235" t="s">
        <v>22</v>
      </c>
      <c r="F342" s="236" t="s">
        <v>1246</v>
      </c>
      <c r="G342" s="237"/>
      <c r="H342" s="237"/>
      <c r="I342" s="237"/>
      <c r="J342" s="234"/>
      <c r="K342" s="238">
        <v>74</v>
      </c>
      <c r="L342" s="234"/>
      <c r="M342" s="234"/>
      <c r="N342" s="234"/>
      <c r="O342" s="234"/>
      <c r="P342" s="234"/>
      <c r="Q342" s="234"/>
      <c r="R342" s="239"/>
      <c r="T342" s="240"/>
      <c r="U342" s="234"/>
      <c r="V342" s="234"/>
      <c r="W342" s="234"/>
      <c r="X342" s="234"/>
      <c r="Y342" s="234"/>
      <c r="Z342" s="234"/>
      <c r="AA342" s="241"/>
      <c r="AT342" s="242" t="s">
        <v>187</v>
      </c>
      <c r="AU342" s="242" t="s">
        <v>150</v>
      </c>
      <c r="AV342" s="10" t="s">
        <v>150</v>
      </c>
      <c r="AW342" s="10" t="s">
        <v>34</v>
      </c>
      <c r="AX342" s="10" t="s">
        <v>76</v>
      </c>
      <c r="AY342" s="242" t="s">
        <v>171</v>
      </c>
    </row>
    <row r="343" s="11" customFormat="1" ht="16.5" customHeight="1">
      <c r="B343" s="243"/>
      <c r="C343" s="244"/>
      <c r="D343" s="244"/>
      <c r="E343" s="245" t="s">
        <v>22</v>
      </c>
      <c r="F343" s="246" t="s">
        <v>188</v>
      </c>
      <c r="G343" s="244"/>
      <c r="H343" s="244"/>
      <c r="I343" s="244"/>
      <c r="J343" s="244"/>
      <c r="K343" s="247">
        <v>74</v>
      </c>
      <c r="L343" s="244"/>
      <c r="M343" s="244"/>
      <c r="N343" s="244"/>
      <c r="O343" s="244"/>
      <c r="P343" s="244"/>
      <c r="Q343" s="244"/>
      <c r="R343" s="248"/>
      <c r="T343" s="249"/>
      <c r="U343" s="244"/>
      <c r="V343" s="244"/>
      <c r="W343" s="244"/>
      <c r="X343" s="244"/>
      <c r="Y343" s="244"/>
      <c r="Z343" s="244"/>
      <c r="AA343" s="250"/>
      <c r="AT343" s="251" t="s">
        <v>187</v>
      </c>
      <c r="AU343" s="251" t="s">
        <v>150</v>
      </c>
      <c r="AV343" s="11" t="s">
        <v>176</v>
      </c>
      <c r="AW343" s="11" t="s">
        <v>34</v>
      </c>
      <c r="AX343" s="11" t="s">
        <v>84</v>
      </c>
      <c r="AY343" s="251" t="s">
        <v>171</v>
      </c>
    </row>
    <row r="344" s="1" customFormat="1" ht="38.25" customHeight="1">
      <c r="B344" s="47"/>
      <c r="C344" s="220" t="s">
        <v>779</v>
      </c>
      <c r="D344" s="220" t="s">
        <v>172</v>
      </c>
      <c r="E344" s="221" t="s">
        <v>689</v>
      </c>
      <c r="F344" s="222" t="s">
        <v>690</v>
      </c>
      <c r="G344" s="222"/>
      <c r="H344" s="222"/>
      <c r="I344" s="222"/>
      <c r="J344" s="223" t="s">
        <v>184</v>
      </c>
      <c r="K344" s="224">
        <v>16.809999999999999</v>
      </c>
      <c r="L344" s="225">
        <v>0</v>
      </c>
      <c r="M344" s="226"/>
      <c r="N344" s="227">
        <f>ROUND(L344*K344,2)</f>
        <v>0</v>
      </c>
      <c r="O344" s="227"/>
      <c r="P344" s="227"/>
      <c r="Q344" s="227"/>
      <c r="R344" s="49"/>
      <c r="T344" s="228" t="s">
        <v>22</v>
      </c>
      <c r="U344" s="57" t="s">
        <v>43</v>
      </c>
      <c r="V344" s="48"/>
      <c r="W344" s="229">
        <f>V344*K344</f>
        <v>0</v>
      </c>
      <c r="X344" s="229">
        <v>0.0036700000000000001</v>
      </c>
      <c r="Y344" s="229">
        <f>X344*K344</f>
        <v>0.061692699999999996</v>
      </c>
      <c r="Z344" s="229">
        <v>0</v>
      </c>
      <c r="AA344" s="230">
        <f>Z344*K344</f>
        <v>0</v>
      </c>
      <c r="AR344" s="23" t="s">
        <v>249</v>
      </c>
      <c r="AT344" s="23" t="s">
        <v>172</v>
      </c>
      <c r="AU344" s="23" t="s">
        <v>150</v>
      </c>
      <c r="AY344" s="23" t="s">
        <v>171</v>
      </c>
      <c r="BE344" s="143">
        <f>IF(U344="základní",N344,0)</f>
        <v>0</v>
      </c>
      <c r="BF344" s="143">
        <f>IF(U344="snížená",N344,0)</f>
        <v>0</v>
      </c>
      <c r="BG344" s="143">
        <f>IF(U344="zákl. přenesená",N344,0)</f>
        <v>0</v>
      </c>
      <c r="BH344" s="143">
        <f>IF(U344="sníž. přenesená",N344,0)</f>
        <v>0</v>
      </c>
      <c r="BI344" s="143">
        <f>IF(U344="nulová",N344,0)</f>
        <v>0</v>
      </c>
      <c r="BJ344" s="23" t="s">
        <v>150</v>
      </c>
      <c r="BK344" s="143">
        <f>ROUND(L344*K344,2)</f>
        <v>0</v>
      </c>
      <c r="BL344" s="23" t="s">
        <v>249</v>
      </c>
      <c r="BM344" s="23" t="s">
        <v>1247</v>
      </c>
    </row>
    <row r="345" s="10" customFormat="1" ht="16.5" customHeight="1">
      <c r="B345" s="233"/>
      <c r="C345" s="234"/>
      <c r="D345" s="234"/>
      <c r="E345" s="235" t="s">
        <v>22</v>
      </c>
      <c r="F345" s="236" t="s">
        <v>1248</v>
      </c>
      <c r="G345" s="237"/>
      <c r="H345" s="237"/>
      <c r="I345" s="237"/>
      <c r="J345" s="234"/>
      <c r="K345" s="238">
        <v>8.8300000000000001</v>
      </c>
      <c r="L345" s="234"/>
      <c r="M345" s="234"/>
      <c r="N345" s="234"/>
      <c r="O345" s="234"/>
      <c r="P345" s="234"/>
      <c r="Q345" s="234"/>
      <c r="R345" s="239"/>
      <c r="T345" s="240"/>
      <c r="U345" s="234"/>
      <c r="V345" s="234"/>
      <c r="W345" s="234"/>
      <c r="X345" s="234"/>
      <c r="Y345" s="234"/>
      <c r="Z345" s="234"/>
      <c r="AA345" s="241"/>
      <c r="AT345" s="242" t="s">
        <v>187</v>
      </c>
      <c r="AU345" s="242" t="s">
        <v>150</v>
      </c>
      <c r="AV345" s="10" t="s">
        <v>150</v>
      </c>
      <c r="AW345" s="10" t="s">
        <v>34</v>
      </c>
      <c r="AX345" s="10" t="s">
        <v>76</v>
      </c>
      <c r="AY345" s="242" t="s">
        <v>171</v>
      </c>
    </row>
    <row r="346" s="10" customFormat="1" ht="16.5" customHeight="1">
      <c r="B346" s="233"/>
      <c r="C346" s="234"/>
      <c r="D346" s="234"/>
      <c r="E346" s="235" t="s">
        <v>22</v>
      </c>
      <c r="F346" s="252" t="s">
        <v>1249</v>
      </c>
      <c r="G346" s="234"/>
      <c r="H346" s="234"/>
      <c r="I346" s="234"/>
      <c r="J346" s="234"/>
      <c r="K346" s="238">
        <v>2.4950000000000001</v>
      </c>
      <c r="L346" s="234"/>
      <c r="M346" s="234"/>
      <c r="N346" s="234"/>
      <c r="O346" s="234"/>
      <c r="P346" s="234"/>
      <c r="Q346" s="234"/>
      <c r="R346" s="239"/>
      <c r="T346" s="240"/>
      <c r="U346" s="234"/>
      <c r="V346" s="234"/>
      <c r="W346" s="234"/>
      <c r="X346" s="234"/>
      <c r="Y346" s="234"/>
      <c r="Z346" s="234"/>
      <c r="AA346" s="241"/>
      <c r="AT346" s="242" t="s">
        <v>187</v>
      </c>
      <c r="AU346" s="242" t="s">
        <v>150</v>
      </c>
      <c r="AV346" s="10" t="s">
        <v>150</v>
      </c>
      <c r="AW346" s="10" t="s">
        <v>34</v>
      </c>
      <c r="AX346" s="10" t="s">
        <v>76</v>
      </c>
      <c r="AY346" s="242" t="s">
        <v>171</v>
      </c>
    </row>
    <row r="347" s="10" customFormat="1" ht="16.5" customHeight="1">
      <c r="B347" s="233"/>
      <c r="C347" s="234"/>
      <c r="D347" s="234"/>
      <c r="E347" s="235" t="s">
        <v>22</v>
      </c>
      <c r="F347" s="252" t="s">
        <v>1250</v>
      </c>
      <c r="G347" s="234"/>
      <c r="H347" s="234"/>
      <c r="I347" s="234"/>
      <c r="J347" s="234"/>
      <c r="K347" s="238">
        <v>5.4850000000000003</v>
      </c>
      <c r="L347" s="234"/>
      <c r="M347" s="234"/>
      <c r="N347" s="234"/>
      <c r="O347" s="234"/>
      <c r="P347" s="234"/>
      <c r="Q347" s="234"/>
      <c r="R347" s="239"/>
      <c r="T347" s="240"/>
      <c r="U347" s="234"/>
      <c r="V347" s="234"/>
      <c r="W347" s="234"/>
      <c r="X347" s="234"/>
      <c r="Y347" s="234"/>
      <c r="Z347" s="234"/>
      <c r="AA347" s="241"/>
      <c r="AT347" s="242" t="s">
        <v>187</v>
      </c>
      <c r="AU347" s="242" t="s">
        <v>150</v>
      </c>
      <c r="AV347" s="10" t="s">
        <v>150</v>
      </c>
      <c r="AW347" s="10" t="s">
        <v>34</v>
      </c>
      <c r="AX347" s="10" t="s">
        <v>76</v>
      </c>
      <c r="AY347" s="242" t="s">
        <v>171</v>
      </c>
    </row>
    <row r="348" s="11" customFormat="1" ht="16.5" customHeight="1">
      <c r="B348" s="243"/>
      <c r="C348" s="244"/>
      <c r="D348" s="244"/>
      <c r="E348" s="245" t="s">
        <v>22</v>
      </c>
      <c r="F348" s="246" t="s">
        <v>188</v>
      </c>
      <c r="G348" s="244"/>
      <c r="H348" s="244"/>
      <c r="I348" s="244"/>
      <c r="J348" s="244"/>
      <c r="K348" s="247">
        <v>16.809999999999999</v>
      </c>
      <c r="L348" s="244"/>
      <c r="M348" s="244"/>
      <c r="N348" s="244"/>
      <c r="O348" s="244"/>
      <c r="P348" s="244"/>
      <c r="Q348" s="244"/>
      <c r="R348" s="248"/>
      <c r="T348" s="249"/>
      <c r="U348" s="244"/>
      <c r="V348" s="244"/>
      <c r="W348" s="244"/>
      <c r="X348" s="244"/>
      <c r="Y348" s="244"/>
      <c r="Z348" s="244"/>
      <c r="AA348" s="250"/>
      <c r="AT348" s="251" t="s">
        <v>187</v>
      </c>
      <c r="AU348" s="251" t="s">
        <v>150</v>
      </c>
      <c r="AV348" s="11" t="s">
        <v>176</v>
      </c>
      <c r="AW348" s="11" t="s">
        <v>34</v>
      </c>
      <c r="AX348" s="11" t="s">
        <v>84</v>
      </c>
      <c r="AY348" s="251" t="s">
        <v>171</v>
      </c>
    </row>
    <row r="349" s="1" customFormat="1" ht="25.5" customHeight="1">
      <c r="B349" s="47"/>
      <c r="C349" s="264" t="s">
        <v>784</v>
      </c>
      <c r="D349" s="264" t="s">
        <v>302</v>
      </c>
      <c r="E349" s="265" t="s">
        <v>695</v>
      </c>
      <c r="F349" s="266" t="s">
        <v>696</v>
      </c>
      <c r="G349" s="266"/>
      <c r="H349" s="266"/>
      <c r="I349" s="266"/>
      <c r="J349" s="267" t="s">
        <v>184</v>
      </c>
      <c r="K349" s="268">
        <v>18.491</v>
      </c>
      <c r="L349" s="269">
        <v>0</v>
      </c>
      <c r="M349" s="270"/>
      <c r="N349" s="271">
        <f>ROUND(L349*K349,2)</f>
        <v>0</v>
      </c>
      <c r="O349" s="227"/>
      <c r="P349" s="227"/>
      <c r="Q349" s="227"/>
      <c r="R349" s="49"/>
      <c r="T349" s="228" t="s">
        <v>22</v>
      </c>
      <c r="U349" s="57" t="s">
        <v>43</v>
      </c>
      <c r="V349" s="48"/>
      <c r="W349" s="229">
        <f>V349*K349</f>
        <v>0</v>
      </c>
      <c r="X349" s="229">
        <v>0.017999999999999999</v>
      </c>
      <c r="Y349" s="229">
        <f>X349*K349</f>
        <v>0.33283799999999997</v>
      </c>
      <c r="Z349" s="229">
        <v>0</v>
      </c>
      <c r="AA349" s="230">
        <f>Z349*K349</f>
        <v>0</v>
      </c>
      <c r="AR349" s="23" t="s">
        <v>306</v>
      </c>
      <c r="AT349" s="23" t="s">
        <v>302</v>
      </c>
      <c r="AU349" s="23" t="s">
        <v>150</v>
      </c>
      <c r="AY349" s="23" t="s">
        <v>171</v>
      </c>
      <c r="BE349" s="143">
        <f>IF(U349="základní",N349,0)</f>
        <v>0</v>
      </c>
      <c r="BF349" s="143">
        <f>IF(U349="snížená",N349,0)</f>
        <v>0</v>
      </c>
      <c r="BG349" s="143">
        <f>IF(U349="zákl. přenesená",N349,0)</f>
        <v>0</v>
      </c>
      <c r="BH349" s="143">
        <f>IF(U349="sníž. přenesená",N349,0)</f>
        <v>0</v>
      </c>
      <c r="BI349" s="143">
        <f>IF(U349="nulová",N349,0)</f>
        <v>0</v>
      </c>
      <c r="BJ349" s="23" t="s">
        <v>150</v>
      </c>
      <c r="BK349" s="143">
        <f>ROUND(L349*K349,2)</f>
        <v>0</v>
      </c>
      <c r="BL349" s="23" t="s">
        <v>249</v>
      </c>
      <c r="BM349" s="23" t="s">
        <v>1251</v>
      </c>
    </row>
    <row r="350" s="1" customFormat="1" ht="25.5" customHeight="1">
      <c r="B350" s="47"/>
      <c r="C350" s="220" t="s">
        <v>788</v>
      </c>
      <c r="D350" s="220" t="s">
        <v>172</v>
      </c>
      <c r="E350" s="221" t="s">
        <v>699</v>
      </c>
      <c r="F350" s="222" t="s">
        <v>700</v>
      </c>
      <c r="G350" s="222"/>
      <c r="H350" s="222"/>
      <c r="I350" s="222"/>
      <c r="J350" s="223" t="s">
        <v>184</v>
      </c>
      <c r="K350" s="224">
        <v>2.4950000000000001</v>
      </c>
      <c r="L350" s="225">
        <v>0</v>
      </c>
      <c r="M350" s="226"/>
      <c r="N350" s="227">
        <f>ROUND(L350*K350,2)</f>
        <v>0</v>
      </c>
      <c r="O350" s="227"/>
      <c r="P350" s="227"/>
      <c r="Q350" s="227"/>
      <c r="R350" s="49"/>
      <c r="T350" s="228" t="s">
        <v>22</v>
      </c>
      <c r="U350" s="57" t="s">
        <v>43</v>
      </c>
      <c r="V350" s="48"/>
      <c r="W350" s="229">
        <f>V350*K350</f>
        <v>0</v>
      </c>
      <c r="X350" s="229">
        <v>0</v>
      </c>
      <c r="Y350" s="229">
        <f>X350*K350</f>
        <v>0</v>
      </c>
      <c r="Z350" s="229">
        <v>0</v>
      </c>
      <c r="AA350" s="230">
        <f>Z350*K350</f>
        <v>0</v>
      </c>
      <c r="AR350" s="23" t="s">
        <v>249</v>
      </c>
      <c r="AT350" s="23" t="s">
        <v>172</v>
      </c>
      <c r="AU350" s="23" t="s">
        <v>150</v>
      </c>
      <c r="AY350" s="23" t="s">
        <v>171</v>
      </c>
      <c r="BE350" s="143">
        <f>IF(U350="základní",N350,0)</f>
        <v>0</v>
      </c>
      <c r="BF350" s="143">
        <f>IF(U350="snížená",N350,0)</f>
        <v>0</v>
      </c>
      <c r="BG350" s="143">
        <f>IF(U350="zákl. přenesená",N350,0)</f>
        <v>0</v>
      </c>
      <c r="BH350" s="143">
        <f>IF(U350="sníž. přenesená",N350,0)</f>
        <v>0</v>
      </c>
      <c r="BI350" s="143">
        <f>IF(U350="nulová",N350,0)</f>
        <v>0</v>
      </c>
      <c r="BJ350" s="23" t="s">
        <v>150</v>
      </c>
      <c r="BK350" s="143">
        <f>ROUND(L350*K350,2)</f>
        <v>0</v>
      </c>
      <c r="BL350" s="23" t="s">
        <v>249</v>
      </c>
      <c r="BM350" s="23" t="s">
        <v>1252</v>
      </c>
    </row>
    <row r="351" s="1" customFormat="1" ht="25.5" customHeight="1">
      <c r="B351" s="47"/>
      <c r="C351" s="220" t="s">
        <v>792</v>
      </c>
      <c r="D351" s="220" t="s">
        <v>172</v>
      </c>
      <c r="E351" s="221" t="s">
        <v>703</v>
      </c>
      <c r="F351" s="222" t="s">
        <v>704</v>
      </c>
      <c r="G351" s="222"/>
      <c r="H351" s="222"/>
      <c r="I351" s="222"/>
      <c r="J351" s="223" t="s">
        <v>184</v>
      </c>
      <c r="K351" s="224">
        <v>2.4950000000000001</v>
      </c>
      <c r="L351" s="225">
        <v>0</v>
      </c>
      <c r="M351" s="226"/>
      <c r="N351" s="227">
        <f>ROUND(L351*K351,2)</f>
        <v>0</v>
      </c>
      <c r="O351" s="227"/>
      <c r="P351" s="227"/>
      <c r="Q351" s="227"/>
      <c r="R351" s="49"/>
      <c r="T351" s="228" t="s">
        <v>22</v>
      </c>
      <c r="U351" s="57" t="s">
        <v>43</v>
      </c>
      <c r="V351" s="48"/>
      <c r="W351" s="229">
        <f>V351*K351</f>
        <v>0</v>
      </c>
      <c r="X351" s="229">
        <v>0</v>
      </c>
      <c r="Y351" s="229">
        <f>X351*K351</f>
        <v>0</v>
      </c>
      <c r="Z351" s="229">
        <v>0</v>
      </c>
      <c r="AA351" s="230">
        <f>Z351*K351</f>
        <v>0</v>
      </c>
      <c r="AR351" s="23" t="s">
        <v>249</v>
      </c>
      <c r="AT351" s="23" t="s">
        <v>172</v>
      </c>
      <c r="AU351" s="23" t="s">
        <v>150</v>
      </c>
      <c r="AY351" s="23" t="s">
        <v>171</v>
      </c>
      <c r="BE351" s="143">
        <f>IF(U351="základní",N351,0)</f>
        <v>0</v>
      </c>
      <c r="BF351" s="143">
        <f>IF(U351="snížená",N351,0)</f>
        <v>0</v>
      </c>
      <c r="BG351" s="143">
        <f>IF(U351="zákl. přenesená",N351,0)</f>
        <v>0</v>
      </c>
      <c r="BH351" s="143">
        <f>IF(U351="sníž. přenesená",N351,0)</f>
        <v>0</v>
      </c>
      <c r="BI351" s="143">
        <f>IF(U351="nulová",N351,0)</f>
        <v>0</v>
      </c>
      <c r="BJ351" s="23" t="s">
        <v>150</v>
      </c>
      <c r="BK351" s="143">
        <f>ROUND(L351*K351,2)</f>
        <v>0</v>
      </c>
      <c r="BL351" s="23" t="s">
        <v>249</v>
      </c>
      <c r="BM351" s="23" t="s">
        <v>1253</v>
      </c>
    </row>
    <row r="352" s="1" customFormat="1" ht="16.5" customHeight="1">
      <c r="B352" s="47"/>
      <c r="C352" s="220" t="s">
        <v>796</v>
      </c>
      <c r="D352" s="220" t="s">
        <v>172</v>
      </c>
      <c r="E352" s="221" t="s">
        <v>707</v>
      </c>
      <c r="F352" s="222" t="s">
        <v>708</v>
      </c>
      <c r="G352" s="222"/>
      <c r="H352" s="222"/>
      <c r="I352" s="222"/>
      <c r="J352" s="223" t="s">
        <v>184</v>
      </c>
      <c r="K352" s="224">
        <v>16.809999999999999</v>
      </c>
      <c r="L352" s="225">
        <v>0</v>
      </c>
      <c r="M352" s="226"/>
      <c r="N352" s="227">
        <f>ROUND(L352*K352,2)</f>
        <v>0</v>
      </c>
      <c r="O352" s="227"/>
      <c r="P352" s="227"/>
      <c r="Q352" s="227"/>
      <c r="R352" s="49"/>
      <c r="T352" s="228" t="s">
        <v>22</v>
      </c>
      <c r="U352" s="57" t="s">
        <v>43</v>
      </c>
      <c r="V352" s="48"/>
      <c r="W352" s="229">
        <f>V352*K352</f>
        <v>0</v>
      </c>
      <c r="X352" s="229">
        <v>0.00029999999999999997</v>
      </c>
      <c r="Y352" s="229">
        <f>X352*K352</f>
        <v>0.0050429999999999989</v>
      </c>
      <c r="Z352" s="229">
        <v>0</v>
      </c>
      <c r="AA352" s="230">
        <f>Z352*K352</f>
        <v>0</v>
      </c>
      <c r="AR352" s="23" t="s">
        <v>249</v>
      </c>
      <c r="AT352" s="23" t="s">
        <v>172</v>
      </c>
      <c r="AU352" s="23" t="s">
        <v>150</v>
      </c>
      <c r="AY352" s="23" t="s">
        <v>171</v>
      </c>
      <c r="BE352" s="143">
        <f>IF(U352="základní",N352,0)</f>
        <v>0</v>
      </c>
      <c r="BF352" s="143">
        <f>IF(U352="snížená",N352,0)</f>
        <v>0</v>
      </c>
      <c r="BG352" s="143">
        <f>IF(U352="zákl. přenesená",N352,0)</f>
        <v>0</v>
      </c>
      <c r="BH352" s="143">
        <f>IF(U352="sníž. přenesená",N352,0)</f>
        <v>0</v>
      </c>
      <c r="BI352" s="143">
        <f>IF(U352="nulová",N352,0)</f>
        <v>0</v>
      </c>
      <c r="BJ352" s="23" t="s">
        <v>150</v>
      </c>
      <c r="BK352" s="143">
        <f>ROUND(L352*K352,2)</f>
        <v>0</v>
      </c>
      <c r="BL352" s="23" t="s">
        <v>249</v>
      </c>
      <c r="BM352" s="23" t="s">
        <v>1254</v>
      </c>
    </row>
    <row r="353" s="1" customFormat="1" ht="16.5" customHeight="1">
      <c r="B353" s="47"/>
      <c r="C353" s="220" t="s">
        <v>801</v>
      </c>
      <c r="D353" s="220" t="s">
        <v>172</v>
      </c>
      <c r="E353" s="221" t="s">
        <v>711</v>
      </c>
      <c r="F353" s="222" t="s">
        <v>712</v>
      </c>
      <c r="G353" s="222"/>
      <c r="H353" s="222"/>
      <c r="I353" s="222"/>
      <c r="J353" s="223" t="s">
        <v>223</v>
      </c>
      <c r="K353" s="224">
        <v>8.5</v>
      </c>
      <c r="L353" s="225">
        <v>0</v>
      </c>
      <c r="M353" s="226"/>
      <c r="N353" s="227">
        <f>ROUND(L353*K353,2)</f>
        <v>0</v>
      </c>
      <c r="O353" s="227"/>
      <c r="P353" s="227"/>
      <c r="Q353" s="227"/>
      <c r="R353" s="49"/>
      <c r="T353" s="228" t="s">
        <v>22</v>
      </c>
      <c r="U353" s="57" t="s">
        <v>43</v>
      </c>
      <c r="V353" s="48"/>
      <c r="W353" s="229">
        <f>V353*K353</f>
        <v>0</v>
      </c>
      <c r="X353" s="229">
        <v>3.0000000000000001E-05</v>
      </c>
      <c r="Y353" s="229">
        <f>X353*K353</f>
        <v>0.00025500000000000002</v>
      </c>
      <c r="Z353" s="229">
        <v>0</v>
      </c>
      <c r="AA353" s="230">
        <f>Z353*K353</f>
        <v>0</v>
      </c>
      <c r="AR353" s="23" t="s">
        <v>249</v>
      </c>
      <c r="AT353" s="23" t="s">
        <v>172</v>
      </c>
      <c r="AU353" s="23" t="s">
        <v>150</v>
      </c>
      <c r="AY353" s="23" t="s">
        <v>171</v>
      </c>
      <c r="BE353" s="143">
        <f>IF(U353="základní",N353,0)</f>
        <v>0</v>
      </c>
      <c r="BF353" s="143">
        <f>IF(U353="snížená",N353,0)</f>
        <v>0</v>
      </c>
      <c r="BG353" s="143">
        <f>IF(U353="zákl. přenesená",N353,0)</f>
        <v>0</v>
      </c>
      <c r="BH353" s="143">
        <f>IF(U353="sníž. přenesená",N353,0)</f>
        <v>0</v>
      </c>
      <c r="BI353" s="143">
        <f>IF(U353="nulová",N353,0)</f>
        <v>0</v>
      </c>
      <c r="BJ353" s="23" t="s">
        <v>150</v>
      </c>
      <c r="BK353" s="143">
        <f>ROUND(L353*K353,2)</f>
        <v>0</v>
      </c>
      <c r="BL353" s="23" t="s">
        <v>249</v>
      </c>
      <c r="BM353" s="23" t="s">
        <v>1255</v>
      </c>
    </row>
    <row r="354" s="10" customFormat="1" ht="16.5" customHeight="1">
      <c r="B354" s="233"/>
      <c r="C354" s="234"/>
      <c r="D354" s="234"/>
      <c r="E354" s="235" t="s">
        <v>22</v>
      </c>
      <c r="F354" s="236" t="s">
        <v>1256</v>
      </c>
      <c r="G354" s="237"/>
      <c r="H354" s="237"/>
      <c r="I354" s="237"/>
      <c r="J354" s="234"/>
      <c r="K354" s="238">
        <v>8.5</v>
      </c>
      <c r="L354" s="234"/>
      <c r="M354" s="234"/>
      <c r="N354" s="234"/>
      <c r="O354" s="234"/>
      <c r="P354" s="234"/>
      <c r="Q354" s="234"/>
      <c r="R354" s="239"/>
      <c r="T354" s="240"/>
      <c r="U354" s="234"/>
      <c r="V354" s="234"/>
      <c r="W354" s="234"/>
      <c r="X354" s="234"/>
      <c r="Y354" s="234"/>
      <c r="Z354" s="234"/>
      <c r="AA354" s="241"/>
      <c r="AT354" s="242" t="s">
        <v>187</v>
      </c>
      <c r="AU354" s="242" t="s">
        <v>150</v>
      </c>
      <c r="AV354" s="10" t="s">
        <v>150</v>
      </c>
      <c r="AW354" s="10" t="s">
        <v>34</v>
      </c>
      <c r="AX354" s="10" t="s">
        <v>76</v>
      </c>
      <c r="AY354" s="242" t="s">
        <v>171</v>
      </c>
    </row>
    <row r="355" s="11" customFormat="1" ht="16.5" customHeight="1">
      <c r="B355" s="243"/>
      <c r="C355" s="244"/>
      <c r="D355" s="244"/>
      <c r="E355" s="245" t="s">
        <v>22</v>
      </c>
      <c r="F355" s="246" t="s">
        <v>188</v>
      </c>
      <c r="G355" s="244"/>
      <c r="H355" s="244"/>
      <c r="I355" s="244"/>
      <c r="J355" s="244"/>
      <c r="K355" s="247">
        <v>8.5</v>
      </c>
      <c r="L355" s="244"/>
      <c r="M355" s="244"/>
      <c r="N355" s="244"/>
      <c r="O355" s="244"/>
      <c r="P355" s="244"/>
      <c r="Q355" s="244"/>
      <c r="R355" s="248"/>
      <c r="T355" s="249"/>
      <c r="U355" s="244"/>
      <c r="V355" s="244"/>
      <c r="W355" s="244"/>
      <c r="X355" s="244"/>
      <c r="Y355" s="244"/>
      <c r="Z355" s="244"/>
      <c r="AA355" s="250"/>
      <c r="AT355" s="251" t="s">
        <v>187</v>
      </c>
      <c r="AU355" s="251" t="s">
        <v>150</v>
      </c>
      <c r="AV355" s="11" t="s">
        <v>176</v>
      </c>
      <c r="AW355" s="11" t="s">
        <v>34</v>
      </c>
      <c r="AX355" s="11" t="s">
        <v>84</v>
      </c>
      <c r="AY355" s="251" t="s">
        <v>171</v>
      </c>
    </row>
    <row r="356" s="1" customFormat="1" ht="25.5" customHeight="1">
      <c r="B356" s="47"/>
      <c r="C356" s="220" t="s">
        <v>805</v>
      </c>
      <c r="D356" s="220" t="s">
        <v>172</v>
      </c>
      <c r="E356" s="221" t="s">
        <v>716</v>
      </c>
      <c r="F356" s="222" t="s">
        <v>717</v>
      </c>
      <c r="G356" s="222"/>
      <c r="H356" s="222"/>
      <c r="I356" s="222"/>
      <c r="J356" s="223" t="s">
        <v>184</v>
      </c>
      <c r="K356" s="224">
        <v>16.809999999999999</v>
      </c>
      <c r="L356" s="225">
        <v>0</v>
      </c>
      <c r="M356" s="226"/>
      <c r="N356" s="227">
        <f>ROUND(L356*K356,2)</f>
        <v>0</v>
      </c>
      <c r="O356" s="227"/>
      <c r="P356" s="227"/>
      <c r="Q356" s="227"/>
      <c r="R356" s="49"/>
      <c r="T356" s="228" t="s">
        <v>22</v>
      </c>
      <c r="U356" s="57" t="s">
        <v>43</v>
      </c>
      <c r="V356" s="48"/>
      <c r="W356" s="229">
        <f>V356*K356</f>
        <v>0</v>
      </c>
      <c r="X356" s="229">
        <v>0.0077000000000000002</v>
      </c>
      <c r="Y356" s="229">
        <f>X356*K356</f>
        <v>0.129437</v>
      </c>
      <c r="Z356" s="229">
        <v>0</v>
      </c>
      <c r="AA356" s="230">
        <f>Z356*K356</f>
        <v>0</v>
      </c>
      <c r="AR356" s="23" t="s">
        <v>249</v>
      </c>
      <c r="AT356" s="23" t="s">
        <v>172</v>
      </c>
      <c r="AU356" s="23" t="s">
        <v>150</v>
      </c>
      <c r="AY356" s="23" t="s">
        <v>171</v>
      </c>
      <c r="BE356" s="143">
        <f>IF(U356="základní",N356,0)</f>
        <v>0</v>
      </c>
      <c r="BF356" s="143">
        <f>IF(U356="snížená",N356,0)</f>
        <v>0</v>
      </c>
      <c r="BG356" s="143">
        <f>IF(U356="zákl. přenesená",N356,0)</f>
        <v>0</v>
      </c>
      <c r="BH356" s="143">
        <f>IF(U356="sníž. přenesená",N356,0)</f>
        <v>0</v>
      </c>
      <c r="BI356" s="143">
        <f>IF(U356="nulová",N356,0)</f>
        <v>0</v>
      </c>
      <c r="BJ356" s="23" t="s">
        <v>150</v>
      </c>
      <c r="BK356" s="143">
        <f>ROUND(L356*K356,2)</f>
        <v>0</v>
      </c>
      <c r="BL356" s="23" t="s">
        <v>249</v>
      </c>
      <c r="BM356" s="23" t="s">
        <v>1257</v>
      </c>
    </row>
    <row r="357" s="1" customFormat="1" ht="38.25" customHeight="1">
      <c r="B357" s="47"/>
      <c r="C357" s="220" t="s">
        <v>811</v>
      </c>
      <c r="D357" s="220" t="s">
        <v>172</v>
      </c>
      <c r="E357" s="221" t="s">
        <v>720</v>
      </c>
      <c r="F357" s="222" t="s">
        <v>721</v>
      </c>
      <c r="G357" s="222"/>
      <c r="H357" s="222"/>
      <c r="I357" s="222"/>
      <c r="J357" s="223" t="s">
        <v>184</v>
      </c>
      <c r="K357" s="224">
        <v>33.619999999999997</v>
      </c>
      <c r="L357" s="225">
        <v>0</v>
      </c>
      <c r="M357" s="226"/>
      <c r="N357" s="227">
        <f>ROUND(L357*K357,2)</f>
        <v>0</v>
      </c>
      <c r="O357" s="227"/>
      <c r="P357" s="227"/>
      <c r="Q357" s="227"/>
      <c r="R357" s="49"/>
      <c r="T357" s="228" t="s">
        <v>22</v>
      </c>
      <c r="U357" s="57" t="s">
        <v>43</v>
      </c>
      <c r="V357" s="48"/>
      <c r="W357" s="229">
        <f>V357*K357</f>
        <v>0</v>
      </c>
      <c r="X357" s="229">
        <v>0.0019300000000000001</v>
      </c>
      <c r="Y357" s="229">
        <f>X357*K357</f>
        <v>0.064886600000000003</v>
      </c>
      <c r="Z357" s="229">
        <v>0</v>
      </c>
      <c r="AA357" s="230">
        <f>Z357*K357</f>
        <v>0</v>
      </c>
      <c r="AR357" s="23" t="s">
        <v>249</v>
      </c>
      <c r="AT357" s="23" t="s">
        <v>172</v>
      </c>
      <c r="AU357" s="23" t="s">
        <v>150</v>
      </c>
      <c r="AY357" s="23" t="s">
        <v>171</v>
      </c>
      <c r="BE357" s="143">
        <f>IF(U357="základní",N357,0)</f>
        <v>0</v>
      </c>
      <c r="BF357" s="143">
        <f>IF(U357="snížená",N357,0)</f>
        <v>0</v>
      </c>
      <c r="BG357" s="143">
        <f>IF(U357="zákl. přenesená",N357,0)</f>
        <v>0</v>
      </c>
      <c r="BH357" s="143">
        <f>IF(U357="sníž. přenesená",N357,0)</f>
        <v>0</v>
      </c>
      <c r="BI357" s="143">
        <f>IF(U357="nulová",N357,0)</f>
        <v>0</v>
      </c>
      <c r="BJ357" s="23" t="s">
        <v>150</v>
      </c>
      <c r="BK357" s="143">
        <f>ROUND(L357*K357,2)</f>
        <v>0</v>
      </c>
      <c r="BL357" s="23" t="s">
        <v>249</v>
      </c>
      <c r="BM357" s="23" t="s">
        <v>1258</v>
      </c>
    </row>
    <row r="358" s="10" customFormat="1" ht="16.5" customHeight="1">
      <c r="B358" s="233"/>
      <c r="C358" s="234"/>
      <c r="D358" s="234"/>
      <c r="E358" s="235" t="s">
        <v>22</v>
      </c>
      <c r="F358" s="236" t="s">
        <v>1259</v>
      </c>
      <c r="G358" s="237"/>
      <c r="H358" s="237"/>
      <c r="I358" s="237"/>
      <c r="J358" s="234"/>
      <c r="K358" s="238">
        <v>33.619999999999997</v>
      </c>
      <c r="L358" s="234"/>
      <c r="M358" s="234"/>
      <c r="N358" s="234"/>
      <c r="O358" s="234"/>
      <c r="P358" s="234"/>
      <c r="Q358" s="234"/>
      <c r="R358" s="239"/>
      <c r="T358" s="240"/>
      <c r="U358" s="234"/>
      <c r="V358" s="234"/>
      <c r="W358" s="234"/>
      <c r="X358" s="234"/>
      <c r="Y358" s="234"/>
      <c r="Z358" s="234"/>
      <c r="AA358" s="241"/>
      <c r="AT358" s="242" t="s">
        <v>187</v>
      </c>
      <c r="AU358" s="242" t="s">
        <v>150</v>
      </c>
      <c r="AV358" s="10" t="s">
        <v>150</v>
      </c>
      <c r="AW358" s="10" t="s">
        <v>34</v>
      </c>
      <c r="AX358" s="10" t="s">
        <v>76</v>
      </c>
      <c r="AY358" s="242" t="s">
        <v>171</v>
      </c>
    </row>
    <row r="359" s="11" customFormat="1" ht="16.5" customHeight="1">
      <c r="B359" s="243"/>
      <c r="C359" s="244"/>
      <c r="D359" s="244"/>
      <c r="E359" s="245" t="s">
        <v>22</v>
      </c>
      <c r="F359" s="246" t="s">
        <v>188</v>
      </c>
      <c r="G359" s="244"/>
      <c r="H359" s="244"/>
      <c r="I359" s="244"/>
      <c r="J359" s="244"/>
      <c r="K359" s="247">
        <v>33.619999999999997</v>
      </c>
      <c r="L359" s="244"/>
      <c r="M359" s="244"/>
      <c r="N359" s="244"/>
      <c r="O359" s="244"/>
      <c r="P359" s="244"/>
      <c r="Q359" s="244"/>
      <c r="R359" s="248"/>
      <c r="T359" s="249"/>
      <c r="U359" s="244"/>
      <c r="V359" s="244"/>
      <c r="W359" s="244"/>
      <c r="X359" s="244"/>
      <c r="Y359" s="244"/>
      <c r="Z359" s="244"/>
      <c r="AA359" s="250"/>
      <c r="AT359" s="251" t="s">
        <v>187</v>
      </c>
      <c r="AU359" s="251" t="s">
        <v>150</v>
      </c>
      <c r="AV359" s="11" t="s">
        <v>176</v>
      </c>
      <c r="AW359" s="11" t="s">
        <v>34</v>
      </c>
      <c r="AX359" s="11" t="s">
        <v>84</v>
      </c>
      <c r="AY359" s="251" t="s">
        <v>171</v>
      </c>
    </row>
    <row r="360" s="1" customFormat="1" ht="25.5" customHeight="1">
      <c r="B360" s="47"/>
      <c r="C360" s="220" t="s">
        <v>815</v>
      </c>
      <c r="D360" s="220" t="s">
        <v>172</v>
      </c>
      <c r="E360" s="221" t="s">
        <v>725</v>
      </c>
      <c r="F360" s="222" t="s">
        <v>726</v>
      </c>
      <c r="G360" s="222"/>
      <c r="H360" s="222"/>
      <c r="I360" s="222"/>
      <c r="J360" s="223" t="s">
        <v>321</v>
      </c>
      <c r="K360" s="272">
        <v>0</v>
      </c>
      <c r="L360" s="225">
        <v>0</v>
      </c>
      <c r="M360" s="226"/>
      <c r="N360" s="227">
        <f>ROUND(L360*K360,2)</f>
        <v>0</v>
      </c>
      <c r="O360" s="227"/>
      <c r="P360" s="227"/>
      <c r="Q360" s="227"/>
      <c r="R360" s="49"/>
      <c r="T360" s="228" t="s">
        <v>22</v>
      </c>
      <c r="U360" s="57" t="s">
        <v>43</v>
      </c>
      <c r="V360" s="48"/>
      <c r="W360" s="229">
        <f>V360*K360</f>
        <v>0</v>
      </c>
      <c r="X360" s="229">
        <v>0</v>
      </c>
      <c r="Y360" s="229">
        <f>X360*K360</f>
        <v>0</v>
      </c>
      <c r="Z360" s="229">
        <v>0</v>
      </c>
      <c r="AA360" s="230">
        <f>Z360*K360</f>
        <v>0</v>
      </c>
      <c r="AR360" s="23" t="s">
        <v>249</v>
      </c>
      <c r="AT360" s="23" t="s">
        <v>172</v>
      </c>
      <c r="AU360" s="23" t="s">
        <v>150</v>
      </c>
      <c r="AY360" s="23" t="s">
        <v>171</v>
      </c>
      <c r="BE360" s="143">
        <f>IF(U360="základní",N360,0)</f>
        <v>0</v>
      </c>
      <c r="BF360" s="143">
        <f>IF(U360="snížená",N360,0)</f>
        <v>0</v>
      </c>
      <c r="BG360" s="143">
        <f>IF(U360="zákl. přenesená",N360,0)</f>
        <v>0</v>
      </c>
      <c r="BH360" s="143">
        <f>IF(U360="sníž. přenesená",N360,0)</f>
        <v>0</v>
      </c>
      <c r="BI360" s="143">
        <f>IF(U360="nulová",N360,0)</f>
        <v>0</v>
      </c>
      <c r="BJ360" s="23" t="s">
        <v>150</v>
      </c>
      <c r="BK360" s="143">
        <f>ROUND(L360*K360,2)</f>
        <v>0</v>
      </c>
      <c r="BL360" s="23" t="s">
        <v>249</v>
      </c>
      <c r="BM360" s="23" t="s">
        <v>1260</v>
      </c>
    </row>
    <row r="361" s="9" customFormat="1" ht="29.88" customHeight="1">
      <c r="B361" s="206"/>
      <c r="C361" s="207"/>
      <c r="D361" s="217" t="s">
        <v>140</v>
      </c>
      <c r="E361" s="217"/>
      <c r="F361" s="217"/>
      <c r="G361" s="217"/>
      <c r="H361" s="217"/>
      <c r="I361" s="217"/>
      <c r="J361" s="217"/>
      <c r="K361" s="217"/>
      <c r="L361" s="217"/>
      <c r="M361" s="217"/>
      <c r="N361" s="231">
        <f>BK361</f>
        <v>0</v>
      </c>
      <c r="O361" s="232"/>
      <c r="P361" s="232"/>
      <c r="Q361" s="232"/>
      <c r="R361" s="210"/>
      <c r="T361" s="211"/>
      <c r="U361" s="207"/>
      <c r="V361" s="207"/>
      <c r="W361" s="212">
        <f>SUM(W362:W373)</f>
        <v>0</v>
      </c>
      <c r="X361" s="207"/>
      <c r="Y361" s="212">
        <f>SUM(Y362:Y373)</f>
        <v>0.14149080000000003</v>
      </c>
      <c r="Z361" s="207"/>
      <c r="AA361" s="213">
        <f>SUM(AA362:AA373)</f>
        <v>0.42000000000000004</v>
      </c>
      <c r="AR361" s="214" t="s">
        <v>150</v>
      </c>
      <c r="AT361" s="215" t="s">
        <v>75</v>
      </c>
      <c r="AU361" s="215" t="s">
        <v>84</v>
      </c>
      <c r="AY361" s="214" t="s">
        <v>171</v>
      </c>
      <c r="BK361" s="216">
        <f>SUM(BK362:BK373)</f>
        <v>0</v>
      </c>
    </row>
    <row r="362" s="1" customFormat="1" ht="25.5" customHeight="1">
      <c r="B362" s="47"/>
      <c r="C362" s="220" t="s">
        <v>819</v>
      </c>
      <c r="D362" s="220" t="s">
        <v>172</v>
      </c>
      <c r="E362" s="221" t="s">
        <v>729</v>
      </c>
      <c r="F362" s="222" t="s">
        <v>730</v>
      </c>
      <c r="G362" s="222"/>
      <c r="H362" s="222"/>
      <c r="I362" s="222"/>
      <c r="J362" s="223" t="s">
        <v>223</v>
      </c>
      <c r="K362" s="224">
        <v>15.800000000000001</v>
      </c>
      <c r="L362" s="225">
        <v>0</v>
      </c>
      <c r="M362" s="226"/>
      <c r="N362" s="227">
        <f>ROUND(L362*K362,2)</f>
        <v>0</v>
      </c>
      <c r="O362" s="227"/>
      <c r="P362" s="227"/>
      <c r="Q362" s="227"/>
      <c r="R362" s="49"/>
      <c r="T362" s="228" t="s">
        <v>22</v>
      </c>
      <c r="U362" s="57" t="s">
        <v>43</v>
      </c>
      <c r="V362" s="48"/>
      <c r="W362" s="229">
        <f>V362*K362</f>
        <v>0</v>
      </c>
      <c r="X362" s="229">
        <v>3.0000000000000001E-05</v>
      </c>
      <c r="Y362" s="229">
        <f>X362*K362</f>
        <v>0.00047400000000000003</v>
      </c>
      <c r="Z362" s="229">
        <v>0</v>
      </c>
      <c r="AA362" s="230">
        <f>Z362*K362</f>
        <v>0</v>
      </c>
      <c r="AR362" s="23" t="s">
        <v>249</v>
      </c>
      <c r="AT362" s="23" t="s">
        <v>172</v>
      </c>
      <c r="AU362" s="23" t="s">
        <v>150</v>
      </c>
      <c r="AY362" s="23" t="s">
        <v>171</v>
      </c>
      <c r="BE362" s="143">
        <f>IF(U362="základní",N362,0)</f>
        <v>0</v>
      </c>
      <c r="BF362" s="143">
        <f>IF(U362="snížená",N362,0)</f>
        <v>0</v>
      </c>
      <c r="BG362" s="143">
        <f>IF(U362="zákl. přenesená",N362,0)</f>
        <v>0</v>
      </c>
      <c r="BH362" s="143">
        <f>IF(U362="sníž. přenesená",N362,0)</f>
        <v>0</v>
      </c>
      <c r="BI362" s="143">
        <f>IF(U362="nulová",N362,0)</f>
        <v>0</v>
      </c>
      <c r="BJ362" s="23" t="s">
        <v>150</v>
      </c>
      <c r="BK362" s="143">
        <f>ROUND(L362*K362,2)</f>
        <v>0</v>
      </c>
      <c r="BL362" s="23" t="s">
        <v>249</v>
      </c>
      <c r="BM362" s="23" t="s">
        <v>1261</v>
      </c>
    </row>
    <row r="363" s="10" customFormat="1" ht="16.5" customHeight="1">
      <c r="B363" s="233"/>
      <c r="C363" s="234"/>
      <c r="D363" s="234"/>
      <c r="E363" s="235" t="s">
        <v>22</v>
      </c>
      <c r="F363" s="236" t="s">
        <v>1262</v>
      </c>
      <c r="G363" s="237"/>
      <c r="H363" s="237"/>
      <c r="I363" s="237"/>
      <c r="J363" s="234"/>
      <c r="K363" s="238">
        <v>15.800000000000001</v>
      </c>
      <c r="L363" s="234"/>
      <c r="M363" s="234"/>
      <c r="N363" s="234"/>
      <c r="O363" s="234"/>
      <c r="P363" s="234"/>
      <c r="Q363" s="234"/>
      <c r="R363" s="239"/>
      <c r="T363" s="240"/>
      <c r="U363" s="234"/>
      <c r="V363" s="234"/>
      <c r="W363" s="234"/>
      <c r="X363" s="234"/>
      <c r="Y363" s="234"/>
      <c r="Z363" s="234"/>
      <c r="AA363" s="241"/>
      <c r="AT363" s="242" t="s">
        <v>187</v>
      </c>
      <c r="AU363" s="242" t="s">
        <v>150</v>
      </c>
      <c r="AV363" s="10" t="s">
        <v>150</v>
      </c>
      <c r="AW363" s="10" t="s">
        <v>34</v>
      </c>
      <c r="AX363" s="10" t="s">
        <v>76</v>
      </c>
      <c r="AY363" s="242" t="s">
        <v>171</v>
      </c>
    </row>
    <row r="364" s="11" customFormat="1" ht="16.5" customHeight="1">
      <c r="B364" s="243"/>
      <c r="C364" s="244"/>
      <c r="D364" s="244"/>
      <c r="E364" s="245" t="s">
        <v>22</v>
      </c>
      <c r="F364" s="246" t="s">
        <v>188</v>
      </c>
      <c r="G364" s="244"/>
      <c r="H364" s="244"/>
      <c r="I364" s="244"/>
      <c r="J364" s="244"/>
      <c r="K364" s="247">
        <v>15.800000000000001</v>
      </c>
      <c r="L364" s="244"/>
      <c r="M364" s="244"/>
      <c r="N364" s="244"/>
      <c r="O364" s="244"/>
      <c r="P364" s="244"/>
      <c r="Q364" s="244"/>
      <c r="R364" s="248"/>
      <c r="T364" s="249"/>
      <c r="U364" s="244"/>
      <c r="V364" s="244"/>
      <c r="W364" s="244"/>
      <c r="X364" s="244"/>
      <c r="Y364" s="244"/>
      <c r="Z364" s="244"/>
      <c r="AA364" s="250"/>
      <c r="AT364" s="251" t="s">
        <v>187</v>
      </c>
      <c r="AU364" s="251" t="s">
        <v>150</v>
      </c>
      <c r="AV364" s="11" t="s">
        <v>176</v>
      </c>
      <c r="AW364" s="11" t="s">
        <v>34</v>
      </c>
      <c r="AX364" s="11" t="s">
        <v>84</v>
      </c>
      <c r="AY364" s="251" t="s">
        <v>171</v>
      </c>
    </row>
    <row r="365" s="1" customFormat="1" ht="25.5" customHeight="1">
      <c r="B365" s="47"/>
      <c r="C365" s="264" t="s">
        <v>827</v>
      </c>
      <c r="D365" s="264" t="s">
        <v>302</v>
      </c>
      <c r="E365" s="265" t="s">
        <v>734</v>
      </c>
      <c r="F365" s="266" t="s">
        <v>735</v>
      </c>
      <c r="G365" s="266"/>
      <c r="H365" s="266"/>
      <c r="I365" s="266"/>
      <c r="J365" s="267" t="s">
        <v>223</v>
      </c>
      <c r="K365" s="268">
        <v>16.116</v>
      </c>
      <c r="L365" s="269">
        <v>0</v>
      </c>
      <c r="M365" s="270"/>
      <c r="N365" s="271">
        <f>ROUND(L365*K365,2)</f>
        <v>0</v>
      </c>
      <c r="O365" s="227"/>
      <c r="P365" s="227"/>
      <c r="Q365" s="227"/>
      <c r="R365" s="49"/>
      <c r="T365" s="228" t="s">
        <v>22</v>
      </c>
      <c r="U365" s="57" t="s">
        <v>43</v>
      </c>
      <c r="V365" s="48"/>
      <c r="W365" s="229">
        <f>V365*K365</f>
        <v>0</v>
      </c>
      <c r="X365" s="229">
        <v>0.00020000000000000001</v>
      </c>
      <c r="Y365" s="229">
        <f>X365*K365</f>
        <v>0.0032232000000000003</v>
      </c>
      <c r="Z365" s="229">
        <v>0</v>
      </c>
      <c r="AA365" s="230">
        <f>Z365*K365</f>
        <v>0</v>
      </c>
      <c r="AR365" s="23" t="s">
        <v>306</v>
      </c>
      <c r="AT365" s="23" t="s">
        <v>302</v>
      </c>
      <c r="AU365" s="23" t="s">
        <v>150</v>
      </c>
      <c r="AY365" s="23" t="s">
        <v>171</v>
      </c>
      <c r="BE365" s="143">
        <f>IF(U365="základní",N365,0)</f>
        <v>0</v>
      </c>
      <c r="BF365" s="143">
        <f>IF(U365="snížená",N365,0)</f>
        <v>0</v>
      </c>
      <c r="BG365" s="143">
        <f>IF(U365="zákl. přenesená",N365,0)</f>
        <v>0</v>
      </c>
      <c r="BH365" s="143">
        <f>IF(U365="sníž. přenesená",N365,0)</f>
        <v>0</v>
      </c>
      <c r="BI365" s="143">
        <f>IF(U365="nulová",N365,0)</f>
        <v>0</v>
      </c>
      <c r="BJ365" s="23" t="s">
        <v>150</v>
      </c>
      <c r="BK365" s="143">
        <f>ROUND(L365*K365,2)</f>
        <v>0</v>
      </c>
      <c r="BL365" s="23" t="s">
        <v>249</v>
      </c>
      <c r="BM365" s="23" t="s">
        <v>1263</v>
      </c>
    </row>
    <row r="366" s="1" customFormat="1" ht="25.5" customHeight="1">
      <c r="B366" s="47"/>
      <c r="C366" s="220" t="s">
        <v>831</v>
      </c>
      <c r="D366" s="220" t="s">
        <v>172</v>
      </c>
      <c r="E366" s="221" t="s">
        <v>738</v>
      </c>
      <c r="F366" s="222" t="s">
        <v>739</v>
      </c>
      <c r="G366" s="222"/>
      <c r="H366" s="222"/>
      <c r="I366" s="222"/>
      <c r="J366" s="223" t="s">
        <v>184</v>
      </c>
      <c r="K366" s="224">
        <v>16.800000000000001</v>
      </c>
      <c r="L366" s="225">
        <v>0</v>
      </c>
      <c r="M366" s="226"/>
      <c r="N366" s="227">
        <f>ROUND(L366*K366,2)</f>
        <v>0</v>
      </c>
      <c r="O366" s="227"/>
      <c r="P366" s="227"/>
      <c r="Q366" s="227"/>
      <c r="R366" s="49"/>
      <c r="T366" s="228" t="s">
        <v>22</v>
      </c>
      <c r="U366" s="57" t="s">
        <v>43</v>
      </c>
      <c r="V366" s="48"/>
      <c r="W366" s="229">
        <f>V366*K366</f>
        <v>0</v>
      </c>
      <c r="X366" s="229">
        <v>0</v>
      </c>
      <c r="Y366" s="229">
        <f>X366*K366</f>
        <v>0</v>
      </c>
      <c r="Z366" s="229">
        <v>0.025000000000000001</v>
      </c>
      <c r="AA366" s="230">
        <f>Z366*K366</f>
        <v>0.42000000000000004</v>
      </c>
      <c r="AR366" s="23" t="s">
        <v>249</v>
      </c>
      <c r="AT366" s="23" t="s">
        <v>172</v>
      </c>
      <c r="AU366" s="23" t="s">
        <v>150</v>
      </c>
      <c r="AY366" s="23" t="s">
        <v>171</v>
      </c>
      <c r="BE366" s="143">
        <f>IF(U366="základní",N366,0)</f>
        <v>0</v>
      </c>
      <c r="BF366" s="143">
        <f>IF(U366="snížená",N366,0)</f>
        <v>0</v>
      </c>
      <c r="BG366" s="143">
        <f>IF(U366="zákl. přenesená",N366,0)</f>
        <v>0</v>
      </c>
      <c r="BH366" s="143">
        <f>IF(U366="sníž. přenesená",N366,0)</f>
        <v>0</v>
      </c>
      <c r="BI366" s="143">
        <f>IF(U366="nulová",N366,0)</f>
        <v>0</v>
      </c>
      <c r="BJ366" s="23" t="s">
        <v>150</v>
      </c>
      <c r="BK366" s="143">
        <f>ROUND(L366*K366,2)</f>
        <v>0</v>
      </c>
      <c r="BL366" s="23" t="s">
        <v>249</v>
      </c>
      <c r="BM366" s="23" t="s">
        <v>1264</v>
      </c>
    </row>
    <row r="367" s="1" customFormat="1" ht="25.5" customHeight="1">
      <c r="B367" s="47"/>
      <c r="C367" s="220" t="s">
        <v>835</v>
      </c>
      <c r="D367" s="220" t="s">
        <v>172</v>
      </c>
      <c r="E367" s="221" t="s">
        <v>742</v>
      </c>
      <c r="F367" s="222" t="s">
        <v>743</v>
      </c>
      <c r="G367" s="222"/>
      <c r="H367" s="222"/>
      <c r="I367" s="222"/>
      <c r="J367" s="223" t="s">
        <v>184</v>
      </c>
      <c r="K367" s="224">
        <v>16.800000000000001</v>
      </c>
      <c r="L367" s="225">
        <v>0</v>
      </c>
      <c r="M367" s="226"/>
      <c r="N367" s="227">
        <f>ROUND(L367*K367,2)</f>
        <v>0</v>
      </c>
      <c r="O367" s="227"/>
      <c r="P367" s="227"/>
      <c r="Q367" s="227"/>
      <c r="R367" s="49"/>
      <c r="T367" s="228" t="s">
        <v>22</v>
      </c>
      <c r="U367" s="57" t="s">
        <v>43</v>
      </c>
      <c r="V367" s="48"/>
      <c r="W367" s="229">
        <f>V367*K367</f>
        <v>0</v>
      </c>
      <c r="X367" s="229">
        <v>0</v>
      </c>
      <c r="Y367" s="229">
        <f>X367*K367</f>
        <v>0</v>
      </c>
      <c r="Z367" s="229">
        <v>0</v>
      </c>
      <c r="AA367" s="230">
        <f>Z367*K367</f>
        <v>0</v>
      </c>
      <c r="AR367" s="23" t="s">
        <v>249</v>
      </c>
      <c r="AT367" s="23" t="s">
        <v>172</v>
      </c>
      <c r="AU367" s="23" t="s">
        <v>150</v>
      </c>
      <c r="AY367" s="23" t="s">
        <v>171</v>
      </c>
      <c r="BE367" s="143">
        <f>IF(U367="základní",N367,0)</f>
        <v>0</v>
      </c>
      <c r="BF367" s="143">
        <f>IF(U367="snížená",N367,0)</f>
        <v>0</v>
      </c>
      <c r="BG367" s="143">
        <f>IF(U367="zákl. přenesená",N367,0)</f>
        <v>0</v>
      </c>
      <c r="BH367" s="143">
        <f>IF(U367="sníž. přenesená",N367,0)</f>
        <v>0</v>
      </c>
      <c r="BI367" s="143">
        <f>IF(U367="nulová",N367,0)</f>
        <v>0</v>
      </c>
      <c r="BJ367" s="23" t="s">
        <v>150</v>
      </c>
      <c r="BK367" s="143">
        <f>ROUND(L367*K367,2)</f>
        <v>0</v>
      </c>
      <c r="BL367" s="23" t="s">
        <v>249</v>
      </c>
      <c r="BM367" s="23" t="s">
        <v>1265</v>
      </c>
    </row>
    <row r="368" s="10" customFormat="1" ht="16.5" customHeight="1">
      <c r="B368" s="233"/>
      <c r="C368" s="234"/>
      <c r="D368" s="234"/>
      <c r="E368" s="235" t="s">
        <v>22</v>
      </c>
      <c r="F368" s="236" t="s">
        <v>1206</v>
      </c>
      <c r="G368" s="237"/>
      <c r="H368" s="237"/>
      <c r="I368" s="237"/>
      <c r="J368" s="234"/>
      <c r="K368" s="238">
        <v>16.800000000000001</v>
      </c>
      <c r="L368" s="234"/>
      <c r="M368" s="234"/>
      <c r="N368" s="234"/>
      <c r="O368" s="234"/>
      <c r="P368" s="234"/>
      <c r="Q368" s="234"/>
      <c r="R368" s="239"/>
      <c r="T368" s="240"/>
      <c r="U368" s="234"/>
      <c r="V368" s="234"/>
      <c r="W368" s="234"/>
      <c r="X368" s="234"/>
      <c r="Y368" s="234"/>
      <c r="Z368" s="234"/>
      <c r="AA368" s="241"/>
      <c r="AT368" s="242" t="s">
        <v>187</v>
      </c>
      <c r="AU368" s="242" t="s">
        <v>150</v>
      </c>
      <c r="AV368" s="10" t="s">
        <v>150</v>
      </c>
      <c r="AW368" s="10" t="s">
        <v>34</v>
      </c>
      <c r="AX368" s="10" t="s">
        <v>76</v>
      </c>
      <c r="AY368" s="242" t="s">
        <v>171</v>
      </c>
    </row>
    <row r="369" s="11" customFormat="1" ht="16.5" customHeight="1">
      <c r="B369" s="243"/>
      <c r="C369" s="244"/>
      <c r="D369" s="244"/>
      <c r="E369" s="245" t="s">
        <v>22</v>
      </c>
      <c r="F369" s="246" t="s">
        <v>188</v>
      </c>
      <c r="G369" s="244"/>
      <c r="H369" s="244"/>
      <c r="I369" s="244"/>
      <c r="J369" s="244"/>
      <c r="K369" s="247">
        <v>16.800000000000001</v>
      </c>
      <c r="L369" s="244"/>
      <c r="M369" s="244"/>
      <c r="N369" s="244"/>
      <c r="O369" s="244"/>
      <c r="P369" s="244"/>
      <c r="Q369" s="244"/>
      <c r="R369" s="248"/>
      <c r="T369" s="249"/>
      <c r="U369" s="244"/>
      <c r="V369" s="244"/>
      <c r="W369" s="244"/>
      <c r="X369" s="244"/>
      <c r="Y369" s="244"/>
      <c r="Z369" s="244"/>
      <c r="AA369" s="250"/>
      <c r="AT369" s="251" t="s">
        <v>187</v>
      </c>
      <c r="AU369" s="251" t="s">
        <v>150</v>
      </c>
      <c r="AV369" s="11" t="s">
        <v>176</v>
      </c>
      <c r="AW369" s="11" t="s">
        <v>34</v>
      </c>
      <c r="AX369" s="11" t="s">
        <v>84</v>
      </c>
      <c r="AY369" s="251" t="s">
        <v>171</v>
      </c>
    </row>
    <row r="370" s="1" customFormat="1" ht="25.5" customHeight="1">
      <c r="B370" s="47"/>
      <c r="C370" s="264" t="s">
        <v>839</v>
      </c>
      <c r="D370" s="264" t="s">
        <v>302</v>
      </c>
      <c r="E370" s="265" t="s">
        <v>746</v>
      </c>
      <c r="F370" s="266" t="s">
        <v>747</v>
      </c>
      <c r="G370" s="266"/>
      <c r="H370" s="266"/>
      <c r="I370" s="266"/>
      <c r="J370" s="267" t="s">
        <v>184</v>
      </c>
      <c r="K370" s="268">
        <v>18.48</v>
      </c>
      <c r="L370" s="269">
        <v>0</v>
      </c>
      <c r="M370" s="270"/>
      <c r="N370" s="271">
        <f>ROUND(L370*K370,2)</f>
        <v>0</v>
      </c>
      <c r="O370" s="227"/>
      <c r="P370" s="227"/>
      <c r="Q370" s="227"/>
      <c r="R370" s="49"/>
      <c r="T370" s="228" t="s">
        <v>22</v>
      </c>
      <c r="U370" s="57" t="s">
        <v>43</v>
      </c>
      <c r="V370" s="48"/>
      <c r="W370" s="229">
        <f>V370*K370</f>
        <v>0</v>
      </c>
      <c r="X370" s="229">
        <v>0.0068999999999999999</v>
      </c>
      <c r="Y370" s="229">
        <f>X370*K370</f>
        <v>0.12751200000000001</v>
      </c>
      <c r="Z370" s="229">
        <v>0</v>
      </c>
      <c r="AA370" s="230">
        <f>Z370*K370</f>
        <v>0</v>
      </c>
      <c r="AR370" s="23" t="s">
        <v>306</v>
      </c>
      <c r="AT370" s="23" t="s">
        <v>302</v>
      </c>
      <c r="AU370" s="23" t="s">
        <v>150</v>
      </c>
      <c r="AY370" s="23" t="s">
        <v>171</v>
      </c>
      <c r="BE370" s="143">
        <f>IF(U370="základní",N370,0)</f>
        <v>0</v>
      </c>
      <c r="BF370" s="143">
        <f>IF(U370="snížená",N370,0)</f>
        <v>0</v>
      </c>
      <c r="BG370" s="143">
        <f>IF(U370="zákl. přenesená",N370,0)</f>
        <v>0</v>
      </c>
      <c r="BH370" s="143">
        <f>IF(U370="sníž. přenesená",N370,0)</f>
        <v>0</v>
      </c>
      <c r="BI370" s="143">
        <f>IF(U370="nulová",N370,0)</f>
        <v>0</v>
      </c>
      <c r="BJ370" s="23" t="s">
        <v>150</v>
      </c>
      <c r="BK370" s="143">
        <f>ROUND(L370*K370,2)</f>
        <v>0</v>
      </c>
      <c r="BL370" s="23" t="s">
        <v>249</v>
      </c>
      <c r="BM370" s="23" t="s">
        <v>1266</v>
      </c>
    </row>
    <row r="371" s="1" customFormat="1" ht="25.5" customHeight="1">
      <c r="B371" s="47"/>
      <c r="C371" s="220" t="s">
        <v>843</v>
      </c>
      <c r="D371" s="220" t="s">
        <v>172</v>
      </c>
      <c r="E371" s="221" t="s">
        <v>750</v>
      </c>
      <c r="F371" s="222" t="s">
        <v>751</v>
      </c>
      <c r="G371" s="222"/>
      <c r="H371" s="222"/>
      <c r="I371" s="222"/>
      <c r="J371" s="223" t="s">
        <v>184</v>
      </c>
      <c r="K371" s="224">
        <v>16.800000000000001</v>
      </c>
      <c r="L371" s="225">
        <v>0</v>
      </c>
      <c r="M371" s="226"/>
      <c r="N371" s="227">
        <f>ROUND(L371*K371,2)</f>
        <v>0</v>
      </c>
      <c r="O371" s="227"/>
      <c r="P371" s="227"/>
      <c r="Q371" s="227"/>
      <c r="R371" s="49"/>
      <c r="T371" s="228" t="s">
        <v>22</v>
      </c>
      <c r="U371" s="57" t="s">
        <v>43</v>
      </c>
      <c r="V371" s="48"/>
      <c r="W371" s="229">
        <f>V371*K371</f>
        <v>0</v>
      </c>
      <c r="X371" s="229">
        <v>0</v>
      </c>
      <c r="Y371" s="229">
        <f>X371*K371</f>
        <v>0</v>
      </c>
      <c r="Z371" s="229">
        <v>0</v>
      </c>
      <c r="AA371" s="230">
        <f>Z371*K371</f>
        <v>0</v>
      </c>
      <c r="AR371" s="23" t="s">
        <v>249</v>
      </c>
      <c r="AT371" s="23" t="s">
        <v>172</v>
      </c>
      <c r="AU371" s="23" t="s">
        <v>150</v>
      </c>
      <c r="AY371" s="23" t="s">
        <v>171</v>
      </c>
      <c r="BE371" s="143">
        <f>IF(U371="základní",N371,0)</f>
        <v>0</v>
      </c>
      <c r="BF371" s="143">
        <f>IF(U371="snížená",N371,0)</f>
        <v>0</v>
      </c>
      <c r="BG371" s="143">
        <f>IF(U371="zákl. přenesená",N371,0)</f>
        <v>0</v>
      </c>
      <c r="BH371" s="143">
        <f>IF(U371="sníž. přenesená",N371,0)</f>
        <v>0</v>
      </c>
      <c r="BI371" s="143">
        <f>IF(U371="nulová",N371,0)</f>
        <v>0</v>
      </c>
      <c r="BJ371" s="23" t="s">
        <v>150</v>
      </c>
      <c r="BK371" s="143">
        <f>ROUND(L371*K371,2)</f>
        <v>0</v>
      </c>
      <c r="BL371" s="23" t="s">
        <v>249</v>
      </c>
      <c r="BM371" s="23" t="s">
        <v>1267</v>
      </c>
    </row>
    <row r="372" s="1" customFormat="1" ht="25.5" customHeight="1">
      <c r="B372" s="47"/>
      <c r="C372" s="264" t="s">
        <v>847</v>
      </c>
      <c r="D372" s="264" t="s">
        <v>302</v>
      </c>
      <c r="E372" s="265" t="s">
        <v>754</v>
      </c>
      <c r="F372" s="266" t="s">
        <v>755</v>
      </c>
      <c r="G372" s="266"/>
      <c r="H372" s="266"/>
      <c r="I372" s="266"/>
      <c r="J372" s="267" t="s">
        <v>184</v>
      </c>
      <c r="K372" s="268">
        <v>17.135999999999999</v>
      </c>
      <c r="L372" s="269">
        <v>0</v>
      </c>
      <c r="M372" s="270"/>
      <c r="N372" s="271">
        <f>ROUND(L372*K372,2)</f>
        <v>0</v>
      </c>
      <c r="O372" s="227"/>
      <c r="P372" s="227"/>
      <c r="Q372" s="227"/>
      <c r="R372" s="49"/>
      <c r="T372" s="228" t="s">
        <v>22</v>
      </c>
      <c r="U372" s="57" t="s">
        <v>43</v>
      </c>
      <c r="V372" s="48"/>
      <c r="W372" s="229">
        <f>V372*K372</f>
        <v>0</v>
      </c>
      <c r="X372" s="229">
        <v>0.00059999999999999995</v>
      </c>
      <c r="Y372" s="229">
        <f>X372*K372</f>
        <v>0.010281599999999998</v>
      </c>
      <c r="Z372" s="229">
        <v>0</v>
      </c>
      <c r="AA372" s="230">
        <f>Z372*K372</f>
        <v>0</v>
      </c>
      <c r="AR372" s="23" t="s">
        <v>306</v>
      </c>
      <c r="AT372" s="23" t="s">
        <v>302</v>
      </c>
      <c r="AU372" s="23" t="s">
        <v>150</v>
      </c>
      <c r="AY372" s="23" t="s">
        <v>171</v>
      </c>
      <c r="BE372" s="143">
        <f>IF(U372="základní",N372,0)</f>
        <v>0</v>
      </c>
      <c r="BF372" s="143">
        <f>IF(U372="snížená",N372,0)</f>
        <v>0</v>
      </c>
      <c r="BG372" s="143">
        <f>IF(U372="zákl. přenesená",N372,0)</f>
        <v>0</v>
      </c>
      <c r="BH372" s="143">
        <f>IF(U372="sníž. přenesená",N372,0)</f>
        <v>0</v>
      </c>
      <c r="BI372" s="143">
        <f>IF(U372="nulová",N372,0)</f>
        <v>0</v>
      </c>
      <c r="BJ372" s="23" t="s">
        <v>150</v>
      </c>
      <c r="BK372" s="143">
        <f>ROUND(L372*K372,2)</f>
        <v>0</v>
      </c>
      <c r="BL372" s="23" t="s">
        <v>249</v>
      </c>
      <c r="BM372" s="23" t="s">
        <v>1268</v>
      </c>
    </row>
    <row r="373" s="1" customFormat="1" ht="25.5" customHeight="1">
      <c r="B373" s="47"/>
      <c r="C373" s="220" t="s">
        <v>851</v>
      </c>
      <c r="D373" s="220" t="s">
        <v>172</v>
      </c>
      <c r="E373" s="221" t="s">
        <v>758</v>
      </c>
      <c r="F373" s="222" t="s">
        <v>759</v>
      </c>
      <c r="G373" s="222"/>
      <c r="H373" s="222"/>
      <c r="I373" s="222"/>
      <c r="J373" s="223" t="s">
        <v>321</v>
      </c>
      <c r="K373" s="272">
        <v>0</v>
      </c>
      <c r="L373" s="225">
        <v>0</v>
      </c>
      <c r="M373" s="226"/>
      <c r="N373" s="227">
        <f>ROUND(L373*K373,2)</f>
        <v>0</v>
      </c>
      <c r="O373" s="227"/>
      <c r="P373" s="227"/>
      <c r="Q373" s="227"/>
      <c r="R373" s="49"/>
      <c r="T373" s="228" t="s">
        <v>22</v>
      </c>
      <c r="U373" s="57" t="s">
        <v>43</v>
      </c>
      <c r="V373" s="48"/>
      <c r="W373" s="229">
        <f>V373*K373</f>
        <v>0</v>
      </c>
      <c r="X373" s="229">
        <v>0</v>
      </c>
      <c r="Y373" s="229">
        <f>X373*K373</f>
        <v>0</v>
      </c>
      <c r="Z373" s="229">
        <v>0</v>
      </c>
      <c r="AA373" s="230">
        <f>Z373*K373</f>
        <v>0</v>
      </c>
      <c r="AR373" s="23" t="s">
        <v>249</v>
      </c>
      <c r="AT373" s="23" t="s">
        <v>172</v>
      </c>
      <c r="AU373" s="23" t="s">
        <v>150</v>
      </c>
      <c r="AY373" s="23" t="s">
        <v>171</v>
      </c>
      <c r="BE373" s="143">
        <f>IF(U373="základní",N373,0)</f>
        <v>0</v>
      </c>
      <c r="BF373" s="143">
        <f>IF(U373="snížená",N373,0)</f>
        <v>0</v>
      </c>
      <c r="BG373" s="143">
        <f>IF(U373="zákl. přenesená",N373,0)</f>
        <v>0</v>
      </c>
      <c r="BH373" s="143">
        <f>IF(U373="sníž. přenesená",N373,0)</f>
        <v>0</v>
      </c>
      <c r="BI373" s="143">
        <f>IF(U373="nulová",N373,0)</f>
        <v>0</v>
      </c>
      <c r="BJ373" s="23" t="s">
        <v>150</v>
      </c>
      <c r="BK373" s="143">
        <f>ROUND(L373*K373,2)</f>
        <v>0</v>
      </c>
      <c r="BL373" s="23" t="s">
        <v>249</v>
      </c>
      <c r="BM373" s="23" t="s">
        <v>1269</v>
      </c>
    </row>
    <row r="374" s="9" customFormat="1" ht="29.88" customHeight="1">
      <c r="B374" s="206"/>
      <c r="C374" s="207"/>
      <c r="D374" s="217" t="s">
        <v>141</v>
      </c>
      <c r="E374" s="217"/>
      <c r="F374" s="217"/>
      <c r="G374" s="217"/>
      <c r="H374" s="217"/>
      <c r="I374" s="217"/>
      <c r="J374" s="217"/>
      <c r="K374" s="217"/>
      <c r="L374" s="217"/>
      <c r="M374" s="217"/>
      <c r="N374" s="231">
        <f>BK374</f>
        <v>0</v>
      </c>
      <c r="O374" s="232"/>
      <c r="P374" s="232"/>
      <c r="Q374" s="232"/>
      <c r="R374" s="210"/>
      <c r="T374" s="211"/>
      <c r="U374" s="207"/>
      <c r="V374" s="207"/>
      <c r="W374" s="212">
        <f>SUM(W375:W378)</f>
        <v>0</v>
      </c>
      <c r="X374" s="207"/>
      <c r="Y374" s="212">
        <f>SUM(Y375:Y378)</f>
        <v>0</v>
      </c>
      <c r="Z374" s="207"/>
      <c r="AA374" s="213">
        <f>SUM(AA375:AA378)</f>
        <v>0.042944999999999997</v>
      </c>
      <c r="AR374" s="214" t="s">
        <v>150</v>
      </c>
      <c r="AT374" s="215" t="s">
        <v>75</v>
      </c>
      <c r="AU374" s="215" t="s">
        <v>84</v>
      </c>
      <c r="AY374" s="214" t="s">
        <v>171</v>
      </c>
      <c r="BK374" s="216">
        <f>SUM(BK375:BK378)</f>
        <v>0</v>
      </c>
    </row>
    <row r="375" s="1" customFormat="1" ht="25.5" customHeight="1">
      <c r="B375" s="47"/>
      <c r="C375" s="220" t="s">
        <v>856</v>
      </c>
      <c r="D375" s="220" t="s">
        <v>172</v>
      </c>
      <c r="E375" s="221" t="s">
        <v>762</v>
      </c>
      <c r="F375" s="222" t="s">
        <v>763</v>
      </c>
      <c r="G375" s="222"/>
      <c r="H375" s="222"/>
      <c r="I375" s="222"/>
      <c r="J375" s="223" t="s">
        <v>184</v>
      </c>
      <c r="K375" s="224">
        <v>14.315</v>
      </c>
      <c r="L375" s="225">
        <v>0</v>
      </c>
      <c r="M375" s="226"/>
      <c r="N375" s="227">
        <f>ROUND(L375*K375,2)</f>
        <v>0</v>
      </c>
      <c r="O375" s="227"/>
      <c r="P375" s="227"/>
      <c r="Q375" s="227"/>
      <c r="R375" s="49"/>
      <c r="T375" s="228" t="s">
        <v>22</v>
      </c>
      <c r="U375" s="57" t="s">
        <v>43</v>
      </c>
      <c r="V375" s="48"/>
      <c r="W375" s="229">
        <f>V375*K375</f>
        <v>0</v>
      </c>
      <c r="X375" s="229">
        <v>0</v>
      </c>
      <c r="Y375" s="229">
        <f>X375*K375</f>
        <v>0</v>
      </c>
      <c r="Z375" s="229">
        <v>0.0030000000000000001</v>
      </c>
      <c r="AA375" s="230">
        <f>Z375*K375</f>
        <v>0.042944999999999997</v>
      </c>
      <c r="AR375" s="23" t="s">
        <v>249</v>
      </c>
      <c r="AT375" s="23" t="s">
        <v>172</v>
      </c>
      <c r="AU375" s="23" t="s">
        <v>150</v>
      </c>
      <c r="AY375" s="23" t="s">
        <v>171</v>
      </c>
      <c r="BE375" s="143">
        <f>IF(U375="základní",N375,0)</f>
        <v>0</v>
      </c>
      <c r="BF375" s="143">
        <f>IF(U375="snížená",N375,0)</f>
        <v>0</v>
      </c>
      <c r="BG375" s="143">
        <f>IF(U375="zákl. přenesená",N375,0)</f>
        <v>0</v>
      </c>
      <c r="BH375" s="143">
        <f>IF(U375="sníž. přenesená",N375,0)</f>
        <v>0</v>
      </c>
      <c r="BI375" s="143">
        <f>IF(U375="nulová",N375,0)</f>
        <v>0</v>
      </c>
      <c r="BJ375" s="23" t="s">
        <v>150</v>
      </c>
      <c r="BK375" s="143">
        <f>ROUND(L375*K375,2)</f>
        <v>0</v>
      </c>
      <c r="BL375" s="23" t="s">
        <v>249</v>
      </c>
      <c r="BM375" s="23" t="s">
        <v>1270</v>
      </c>
    </row>
    <row r="376" s="10" customFormat="1" ht="16.5" customHeight="1">
      <c r="B376" s="233"/>
      <c r="C376" s="234"/>
      <c r="D376" s="234"/>
      <c r="E376" s="235" t="s">
        <v>22</v>
      </c>
      <c r="F376" s="236" t="s">
        <v>1248</v>
      </c>
      <c r="G376" s="237"/>
      <c r="H376" s="237"/>
      <c r="I376" s="237"/>
      <c r="J376" s="234"/>
      <c r="K376" s="238">
        <v>8.8300000000000001</v>
      </c>
      <c r="L376" s="234"/>
      <c r="M376" s="234"/>
      <c r="N376" s="234"/>
      <c r="O376" s="234"/>
      <c r="P376" s="234"/>
      <c r="Q376" s="234"/>
      <c r="R376" s="239"/>
      <c r="T376" s="240"/>
      <c r="U376" s="234"/>
      <c r="V376" s="234"/>
      <c r="W376" s="234"/>
      <c r="X376" s="234"/>
      <c r="Y376" s="234"/>
      <c r="Z376" s="234"/>
      <c r="AA376" s="241"/>
      <c r="AT376" s="242" t="s">
        <v>187</v>
      </c>
      <c r="AU376" s="242" t="s">
        <v>150</v>
      </c>
      <c r="AV376" s="10" t="s">
        <v>150</v>
      </c>
      <c r="AW376" s="10" t="s">
        <v>34</v>
      </c>
      <c r="AX376" s="10" t="s">
        <v>76</v>
      </c>
      <c r="AY376" s="242" t="s">
        <v>171</v>
      </c>
    </row>
    <row r="377" s="10" customFormat="1" ht="16.5" customHeight="1">
      <c r="B377" s="233"/>
      <c r="C377" s="234"/>
      <c r="D377" s="234"/>
      <c r="E377" s="235" t="s">
        <v>22</v>
      </c>
      <c r="F377" s="252" t="s">
        <v>1250</v>
      </c>
      <c r="G377" s="234"/>
      <c r="H377" s="234"/>
      <c r="I377" s="234"/>
      <c r="J377" s="234"/>
      <c r="K377" s="238">
        <v>5.4850000000000003</v>
      </c>
      <c r="L377" s="234"/>
      <c r="M377" s="234"/>
      <c r="N377" s="234"/>
      <c r="O377" s="234"/>
      <c r="P377" s="234"/>
      <c r="Q377" s="234"/>
      <c r="R377" s="239"/>
      <c r="T377" s="240"/>
      <c r="U377" s="234"/>
      <c r="V377" s="234"/>
      <c r="W377" s="234"/>
      <c r="X377" s="234"/>
      <c r="Y377" s="234"/>
      <c r="Z377" s="234"/>
      <c r="AA377" s="241"/>
      <c r="AT377" s="242" t="s">
        <v>187</v>
      </c>
      <c r="AU377" s="242" t="s">
        <v>150</v>
      </c>
      <c r="AV377" s="10" t="s">
        <v>150</v>
      </c>
      <c r="AW377" s="10" t="s">
        <v>34</v>
      </c>
      <c r="AX377" s="10" t="s">
        <v>76</v>
      </c>
      <c r="AY377" s="242" t="s">
        <v>171</v>
      </c>
    </row>
    <row r="378" s="11" customFormat="1" ht="16.5" customHeight="1">
      <c r="B378" s="243"/>
      <c r="C378" s="244"/>
      <c r="D378" s="244"/>
      <c r="E378" s="245" t="s">
        <v>22</v>
      </c>
      <c r="F378" s="246" t="s">
        <v>188</v>
      </c>
      <c r="G378" s="244"/>
      <c r="H378" s="244"/>
      <c r="I378" s="244"/>
      <c r="J378" s="244"/>
      <c r="K378" s="247">
        <v>14.315</v>
      </c>
      <c r="L378" s="244"/>
      <c r="M378" s="244"/>
      <c r="N378" s="244"/>
      <c r="O378" s="244"/>
      <c r="P378" s="244"/>
      <c r="Q378" s="244"/>
      <c r="R378" s="248"/>
      <c r="T378" s="249"/>
      <c r="U378" s="244"/>
      <c r="V378" s="244"/>
      <c r="W378" s="244"/>
      <c r="X378" s="244"/>
      <c r="Y378" s="244"/>
      <c r="Z378" s="244"/>
      <c r="AA378" s="250"/>
      <c r="AT378" s="251" t="s">
        <v>187</v>
      </c>
      <c r="AU378" s="251" t="s">
        <v>150</v>
      </c>
      <c r="AV378" s="11" t="s">
        <v>176</v>
      </c>
      <c r="AW378" s="11" t="s">
        <v>34</v>
      </c>
      <c r="AX378" s="11" t="s">
        <v>84</v>
      </c>
      <c r="AY378" s="251" t="s">
        <v>171</v>
      </c>
    </row>
    <row r="379" s="9" customFormat="1" ht="29.88" customHeight="1">
      <c r="B379" s="206"/>
      <c r="C379" s="207"/>
      <c r="D379" s="217" t="s">
        <v>142</v>
      </c>
      <c r="E379" s="217"/>
      <c r="F379" s="217"/>
      <c r="G379" s="217"/>
      <c r="H379" s="217"/>
      <c r="I379" s="217"/>
      <c r="J379" s="217"/>
      <c r="K379" s="217"/>
      <c r="L379" s="217"/>
      <c r="M379" s="217"/>
      <c r="N379" s="218">
        <f>BK379</f>
        <v>0</v>
      </c>
      <c r="O379" s="219"/>
      <c r="P379" s="219"/>
      <c r="Q379" s="219"/>
      <c r="R379" s="210"/>
      <c r="T379" s="211"/>
      <c r="U379" s="207"/>
      <c r="V379" s="207"/>
      <c r="W379" s="212">
        <f>SUM(W380:W395)</f>
        <v>0</v>
      </c>
      <c r="X379" s="207"/>
      <c r="Y379" s="212">
        <f>SUM(Y380:Y395)</f>
        <v>0.51082600000000011</v>
      </c>
      <c r="Z379" s="207"/>
      <c r="AA379" s="213">
        <f>SUM(AA380:AA395)</f>
        <v>0</v>
      </c>
      <c r="AR379" s="214" t="s">
        <v>150</v>
      </c>
      <c r="AT379" s="215" t="s">
        <v>75</v>
      </c>
      <c r="AU379" s="215" t="s">
        <v>84</v>
      </c>
      <c r="AY379" s="214" t="s">
        <v>171</v>
      </c>
      <c r="BK379" s="216">
        <f>SUM(BK380:BK395)</f>
        <v>0</v>
      </c>
    </row>
    <row r="380" s="1" customFormat="1" ht="38.25" customHeight="1">
      <c r="B380" s="47"/>
      <c r="C380" s="220" t="s">
        <v>1271</v>
      </c>
      <c r="D380" s="220" t="s">
        <v>172</v>
      </c>
      <c r="E380" s="221" t="s">
        <v>770</v>
      </c>
      <c r="F380" s="222" t="s">
        <v>771</v>
      </c>
      <c r="G380" s="222"/>
      <c r="H380" s="222"/>
      <c r="I380" s="222"/>
      <c r="J380" s="223" t="s">
        <v>184</v>
      </c>
      <c r="K380" s="224">
        <v>20.25</v>
      </c>
      <c r="L380" s="225">
        <v>0</v>
      </c>
      <c r="M380" s="226"/>
      <c r="N380" s="227">
        <f>ROUND(L380*K380,2)</f>
        <v>0</v>
      </c>
      <c r="O380" s="227"/>
      <c r="P380" s="227"/>
      <c r="Q380" s="227"/>
      <c r="R380" s="49"/>
      <c r="T380" s="228" t="s">
        <v>22</v>
      </c>
      <c r="U380" s="57" t="s">
        <v>43</v>
      </c>
      <c r="V380" s="48"/>
      <c r="W380" s="229">
        <f>V380*K380</f>
        <v>0</v>
      </c>
      <c r="X380" s="229">
        <v>0.0030000000000000001</v>
      </c>
      <c r="Y380" s="229">
        <f>X380*K380</f>
        <v>0.060749999999999998</v>
      </c>
      <c r="Z380" s="229">
        <v>0</v>
      </c>
      <c r="AA380" s="230">
        <f>Z380*K380</f>
        <v>0</v>
      </c>
      <c r="AR380" s="23" t="s">
        <v>249</v>
      </c>
      <c r="AT380" s="23" t="s">
        <v>172</v>
      </c>
      <c r="AU380" s="23" t="s">
        <v>150</v>
      </c>
      <c r="AY380" s="23" t="s">
        <v>171</v>
      </c>
      <c r="BE380" s="143">
        <f>IF(U380="základní",N380,0)</f>
        <v>0</v>
      </c>
      <c r="BF380" s="143">
        <f>IF(U380="snížená",N380,0)</f>
        <v>0</v>
      </c>
      <c r="BG380" s="143">
        <f>IF(U380="zákl. přenesená",N380,0)</f>
        <v>0</v>
      </c>
      <c r="BH380" s="143">
        <f>IF(U380="sníž. přenesená",N380,0)</f>
        <v>0</v>
      </c>
      <c r="BI380" s="143">
        <f>IF(U380="nulová",N380,0)</f>
        <v>0</v>
      </c>
      <c r="BJ380" s="23" t="s">
        <v>150</v>
      </c>
      <c r="BK380" s="143">
        <f>ROUND(L380*K380,2)</f>
        <v>0</v>
      </c>
      <c r="BL380" s="23" t="s">
        <v>249</v>
      </c>
      <c r="BM380" s="23" t="s">
        <v>1272</v>
      </c>
    </row>
    <row r="381" s="10" customFormat="1" ht="16.5" customHeight="1">
      <c r="B381" s="233"/>
      <c r="C381" s="234"/>
      <c r="D381" s="234"/>
      <c r="E381" s="235" t="s">
        <v>22</v>
      </c>
      <c r="F381" s="236" t="s">
        <v>1273</v>
      </c>
      <c r="G381" s="237"/>
      <c r="H381" s="237"/>
      <c r="I381" s="237"/>
      <c r="J381" s="234"/>
      <c r="K381" s="238">
        <v>13.800000000000001</v>
      </c>
      <c r="L381" s="234"/>
      <c r="M381" s="234"/>
      <c r="N381" s="234"/>
      <c r="O381" s="234"/>
      <c r="P381" s="234"/>
      <c r="Q381" s="234"/>
      <c r="R381" s="239"/>
      <c r="T381" s="240"/>
      <c r="U381" s="234"/>
      <c r="V381" s="234"/>
      <c r="W381" s="234"/>
      <c r="X381" s="234"/>
      <c r="Y381" s="234"/>
      <c r="Z381" s="234"/>
      <c r="AA381" s="241"/>
      <c r="AT381" s="242" t="s">
        <v>187</v>
      </c>
      <c r="AU381" s="242" t="s">
        <v>150</v>
      </c>
      <c r="AV381" s="10" t="s">
        <v>150</v>
      </c>
      <c r="AW381" s="10" t="s">
        <v>34</v>
      </c>
      <c r="AX381" s="10" t="s">
        <v>76</v>
      </c>
      <c r="AY381" s="242" t="s">
        <v>171</v>
      </c>
    </row>
    <row r="382" s="10" customFormat="1" ht="16.5" customHeight="1">
      <c r="B382" s="233"/>
      <c r="C382" s="234"/>
      <c r="D382" s="234"/>
      <c r="E382" s="235" t="s">
        <v>22</v>
      </c>
      <c r="F382" s="252" t="s">
        <v>1080</v>
      </c>
      <c r="G382" s="234"/>
      <c r="H382" s="234"/>
      <c r="I382" s="234"/>
      <c r="J382" s="234"/>
      <c r="K382" s="238">
        <v>5.4000000000000004</v>
      </c>
      <c r="L382" s="234"/>
      <c r="M382" s="234"/>
      <c r="N382" s="234"/>
      <c r="O382" s="234"/>
      <c r="P382" s="234"/>
      <c r="Q382" s="234"/>
      <c r="R382" s="239"/>
      <c r="T382" s="240"/>
      <c r="U382" s="234"/>
      <c r="V382" s="234"/>
      <c r="W382" s="234"/>
      <c r="X382" s="234"/>
      <c r="Y382" s="234"/>
      <c r="Z382" s="234"/>
      <c r="AA382" s="241"/>
      <c r="AT382" s="242" t="s">
        <v>187</v>
      </c>
      <c r="AU382" s="242" t="s">
        <v>150</v>
      </c>
      <c r="AV382" s="10" t="s">
        <v>150</v>
      </c>
      <c r="AW382" s="10" t="s">
        <v>34</v>
      </c>
      <c r="AX382" s="10" t="s">
        <v>76</v>
      </c>
      <c r="AY382" s="242" t="s">
        <v>171</v>
      </c>
    </row>
    <row r="383" s="10" customFormat="1" ht="16.5" customHeight="1">
      <c r="B383" s="233"/>
      <c r="C383" s="234"/>
      <c r="D383" s="234"/>
      <c r="E383" s="235" t="s">
        <v>22</v>
      </c>
      <c r="F383" s="252" t="s">
        <v>1081</v>
      </c>
      <c r="G383" s="234"/>
      <c r="H383" s="234"/>
      <c r="I383" s="234"/>
      <c r="J383" s="234"/>
      <c r="K383" s="238">
        <v>1.05</v>
      </c>
      <c r="L383" s="234"/>
      <c r="M383" s="234"/>
      <c r="N383" s="234"/>
      <c r="O383" s="234"/>
      <c r="P383" s="234"/>
      <c r="Q383" s="234"/>
      <c r="R383" s="239"/>
      <c r="T383" s="240"/>
      <c r="U383" s="234"/>
      <c r="V383" s="234"/>
      <c r="W383" s="234"/>
      <c r="X383" s="234"/>
      <c r="Y383" s="234"/>
      <c r="Z383" s="234"/>
      <c r="AA383" s="241"/>
      <c r="AT383" s="242" t="s">
        <v>187</v>
      </c>
      <c r="AU383" s="242" t="s">
        <v>150</v>
      </c>
      <c r="AV383" s="10" t="s">
        <v>150</v>
      </c>
      <c r="AW383" s="10" t="s">
        <v>34</v>
      </c>
      <c r="AX383" s="10" t="s">
        <v>76</v>
      </c>
      <c r="AY383" s="242" t="s">
        <v>171</v>
      </c>
    </row>
    <row r="384" s="11" customFormat="1" ht="16.5" customHeight="1">
      <c r="B384" s="243"/>
      <c r="C384" s="244"/>
      <c r="D384" s="244"/>
      <c r="E384" s="245" t="s">
        <v>22</v>
      </c>
      <c r="F384" s="246" t="s">
        <v>188</v>
      </c>
      <c r="G384" s="244"/>
      <c r="H384" s="244"/>
      <c r="I384" s="244"/>
      <c r="J384" s="244"/>
      <c r="K384" s="247">
        <v>20.25</v>
      </c>
      <c r="L384" s="244"/>
      <c r="M384" s="244"/>
      <c r="N384" s="244"/>
      <c r="O384" s="244"/>
      <c r="P384" s="244"/>
      <c r="Q384" s="244"/>
      <c r="R384" s="248"/>
      <c r="T384" s="249"/>
      <c r="U384" s="244"/>
      <c r="V384" s="244"/>
      <c r="W384" s="244"/>
      <c r="X384" s="244"/>
      <c r="Y384" s="244"/>
      <c r="Z384" s="244"/>
      <c r="AA384" s="250"/>
      <c r="AT384" s="251" t="s">
        <v>187</v>
      </c>
      <c r="AU384" s="251" t="s">
        <v>150</v>
      </c>
      <c r="AV384" s="11" t="s">
        <v>176</v>
      </c>
      <c r="AW384" s="11" t="s">
        <v>34</v>
      </c>
      <c r="AX384" s="11" t="s">
        <v>84</v>
      </c>
      <c r="AY384" s="251" t="s">
        <v>171</v>
      </c>
    </row>
    <row r="385" s="1" customFormat="1" ht="25.5" customHeight="1">
      <c r="B385" s="47"/>
      <c r="C385" s="264" t="s">
        <v>1274</v>
      </c>
      <c r="D385" s="264" t="s">
        <v>302</v>
      </c>
      <c r="E385" s="265" t="s">
        <v>776</v>
      </c>
      <c r="F385" s="266" t="s">
        <v>777</v>
      </c>
      <c r="G385" s="266"/>
      <c r="H385" s="266"/>
      <c r="I385" s="266"/>
      <c r="J385" s="267" t="s">
        <v>184</v>
      </c>
      <c r="K385" s="268">
        <v>22.274999999999999</v>
      </c>
      <c r="L385" s="269">
        <v>0</v>
      </c>
      <c r="M385" s="270"/>
      <c r="N385" s="271">
        <f>ROUND(L385*K385,2)</f>
        <v>0</v>
      </c>
      <c r="O385" s="227"/>
      <c r="P385" s="227"/>
      <c r="Q385" s="227"/>
      <c r="R385" s="49"/>
      <c r="T385" s="228" t="s">
        <v>22</v>
      </c>
      <c r="U385" s="57" t="s">
        <v>43</v>
      </c>
      <c r="V385" s="48"/>
      <c r="W385" s="229">
        <f>V385*K385</f>
        <v>0</v>
      </c>
      <c r="X385" s="229">
        <v>0.0126</v>
      </c>
      <c r="Y385" s="229">
        <f>X385*K385</f>
        <v>0.280665</v>
      </c>
      <c r="Z385" s="229">
        <v>0</v>
      </c>
      <c r="AA385" s="230">
        <f>Z385*K385</f>
        <v>0</v>
      </c>
      <c r="AR385" s="23" t="s">
        <v>306</v>
      </c>
      <c r="AT385" s="23" t="s">
        <v>302</v>
      </c>
      <c r="AU385" s="23" t="s">
        <v>150</v>
      </c>
      <c r="AY385" s="23" t="s">
        <v>171</v>
      </c>
      <c r="BE385" s="143">
        <f>IF(U385="základní",N385,0)</f>
        <v>0</v>
      </c>
      <c r="BF385" s="143">
        <f>IF(U385="snížená",N385,0)</f>
        <v>0</v>
      </c>
      <c r="BG385" s="143">
        <f>IF(U385="zákl. přenesená",N385,0)</f>
        <v>0</v>
      </c>
      <c r="BH385" s="143">
        <f>IF(U385="sníž. přenesená",N385,0)</f>
        <v>0</v>
      </c>
      <c r="BI385" s="143">
        <f>IF(U385="nulová",N385,0)</f>
        <v>0</v>
      </c>
      <c r="BJ385" s="23" t="s">
        <v>150</v>
      </c>
      <c r="BK385" s="143">
        <f>ROUND(L385*K385,2)</f>
        <v>0</v>
      </c>
      <c r="BL385" s="23" t="s">
        <v>249</v>
      </c>
      <c r="BM385" s="23" t="s">
        <v>1275</v>
      </c>
    </row>
    <row r="386" s="1" customFormat="1" ht="38.25" customHeight="1">
      <c r="B386" s="47"/>
      <c r="C386" s="220" t="s">
        <v>1276</v>
      </c>
      <c r="D386" s="220" t="s">
        <v>172</v>
      </c>
      <c r="E386" s="221" t="s">
        <v>780</v>
      </c>
      <c r="F386" s="222" t="s">
        <v>781</v>
      </c>
      <c r="G386" s="222"/>
      <c r="H386" s="222"/>
      <c r="I386" s="222"/>
      <c r="J386" s="223" t="s">
        <v>184</v>
      </c>
      <c r="K386" s="224">
        <v>6.4500000000000002</v>
      </c>
      <c r="L386" s="225">
        <v>0</v>
      </c>
      <c r="M386" s="226"/>
      <c r="N386" s="227">
        <f>ROUND(L386*K386,2)</f>
        <v>0</v>
      </c>
      <c r="O386" s="227"/>
      <c r="P386" s="227"/>
      <c r="Q386" s="227"/>
      <c r="R386" s="49"/>
      <c r="T386" s="228" t="s">
        <v>22</v>
      </c>
      <c r="U386" s="57" t="s">
        <v>43</v>
      </c>
      <c r="V386" s="48"/>
      <c r="W386" s="229">
        <f>V386*K386</f>
        <v>0</v>
      </c>
      <c r="X386" s="229">
        <v>0</v>
      </c>
      <c r="Y386" s="229">
        <f>X386*K386</f>
        <v>0</v>
      </c>
      <c r="Z386" s="229">
        <v>0</v>
      </c>
      <c r="AA386" s="230">
        <f>Z386*K386</f>
        <v>0</v>
      </c>
      <c r="AR386" s="23" t="s">
        <v>249</v>
      </c>
      <c r="AT386" s="23" t="s">
        <v>172</v>
      </c>
      <c r="AU386" s="23" t="s">
        <v>150</v>
      </c>
      <c r="AY386" s="23" t="s">
        <v>171</v>
      </c>
      <c r="BE386" s="143">
        <f>IF(U386="základní",N386,0)</f>
        <v>0</v>
      </c>
      <c r="BF386" s="143">
        <f>IF(U386="snížená",N386,0)</f>
        <v>0</v>
      </c>
      <c r="BG386" s="143">
        <f>IF(U386="zákl. přenesená",N386,0)</f>
        <v>0</v>
      </c>
      <c r="BH386" s="143">
        <f>IF(U386="sníž. přenesená",N386,0)</f>
        <v>0</v>
      </c>
      <c r="BI386" s="143">
        <f>IF(U386="nulová",N386,0)</f>
        <v>0</v>
      </c>
      <c r="BJ386" s="23" t="s">
        <v>150</v>
      </c>
      <c r="BK386" s="143">
        <f>ROUND(L386*K386,2)</f>
        <v>0</v>
      </c>
      <c r="BL386" s="23" t="s">
        <v>249</v>
      </c>
      <c r="BM386" s="23" t="s">
        <v>1277</v>
      </c>
    </row>
    <row r="387" s="10" customFormat="1" ht="16.5" customHeight="1">
      <c r="B387" s="233"/>
      <c r="C387" s="234"/>
      <c r="D387" s="234"/>
      <c r="E387" s="235" t="s">
        <v>22</v>
      </c>
      <c r="F387" s="236" t="s">
        <v>1278</v>
      </c>
      <c r="G387" s="237"/>
      <c r="H387" s="237"/>
      <c r="I387" s="237"/>
      <c r="J387" s="234"/>
      <c r="K387" s="238">
        <v>6.4500000000000002</v>
      </c>
      <c r="L387" s="234"/>
      <c r="M387" s="234"/>
      <c r="N387" s="234"/>
      <c r="O387" s="234"/>
      <c r="P387" s="234"/>
      <c r="Q387" s="234"/>
      <c r="R387" s="239"/>
      <c r="T387" s="240"/>
      <c r="U387" s="234"/>
      <c r="V387" s="234"/>
      <c r="W387" s="234"/>
      <c r="X387" s="234"/>
      <c r="Y387" s="234"/>
      <c r="Z387" s="234"/>
      <c r="AA387" s="241"/>
      <c r="AT387" s="242" t="s">
        <v>187</v>
      </c>
      <c r="AU387" s="242" t="s">
        <v>150</v>
      </c>
      <c r="AV387" s="10" t="s">
        <v>150</v>
      </c>
      <c r="AW387" s="10" t="s">
        <v>34</v>
      </c>
      <c r="AX387" s="10" t="s">
        <v>84</v>
      </c>
      <c r="AY387" s="242" t="s">
        <v>171</v>
      </c>
    </row>
    <row r="388" s="1" customFormat="1" ht="38.25" customHeight="1">
      <c r="B388" s="47"/>
      <c r="C388" s="220" t="s">
        <v>1279</v>
      </c>
      <c r="D388" s="220" t="s">
        <v>172</v>
      </c>
      <c r="E388" s="221" t="s">
        <v>785</v>
      </c>
      <c r="F388" s="222" t="s">
        <v>786</v>
      </c>
      <c r="G388" s="222"/>
      <c r="H388" s="222"/>
      <c r="I388" s="222"/>
      <c r="J388" s="223" t="s">
        <v>184</v>
      </c>
      <c r="K388" s="224">
        <v>20.25</v>
      </c>
      <c r="L388" s="225">
        <v>0</v>
      </c>
      <c r="M388" s="226"/>
      <c r="N388" s="227">
        <f>ROUND(L388*K388,2)</f>
        <v>0</v>
      </c>
      <c r="O388" s="227"/>
      <c r="P388" s="227"/>
      <c r="Q388" s="227"/>
      <c r="R388" s="49"/>
      <c r="T388" s="228" t="s">
        <v>22</v>
      </c>
      <c r="U388" s="57" t="s">
        <v>43</v>
      </c>
      <c r="V388" s="48"/>
      <c r="W388" s="229">
        <f>V388*K388</f>
        <v>0</v>
      </c>
      <c r="X388" s="229">
        <v>0.0080000000000000002</v>
      </c>
      <c r="Y388" s="229">
        <f>X388*K388</f>
        <v>0.16200000000000001</v>
      </c>
      <c r="Z388" s="229">
        <v>0</v>
      </c>
      <c r="AA388" s="230">
        <f>Z388*K388</f>
        <v>0</v>
      </c>
      <c r="AR388" s="23" t="s">
        <v>249</v>
      </c>
      <c r="AT388" s="23" t="s">
        <v>172</v>
      </c>
      <c r="AU388" s="23" t="s">
        <v>150</v>
      </c>
      <c r="AY388" s="23" t="s">
        <v>171</v>
      </c>
      <c r="BE388" s="143">
        <f>IF(U388="základní",N388,0)</f>
        <v>0</v>
      </c>
      <c r="BF388" s="143">
        <f>IF(U388="snížená",N388,0)</f>
        <v>0</v>
      </c>
      <c r="BG388" s="143">
        <f>IF(U388="zákl. přenesená",N388,0)</f>
        <v>0</v>
      </c>
      <c r="BH388" s="143">
        <f>IF(U388="sníž. přenesená",N388,0)</f>
        <v>0</v>
      </c>
      <c r="BI388" s="143">
        <f>IF(U388="nulová",N388,0)</f>
        <v>0</v>
      </c>
      <c r="BJ388" s="23" t="s">
        <v>150</v>
      </c>
      <c r="BK388" s="143">
        <f>ROUND(L388*K388,2)</f>
        <v>0</v>
      </c>
      <c r="BL388" s="23" t="s">
        <v>249</v>
      </c>
      <c r="BM388" s="23" t="s">
        <v>1280</v>
      </c>
    </row>
    <row r="389" s="1" customFormat="1" ht="25.5" customHeight="1">
      <c r="B389" s="47"/>
      <c r="C389" s="220" t="s">
        <v>1281</v>
      </c>
      <c r="D389" s="220" t="s">
        <v>172</v>
      </c>
      <c r="E389" s="221" t="s">
        <v>789</v>
      </c>
      <c r="F389" s="222" t="s">
        <v>790</v>
      </c>
      <c r="G389" s="222"/>
      <c r="H389" s="222"/>
      <c r="I389" s="222"/>
      <c r="J389" s="223" t="s">
        <v>223</v>
      </c>
      <c r="K389" s="224">
        <v>4</v>
      </c>
      <c r="L389" s="225">
        <v>0</v>
      </c>
      <c r="M389" s="226"/>
      <c r="N389" s="227">
        <f>ROUND(L389*K389,2)</f>
        <v>0</v>
      </c>
      <c r="O389" s="227"/>
      <c r="P389" s="227"/>
      <c r="Q389" s="227"/>
      <c r="R389" s="49"/>
      <c r="T389" s="228" t="s">
        <v>22</v>
      </c>
      <c r="U389" s="57" t="s">
        <v>43</v>
      </c>
      <c r="V389" s="48"/>
      <c r="W389" s="229">
        <f>V389*K389</f>
        <v>0</v>
      </c>
      <c r="X389" s="229">
        <v>0.00031</v>
      </c>
      <c r="Y389" s="229">
        <f>X389*K389</f>
        <v>0.00124</v>
      </c>
      <c r="Z389" s="229">
        <v>0</v>
      </c>
      <c r="AA389" s="230">
        <f>Z389*K389</f>
        <v>0</v>
      </c>
      <c r="AR389" s="23" t="s">
        <v>249</v>
      </c>
      <c r="AT389" s="23" t="s">
        <v>172</v>
      </c>
      <c r="AU389" s="23" t="s">
        <v>150</v>
      </c>
      <c r="AY389" s="23" t="s">
        <v>171</v>
      </c>
      <c r="BE389" s="143">
        <f>IF(U389="základní",N389,0)</f>
        <v>0</v>
      </c>
      <c r="BF389" s="143">
        <f>IF(U389="snížená",N389,0)</f>
        <v>0</v>
      </c>
      <c r="BG389" s="143">
        <f>IF(U389="zákl. přenesená",N389,0)</f>
        <v>0</v>
      </c>
      <c r="BH389" s="143">
        <f>IF(U389="sníž. přenesená",N389,0)</f>
        <v>0</v>
      </c>
      <c r="BI389" s="143">
        <f>IF(U389="nulová",N389,0)</f>
        <v>0</v>
      </c>
      <c r="BJ389" s="23" t="s">
        <v>150</v>
      </c>
      <c r="BK389" s="143">
        <f>ROUND(L389*K389,2)</f>
        <v>0</v>
      </c>
      <c r="BL389" s="23" t="s">
        <v>249</v>
      </c>
      <c r="BM389" s="23" t="s">
        <v>1282</v>
      </c>
    </row>
    <row r="390" s="10" customFormat="1" ht="16.5" customHeight="1">
      <c r="B390" s="233"/>
      <c r="C390" s="234"/>
      <c r="D390" s="234"/>
      <c r="E390" s="235" t="s">
        <v>22</v>
      </c>
      <c r="F390" s="236" t="s">
        <v>1283</v>
      </c>
      <c r="G390" s="237"/>
      <c r="H390" s="237"/>
      <c r="I390" s="237"/>
      <c r="J390" s="234"/>
      <c r="K390" s="238">
        <v>4</v>
      </c>
      <c r="L390" s="234"/>
      <c r="M390" s="234"/>
      <c r="N390" s="234"/>
      <c r="O390" s="234"/>
      <c r="P390" s="234"/>
      <c r="Q390" s="234"/>
      <c r="R390" s="239"/>
      <c r="T390" s="240"/>
      <c r="U390" s="234"/>
      <c r="V390" s="234"/>
      <c r="W390" s="234"/>
      <c r="X390" s="234"/>
      <c r="Y390" s="234"/>
      <c r="Z390" s="234"/>
      <c r="AA390" s="241"/>
      <c r="AT390" s="242" t="s">
        <v>187</v>
      </c>
      <c r="AU390" s="242" t="s">
        <v>150</v>
      </c>
      <c r="AV390" s="10" t="s">
        <v>150</v>
      </c>
      <c r="AW390" s="10" t="s">
        <v>34</v>
      </c>
      <c r="AX390" s="10" t="s">
        <v>84</v>
      </c>
      <c r="AY390" s="242" t="s">
        <v>171</v>
      </c>
    </row>
    <row r="391" s="1" customFormat="1" ht="25.5" customHeight="1">
      <c r="B391" s="47"/>
      <c r="C391" s="220" t="s">
        <v>1284</v>
      </c>
      <c r="D391" s="220" t="s">
        <v>172</v>
      </c>
      <c r="E391" s="221" t="s">
        <v>793</v>
      </c>
      <c r="F391" s="222" t="s">
        <v>794</v>
      </c>
      <c r="G391" s="222"/>
      <c r="H391" s="222"/>
      <c r="I391" s="222"/>
      <c r="J391" s="223" t="s">
        <v>184</v>
      </c>
      <c r="K391" s="224">
        <v>20.25</v>
      </c>
      <c r="L391" s="225">
        <v>0</v>
      </c>
      <c r="M391" s="226"/>
      <c r="N391" s="227">
        <f>ROUND(L391*K391,2)</f>
        <v>0</v>
      </c>
      <c r="O391" s="227"/>
      <c r="P391" s="227"/>
      <c r="Q391" s="227"/>
      <c r="R391" s="49"/>
      <c r="T391" s="228" t="s">
        <v>22</v>
      </c>
      <c r="U391" s="57" t="s">
        <v>43</v>
      </c>
      <c r="V391" s="48"/>
      <c r="W391" s="229">
        <f>V391*K391</f>
        <v>0</v>
      </c>
      <c r="X391" s="229">
        <v>0.00029999999999999997</v>
      </c>
      <c r="Y391" s="229">
        <f>X391*K391</f>
        <v>0.0060749999999999997</v>
      </c>
      <c r="Z391" s="229">
        <v>0</v>
      </c>
      <c r="AA391" s="230">
        <f>Z391*K391</f>
        <v>0</v>
      </c>
      <c r="AR391" s="23" t="s">
        <v>249</v>
      </c>
      <c r="AT391" s="23" t="s">
        <v>172</v>
      </c>
      <c r="AU391" s="23" t="s">
        <v>150</v>
      </c>
      <c r="AY391" s="23" t="s">
        <v>171</v>
      </c>
      <c r="BE391" s="143">
        <f>IF(U391="základní",N391,0)</f>
        <v>0</v>
      </c>
      <c r="BF391" s="143">
        <f>IF(U391="snížená",N391,0)</f>
        <v>0</v>
      </c>
      <c r="BG391" s="143">
        <f>IF(U391="zákl. přenesená",N391,0)</f>
        <v>0</v>
      </c>
      <c r="BH391" s="143">
        <f>IF(U391="sníž. přenesená",N391,0)</f>
        <v>0</v>
      </c>
      <c r="BI391" s="143">
        <f>IF(U391="nulová",N391,0)</f>
        <v>0</v>
      </c>
      <c r="BJ391" s="23" t="s">
        <v>150</v>
      </c>
      <c r="BK391" s="143">
        <f>ROUND(L391*K391,2)</f>
        <v>0</v>
      </c>
      <c r="BL391" s="23" t="s">
        <v>249</v>
      </c>
      <c r="BM391" s="23" t="s">
        <v>1285</v>
      </c>
    </row>
    <row r="392" s="1" customFormat="1" ht="25.5" customHeight="1">
      <c r="B392" s="47"/>
      <c r="C392" s="220" t="s">
        <v>1286</v>
      </c>
      <c r="D392" s="220" t="s">
        <v>172</v>
      </c>
      <c r="E392" s="221" t="s">
        <v>797</v>
      </c>
      <c r="F392" s="222" t="s">
        <v>798</v>
      </c>
      <c r="G392" s="222"/>
      <c r="H392" s="222"/>
      <c r="I392" s="222"/>
      <c r="J392" s="223" t="s">
        <v>223</v>
      </c>
      <c r="K392" s="224">
        <v>3.2000000000000002</v>
      </c>
      <c r="L392" s="225">
        <v>0</v>
      </c>
      <c r="M392" s="226"/>
      <c r="N392" s="227">
        <f>ROUND(L392*K392,2)</f>
        <v>0</v>
      </c>
      <c r="O392" s="227"/>
      <c r="P392" s="227"/>
      <c r="Q392" s="227"/>
      <c r="R392" s="49"/>
      <c r="T392" s="228" t="s">
        <v>22</v>
      </c>
      <c r="U392" s="57" t="s">
        <v>43</v>
      </c>
      <c r="V392" s="48"/>
      <c r="W392" s="229">
        <f>V392*K392</f>
        <v>0</v>
      </c>
      <c r="X392" s="229">
        <v>3.0000000000000001E-05</v>
      </c>
      <c r="Y392" s="229">
        <f>X392*K392</f>
        <v>9.6000000000000002E-05</v>
      </c>
      <c r="Z392" s="229">
        <v>0</v>
      </c>
      <c r="AA392" s="230">
        <f>Z392*K392</f>
        <v>0</v>
      </c>
      <c r="AR392" s="23" t="s">
        <v>249</v>
      </c>
      <c r="AT392" s="23" t="s">
        <v>172</v>
      </c>
      <c r="AU392" s="23" t="s">
        <v>150</v>
      </c>
      <c r="AY392" s="23" t="s">
        <v>171</v>
      </c>
      <c r="BE392" s="143">
        <f>IF(U392="základní",N392,0)</f>
        <v>0</v>
      </c>
      <c r="BF392" s="143">
        <f>IF(U392="snížená",N392,0)</f>
        <v>0</v>
      </c>
      <c r="BG392" s="143">
        <f>IF(U392="zákl. přenesená",N392,0)</f>
        <v>0</v>
      </c>
      <c r="BH392" s="143">
        <f>IF(U392="sníž. přenesená",N392,0)</f>
        <v>0</v>
      </c>
      <c r="BI392" s="143">
        <f>IF(U392="nulová",N392,0)</f>
        <v>0</v>
      </c>
      <c r="BJ392" s="23" t="s">
        <v>150</v>
      </c>
      <c r="BK392" s="143">
        <f>ROUND(L392*K392,2)</f>
        <v>0</v>
      </c>
      <c r="BL392" s="23" t="s">
        <v>249</v>
      </c>
      <c r="BM392" s="23" t="s">
        <v>1287</v>
      </c>
    </row>
    <row r="393" s="10" customFormat="1" ht="16.5" customHeight="1">
      <c r="B393" s="233"/>
      <c r="C393" s="234"/>
      <c r="D393" s="234"/>
      <c r="E393" s="235" t="s">
        <v>22</v>
      </c>
      <c r="F393" s="236" t="s">
        <v>800</v>
      </c>
      <c r="G393" s="237"/>
      <c r="H393" s="237"/>
      <c r="I393" s="237"/>
      <c r="J393" s="234"/>
      <c r="K393" s="238">
        <v>3.2000000000000002</v>
      </c>
      <c r="L393" s="234"/>
      <c r="M393" s="234"/>
      <c r="N393" s="234"/>
      <c r="O393" s="234"/>
      <c r="P393" s="234"/>
      <c r="Q393" s="234"/>
      <c r="R393" s="239"/>
      <c r="T393" s="240"/>
      <c r="U393" s="234"/>
      <c r="V393" s="234"/>
      <c r="W393" s="234"/>
      <c r="X393" s="234"/>
      <c r="Y393" s="234"/>
      <c r="Z393" s="234"/>
      <c r="AA393" s="241"/>
      <c r="AT393" s="242" t="s">
        <v>187</v>
      </c>
      <c r="AU393" s="242" t="s">
        <v>150</v>
      </c>
      <c r="AV393" s="10" t="s">
        <v>150</v>
      </c>
      <c r="AW393" s="10" t="s">
        <v>34</v>
      </c>
      <c r="AX393" s="10" t="s">
        <v>76</v>
      </c>
      <c r="AY393" s="242" t="s">
        <v>171</v>
      </c>
    </row>
    <row r="394" s="11" customFormat="1" ht="16.5" customHeight="1">
      <c r="B394" s="243"/>
      <c r="C394" s="244"/>
      <c r="D394" s="244"/>
      <c r="E394" s="245" t="s">
        <v>22</v>
      </c>
      <c r="F394" s="246" t="s">
        <v>188</v>
      </c>
      <c r="G394" s="244"/>
      <c r="H394" s="244"/>
      <c r="I394" s="244"/>
      <c r="J394" s="244"/>
      <c r="K394" s="247">
        <v>3.2000000000000002</v>
      </c>
      <c r="L394" s="244"/>
      <c r="M394" s="244"/>
      <c r="N394" s="244"/>
      <c r="O394" s="244"/>
      <c r="P394" s="244"/>
      <c r="Q394" s="244"/>
      <c r="R394" s="248"/>
      <c r="T394" s="249"/>
      <c r="U394" s="244"/>
      <c r="V394" s="244"/>
      <c r="W394" s="244"/>
      <c r="X394" s="244"/>
      <c r="Y394" s="244"/>
      <c r="Z394" s="244"/>
      <c r="AA394" s="250"/>
      <c r="AT394" s="251" t="s">
        <v>187</v>
      </c>
      <c r="AU394" s="251" t="s">
        <v>150</v>
      </c>
      <c r="AV394" s="11" t="s">
        <v>176</v>
      </c>
      <c r="AW394" s="11" t="s">
        <v>34</v>
      </c>
      <c r="AX394" s="11" t="s">
        <v>84</v>
      </c>
      <c r="AY394" s="251" t="s">
        <v>171</v>
      </c>
    </row>
    <row r="395" s="1" customFormat="1" ht="25.5" customHeight="1">
      <c r="B395" s="47"/>
      <c r="C395" s="220" t="s">
        <v>1288</v>
      </c>
      <c r="D395" s="220" t="s">
        <v>172</v>
      </c>
      <c r="E395" s="221" t="s">
        <v>802</v>
      </c>
      <c r="F395" s="222" t="s">
        <v>803</v>
      </c>
      <c r="G395" s="222"/>
      <c r="H395" s="222"/>
      <c r="I395" s="222"/>
      <c r="J395" s="223" t="s">
        <v>321</v>
      </c>
      <c r="K395" s="272">
        <v>0</v>
      </c>
      <c r="L395" s="225">
        <v>0</v>
      </c>
      <c r="M395" s="226"/>
      <c r="N395" s="227">
        <f>ROUND(L395*K395,2)</f>
        <v>0</v>
      </c>
      <c r="O395" s="227"/>
      <c r="P395" s="227"/>
      <c r="Q395" s="227"/>
      <c r="R395" s="49"/>
      <c r="T395" s="228" t="s">
        <v>22</v>
      </c>
      <c r="U395" s="57" t="s">
        <v>43</v>
      </c>
      <c r="V395" s="48"/>
      <c r="W395" s="229">
        <f>V395*K395</f>
        <v>0</v>
      </c>
      <c r="X395" s="229">
        <v>0</v>
      </c>
      <c r="Y395" s="229">
        <f>X395*K395</f>
        <v>0</v>
      </c>
      <c r="Z395" s="229">
        <v>0</v>
      </c>
      <c r="AA395" s="230">
        <f>Z395*K395</f>
        <v>0</v>
      </c>
      <c r="AR395" s="23" t="s">
        <v>249</v>
      </c>
      <c r="AT395" s="23" t="s">
        <v>172</v>
      </c>
      <c r="AU395" s="23" t="s">
        <v>150</v>
      </c>
      <c r="AY395" s="23" t="s">
        <v>171</v>
      </c>
      <c r="BE395" s="143">
        <f>IF(U395="základní",N395,0)</f>
        <v>0</v>
      </c>
      <c r="BF395" s="143">
        <f>IF(U395="snížená",N395,0)</f>
        <v>0</v>
      </c>
      <c r="BG395" s="143">
        <f>IF(U395="zákl. přenesená",N395,0)</f>
        <v>0</v>
      </c>
      <c r="BH395" s="143">
        <f>IF(U395="sníž. přenesená",N395,0)</f>
        <v>0</v>
      </c>
      <c r="BI395" s="143">
        <f>IF(U395="nulová",N395,0)</f>
        <v>0</v>
      </c>
      <c r="BJ395" s="23" t="s">
        <v>150</v>
      </c>
      <c r="BK395" s="143">
        <f>ROUND(L395*K395,2)</f>
        <v>0</v>
      </c>
      <c r="BL395" s="23" t="s">
        <v>249</v>
      </c>
      <c r="BM395" s="23" t="s">
        <v>1289</v>
      </c>
    </row>
    <row r="396" s="9" customFormat="1" ht="29.88" customHeight="1">
      <c r="B396" s="206"/>
      <c r="C396" s="207"/>
      <c r="D396" s="217" t="s">
        <v>143</v>
      </c>
      <c r="E396" s="217"/>
      <c r="F396" s="217"/>
      <c r="G396" s="217"/>
      <c r="H396" s="217"/>
      <c r="I396" s="217"/>
      <c r="J396" s="217"/>
      <c r="K396" s="217"/>
      <c r="L396" s="217"/>
      <c r="M396" s="217"/>
      <c r="N396" s="231">
        <f>BK396</f>
        <v>0</v>
      </c>
      <c r="O396" s="232"/>
      <c r="P396" s="232"/>
      <c r="Q396" s="232"/>
      <c r="R396" s="210"/>
      <c r="T396" s="211"/>
      <c r="U396" s="207"/>
      <c r="V396" s="207"/>
      <c r="W396" s="212">
        <f>SUM(W397:W402)</f>
        <v>0</v>
      </c>
      <c r="X396" s="207"/>
      <c r="Y396" s="212">
        <f>SUM(Y397:Y402)</f>
        <v>0.001292</v>
      </c>
      <c r="Z396" s="207"/>
      <c r="AA396" s="213">
        <f>SUM(AA397:AA402)</f>
        <v>0</v>
      </c>
      <c r="AR396" s="214" t="s">
        <v>150</v>
      </c>
      <c r="AT396" s="215" t="s">
        <v>75</v>
      </c>
      <c r="AU396" s="215" t="s">
        <v>84</v>
      </c>
      <c r="AY396" s="214" t="s">
        <v>171</v>
      </c>
      <c r="BK396" s="216">
        <f>SUM(BK397:BK402)</f>
        <v>0</v>
      </c>
    </row>
    <row r="397" s="1" customFormat="1" ht="25.5" customHeight="1">
      <c r="B397" s="47"/>
      <c r="C397" s="220" t="s">
        <v>1290</v>
      </c>
      <c r="D397" s="220" t="s">
        <v>172</v>
      </c>
      <c r="E397" s="221" t="s">
        <v>806</v>
      </c>
      <c r="F397" s="222" t="s">
        <v>807</v>
      </c>
      <c r="G397" s="222"/>
      <c r="H397" s="222"/>
      <c r="I397" s="222"/>
      <c r="J397" s="223" t="s">
        <v>184</v>
      </c>
      <c r="K397" s="224">
        <v>3.7999999999999998</v>
      </c>
      <c r="L397" s="225">
        <v>0</v>
      </c>
      <c r="M397" s="226"/>
      <c r="N397" s="227">
        <f>ROUND(L397*K397,2)</f>
        <v>0</v>
      </c>
      <c r="O397" s="227"/>
      <c r="P397" s="227"/>
      <c r="Q397" s="227"/>
      <c r="R397" s="49"/>
      <c r="T397" s="228" t="s">
        <v>22</v>
      </c>
      <c r="U397" s="57" t="s">
        <v>43</v>
      </c>
      <c r="V397" s="48"/>
      <c r="W397" s="229">
        <f>V397*K397</f>
        <v>0</v>
      </c>
      <c r="X397" s="229">
        <v>8.0000000000000007E-05</v>
      </c>
      <c r="Y397" s="229">
        <f>X397*K397</f>
        <v>0.00030400000000000002</v>
      </c>
      <c r="Z397" s="229">
        <v>0</v>
      </c>
      <c r="AA397" s="230">
        <f>Z397*K397</f>
        <v>0</v>
      </c>
      <c r="AR397" s="23" t="s">
        <v>249</v>
      </c>
      <c r="AT397" s="23" t="s">
        <v>172</v>
      </c>
      <c r="AU397" s="23" t="s">
        <v>150</v>
      </c>
      <c r="AY397" s="23" t="s">
        <v>171</v>
      </c>
      <c r="BE397" s="143">
        <f>IF(U397="základní",N397,0)</f>
        <v>0</v>
      </c>
      <c r="BF397" s="143">
        <f>IF(U397="snížená",N397,0)</f>
        <v>0</v>
      </c>
      <c r="BG397" s="143">
        <f>IF(U397="zákl. přenesená",N397,0)</f>
        <v>0</v>
      </c>
      <c r="BH397" s="143">
        <f>IF(U397="sníž. přenesená",N397,0)</f>
        <v>0</v>
      </c>
      <c r="BI397" s="143">
        <f>IF(U397="nulová",N397,0)</f>
        <v>0</v>
      </c>
      <c r="BJ397" s="23" t="s">
        <v>150</v>
      </c>
      <c r="BK397" s="143">
        <f>ROUND(L397*K397,2)</f>
        <v>0</v>
      </c>
      <c r="BL397" s="23" t="s">
        <v>249</v>
      </c>
      <c r="BM397" s="23" t="s">
        <v>1291</v>
      </c>
    </row>
    <row r="398" s="10" customFormat="1" ht="16.5" customHeight="1">
      <c r="B398" s="233"/>
      <c r="C398" s="234"/>
      <c r="D398" s="234"/>
      <c r="E398" s="235" t="s">
        <v>22</v>
      </c>
      <c r="F398" s="236" t="s">
        <v>809</v>
      </c>
      <c r="G398" s="237"/>
      <c r="H398" s="237"/>
      <c r="I398" s="237"/>
      <c r="J398" s="234"/>
      <c r="K398" s="238">
        <v>0.92000000000000004</v>
      </c>
      <c r="L398" s="234"/>
      <c r="M398" s="234"/>
      <c r="N398" s="234"/>
      <c r="O398" s="234"/>
      <c r="P398" s="234"/>
      <c r="Q398" s="234"/>
      <c r="R398" s="239"/>
      <c r="T398" s="240"/>
      <c r="U398" s="234"/>
      <c r="V398" s="234"/>
      <c r="W398" s="234"/>
      <c r="X398" s="234"/>
      <c r="Y398" s="234"/>
      <c r="Z398" s="234"/>
      <c r="AA398" s="241"/>
      <c r="AT398" s="242" t="s">
        <v>187</v>
      </c>
      <c r="AU398" s="242" t="s">
        <v>150</v>
      </c>
      <c r="AV398" s="10" t="s">
        <v>150</v>
      </c>
      <c r="AW398" s="10" t="s">
        <v>34</v>
      </c>
      <c r="AX398" s="10" t="s">
        <v>76</v>
      </c>
      <c r="AY398" s="242" t="s">
        <v>171</v>
      </c>
    </row>
    <row r="399" s="10" customFormat="1" ht="16.5" customHeight="1">
      <c r="B399" s="233"/>
      <c r="C399" s="234"/>
      <c r="D399" s="234"/>
      <c r="E399" s="235" t="s">
        <v>22</v>
      </c>
      <c r="F399" s="252" t="s">
        <v>810</v>
      </c>
      <c r="G399" s="234"/>
      <c r="H399" s="234"/>
      <c r="I399" s="234"/>
      <c r="J399" s="234"/>
      <c r="K399" s="238">
        <v>2.8799999999999999</v>
      </c>
      <c r="L399" s="234"/>
      <c r="M399" s="234"/>
      <c r="N399" s="234"/>
      <c r="O399" s="234"/>
      <c r="P399" s="234"/>
      <c r="Q399" s="234"/>
      <c r="R399" s="239"/>
      <c r="T399" s="240"/>
      <c r="U399" s="234"/>
      <c r="V399" s="234"/>
      <c r="W399" s="234"/>
      <c r="X399" s="234"/>
      <c r="Y399" s="234"/>
      <c r="Z399" s="234"/>
      <c r="AA399" s="241"/>
      <c r="AT399" s="242" t="s">
        <v>187</v>
      </c>
      <c r="AU399" s="242" t="s">
        <v>150</v>
      </c>
      <c r="AV399" s="10" t="s">
        <v>150</v>
      </c>
      <c r="AW399" s="10" t="s">
        <v>34</v>
      </c>
      <c r="AX399" s="10" t="s">
        <v>76</v>
      </c>
      <c r="AY399" s="242" t="s">
        <v>171</v>
      </c>
    </row>
    <row r="400" s="11" customFormat="1" ht="16.5" customHeight="1">
      <c r="B400" s="243"/>
      <c r="C400" s="244"/>
      <c r="D400" s="244"/>
      <c r="E400" s="245" t="s">
        <v>22</v>
      </c>
      <c r="F400" s="246" t="s">
        <v>188</v>
      </c>
      <c r="G400" s="244"/>
      <c r="H400" s="244"/>
      <c r="I400" s="244"/>
      <c r="J400" s="244"/>
      <c r="K400" s="247">
        <v>3.7999999999999998</v>
      </c>
      <c r="L400" s="244"/>
      <c r="M400" s="244"/>
      <c r="N400" s="244"/>
      <c r="O400" s="244"/>
      <c r="P400" s="244"/>
      <c r="Q400" s="244"/>
      <c r="R400" s="248"/>
      <c r="T400" s="249"/>
      <c r="U400" s="244"/>
      <c r="V400" s="244"/>
      <c r="W400" s="244"/>
      <c r="X400" s="244"/>
      <c r="Y400" s="244"/>
      <c r="Z400" s="244"/>
      <c r="AA400" s="250"/>
      <c r="AT400" s="251" t="s">
        <v>187</v>
      </c>
      <c r="AU400" s="251" t="s">
        <v>150</v>
      </c>
      <c r="AV400" s="11" t="s">
        <v>176</v>
      </c>
      <c r="AW400" s="11" t="s">
        <v>34</v>
      </c>
      <c r="AX400" s="11" t="s">
        <v>84</v>
      </c>
      <c r="AY400" s="251" t="s">
        <v>171</v>
      </c>
    </row>
    <row r="401" s="1" customFormat="1" ht="25.5" customHeight="1">
      <c r="B401" s="47"/>
      <c r="C401" s="220" t="s">
        <v>1292</v>
      </c>
      <c r="D401" s="220" t="s">
        <v>172</v>
      </c>
      <c r="E401" s="221" t="s">
        <v>812</v>
      </c>
      <c r="F401" s="222" t="s">
        <v>813</v>
      </c>
      <c r="G401" s="222"/>
      <c r="H401" s="222"/>
      <c r="I401" s="222"/>
      <c r="J401" s="223" t="s">
        <v>184</v>
      </c>
      <c r="K401" s="224">
        <v>3.7999999999999998</v>
      </c>
      <c r="L401" s="225">
        <v>0</v>
      </c>
      <c r="M401" s="226"/>
      <c r="N401" s="227">
        <f>ROUND(L401*K401,2)</f>
        <v>0</v>
      </c>
      <c r="O401" s="227"/>
      <c r="P401" s="227"/>
      <c r="Q401" s="227"/>
      <c r="R401" s="49"/>
      <c r="T401" s="228" t="s">
        <v>22</v>
      </c>
      <c r="U401" s="57" t="s">
        <v>43</v>
      </c>
      <c r="V401" s="48"/>
      <c r="W401" s="229">
        <f>V401*K401</f>
        <v>0</v>
      </c>
      <c r="X401" s="229">
        <v>0.00013999999999999999</v>
      </c>
      <c r="Y401" s="229">
        <f>X401*K401</f>
        <v>0.00053199999999999992</v>
      </c>
      <c r="Z401" s="229">
        <v>0</v>
      </c>
      <c r="AA401" s="230">
        <f>Z401*K401</f>
        <v>0</v>
      </c>
      <c r="AR401" s="23" t="s">
        <v>249</v>
      </c>
      <c r="AT401" s="23" t="s">
        <v>172</v>
      </c>
      <c r="AU401" s="23" t="s">
        <v>150</v>
      </c>
      <c r="AY401" s="23" t="s">
        <v>171</v>
      </c>
      <c r="BE401" s="143">
        <f>IF(U401="základní",N401,0)</f>
        <v>0</v>
      </c>
      <c r="BF401" s="143">
        <f>IF(U401="snížená",N401,0)</f>
        <v>0</v>
      </c>
      <c r="BG401" s="143">
        <f>IF(U401="zákl. přenesená",N401,0)</f>
        <v>0</v>
      </c>
      <c r="BH401" s="143">
        <f>IF(U401="sníž. přenesená",N401,0)</f>
        <v>0</v>
      </c>
      <c r="BI401" s="143">
        <f>IF(U401="nulová",N401,0)</f>
        <v>0</v>
      </c>
      <c r="BJ401" s="23" t="s">
        <v>150</v>
      </c>
      <c r="BK401" s="143">
        <f>ROUND(L401*K401,2)</f>
        <v>0</v>
      </c>
      <c r="BL401" s="23" t="s">
        <v>249</v>
      </c>
      <c r="BM401" s="23" t="s">
        <v>1293</v>
      </c>
    </row>
    <row r="402" s="1" customFormat="1" ht="25.5" customHeight="1">
      <c r="B402" s="47"/>
      <c r="C402" s="220" t="s">
        <v>1294</v>
      </c>
      <c r="D402" s="220" t="s">
        <v>172</v>
      </c>
      <c r="E402" s="221" t="s">
        <v>816</v>
      </c>
      <c r="F402" s="222" t="s">
        <v>817</v>
      </c>
      <c r="G402" s="222"/>
      <c r="H402" s="222"/>
      <c r="I402" s="222"/>
      <c r="J402" s="223" t="s">
        <v>184</v>
      </c>
      <c r="K402" s="224">
        <v>3.7999999999999998</v>
      </c>
      <c r="L402" s="225">
        <v>0</v>
      </c>
      <c r="M402" s="226"/>
      <c r="N402" s="227">
        <f>ROUND(L402*K402,2)</f>
        <v>0</v>
      </c>
      <c r="O402" s="227"/>
      <c r="P402" s="227"/>
      <c r="Q402" s="227"/>
      <c r="R402" s="49"/>
      <c r="T402" s="228" t="s">
        <v>22</v>
      </c>
      <c r="U402" s="57" t="s">
        <v>43</v>
      </c>
      <c r="V402" s="48"/>
      <c r="W402" s="229">
        <f>V402*K402</f>
        <v>0</v>
      </c>
      <c r="X402" s="229">
        <v>0.00012</v>
      </c>
      <c r="Y402" s="229">
        <f>X402*K402</f>
        <v>0.00045599999999999997</v>
      </c>
      <c r="Z402" s="229">
        <v>0</v>
      </c>
      <c r="AA402" s="230">
        <f>Z402*K402</f>
        <v>0</v>
      </c>
      <c r="AR402" s="23" t="s">
        <v>249</v>
      </c>
      <c r="AT402" s="23" t="s">
        <v>172</v>
      </c>
      <c r="AU402" s="23" t="s">
        <v>150</v>
      </c>
      <c r="AY402" s="23" t="s">
        <v>171</v>
      </c>
      <c r="BE402" s="143">
        <f>IF(U402="základní",N402,0)</f>
        <v>0</v>
      </c>
      <c r="BF402" s="143">
        <f>IF(U402="snížená",N402,0)</f>
        <v>0</v>
      </c>
      <c r="BG402" s="143">
        <f>IF(U402="zákl. přenesená",N402,0)</f>
        <v>0</v>
      </c>
      <c r="BH402" s="143">
        <f>IF(U402="sníž. přenesená",N402,0)</f>
        <v>0</v>
      </c>
      <c r="BI402" s="143">
        <f>IF(U402="nulová",N402,0)</f>
        <v>0</v>
      </c>
      <c r="BJ402" s="23" t="s">
        <v>150</v>
      </c>
      <c r="BK402" s="143">
        <f>ROUND(L402*K402,2)</f>
        <v>0</v>
      </c>
      <c r="BL402" s="23" t="s">
        <v>249</v>
      </c>
      <c r="BM402" s="23" t="s">
        <v>1295</v>
      </c>
    </row>
    <row r="403" s="9" customFormat="1" ht="29.88" customHeight="1">
      <c r="B403" s="206"/>
      <c r="C403" s="207"/>
      <c r="D403" s="217" t="s">
        <v>144</v>
      </c>
      <c r="E403" s="217"/>
      <c r="F403" s="217"/>
      <c r="G403" s="217"/>
      <c r="H403" s="217"/>
      <c r="I403" s="217"/>
      <c r="J403" s="217"/>
      <c r="K403" s="217"/>
      <c r="L403" s="217"/>
      <c r="M403" s="217"/>
      <c r="N403" s="231">
        <f>BK403</f>
        <v>0</v>
      </c>
      <c r="O403" s="232"/>
      <c r="P403" s="232"/>
      <c r="Q403" s="232"/>
      <c r="R403" s="210"/>
      <c r="T403" s="211"/>
      <c r="U403" s="207"/>
      <c r="V403" s="207"/>
      <c r="W403" s="212">
        <f>SUM(W404:W417)</f>
        <v>0</v>
      </c>
      <c r="X403" s="207"/>
      <c r="Y403" s="212">
        <f>SUM(Y404:Y417)</f>
        <v>0.22747560000000003</v>
      </c>
      <c r="Z403" s="207"/>
      <c r="AA403" s="213">
        <f>SUM(AA404:AA417)</f>
        <v>0.046393049999999998</v>
      </c>
      <c r="AR403" s="214" t="s">
        <v>150</v>
      </c>
      <c r="AT403" s="215" t="s">
        <v>75</v>
      </c>
      <c r="AU403" s="215" t="s">
        <v>84</v>
      </c>
      <c r="AY403" s="214" t="s">
        <v>171</v>
      </c>
      <c r="BK403" s="216">
        <f>SUM(BK404:BK417)</f>
        <v>0</v>
      </c>
    </row>
    <row r="404" s="1" customFormat="1" ht="25.5" customHeight="1">
      <c r="B404" s="47"/>
      <c r="C404" s="220" t="s">
        <v>1296</v>
      </c>
      <c r="D404" s="220" t="s">
        <v>172</v>
      </c>
      <c r="E404" s="221" t="s">
        <v>820</v>
      </c>
      <c r="F404" s="222" t="s">
        <v>821</v>
      </c>
      <c r="G404" s="222"/>
      <c r="H404" s="222"/>
      <c r="I404" s="222"/>
      <c r="J404" s="223" t="s">
        <v>184</v>
      </c>
      <c r="K404" s="224">
        <v>149.655</v>
      </c>
      <c r="L404" s="225">
        <v>0</v>
      </c>
      <c r="M404" s="226"/>
      <c r="N404" s="227">
        <f>ROUND(L404*K404,2)</f>
        <v>0</v>
      </c>
      <c r="O404" s="227"/>
      <c r="P404" s="227"/>
      <c r="Q404" s="227"/>
      <c r="R404" s="49"/>
      <c r="T404" s="228" t="s">
        <v>22</v>
      </c>
      <c r="U404" s="57" t="s">
        <v>43</v>
      </c>
      <c r="V404" s="48"/>
      <c r="W404" s="229">
        <f>V404*K404</f>
        <v>0</v>
      </c>
      <c r="X404" s="229">
        <v>0.001</v>
      </c>
      <c r="Y404" s="229">
        <f>X404*K404</f>
        <v>0.14965500000000001</v>
      </c>
      <c r="Z404" s="229">
        <v>0.00031</v>
      </c>
      <c r="AA404" s="230">
        <f>Z404*K404</f>
        <v>0.046393049999999998</v>
      </c>
      <c r="AR404" s="23" t="s">
        <v>249</v>
      </c>
      <c r="AT404" s="23" t="s">
        <v>172</v>
      </c>
      <c r="AU404" s="23" t="s">
        <v>150</v>
      </c>
      <c r="AY404" s="23" t="s">
        <v>171</v>
      </c>
      <c r="BE404" s="143">
        <f>IF(U404="základní",N404,0)</f>
        <v>0</v>
      </c>
      <c r="BF404" s="143">
        <f>IF(U404="snížená",N404,0)</f>
        <v>0</v>
      </c>
      <c r="BG404" s="143">
        <f>IF(U404="zákl. přenesená",N404,0)</f>
        <v>0</v>
      </c>
      <c r="BH404" s="143">
        <f>IF(U404="sníž. přenesená",N404,0)</f>
        <v>0</v>
      </c>
      <c r="BI404" s="143">
        <f>IF(U404="nulová",N404,0)</f>
        <v>0</v>
      </c>
      <c r="BJ404" s="23" t="s">
        <v>150</v>
      </c>
      <c r="BK404" s="143">
        <f>ROUND(L404*K404,2)</f>
        <v>0</v>
      </c>
      <c r="BL404" s="23" t="s">
        <v>249</v>
      </c>
      <c r="BM404" s="23" t="s">
        <v>1297</v>
      </c>
    </row>
    <row r="405" s="10" customFormat="1" ht="16.5" customHeight="1">
      <c r="B405" s="233"/>
      <c r="C405" s="234"/>
      <c r="D405" s="234"/>
      <c r="E405" s="235" t="s">
        <v>22</v>
      </c>
      <c r="F405" s="236" t="s">
        <v>1298</v>
      </c>
      <c r="G405" s="237"/>
      <c r="H405" s="237"/>
      <c r="I405" s="237"/>
      <c r="J405" s="234"/>
      <c r="K405" s="238">
        <v>35.899999999999999</v>
      </c>
      <c r="L405" s="234"/>
      <c r="M405" s="234"/>
      <c r="N405" s="234"/>
      <c r="O405" s="234"/>
      <c r="P405" s="234"/>
      <c r="Q405" s="234"/>
      <c r="R405" s="239"/>
      <c r="T405" s="240"/>
      <c r="U405" s="234"/>
      <c r="V405" s="234"/>
      <c r="W405" s="234"/>
      <c r="X405" s="234"/>
      <c r="Y405" s="234"/>
      <c r="Z405" s="234"/>
      <c r="AA405" s="241"/>
      <c r="AT405" s="242" t="s">
        <v>187</v>
      </c>
      <c r="AU405" s="242" t="s">
        <v>150</v>
      </c>
      <c r="AV405" s="10" t="s">
        <v>150</v>
      </c>
      <c r="AW405" s="10" t="s">
        <v>34</v>
      </c>
      <c r="AX405" s="10" t="s">
        <v>76</v>
      </c>
      <c r="AY405" s="242" t="s">
        <v>171</v>
      </c>
    </row>
    <row r="406" s="10" customFormat="1" ht="16.5" customHeight="1">
      <c r="B406" s="233"/>
      <c r="C406" s="234"/>
      <c r="D406" s="234"/>
      <c r="E406" s="235" t="s">
        <v>22</v>
      </c>
      <c r="F406" s="252" t="s">
        <v>1299</v>
      </c>
      <c r="G406" s="234"/>
      <c r="H406" s="234"/>
      <c r="I406" s="234"/>
      <c r="J406" s="234"/>
      <c r="K406" s="238">
        <v>24.375</v>
      </c>
      <c r="L406" s="234"/>
      <c r="M406" s="234"/>
      <c r="N406" s="234"/>
      <c r="O406" s="234"/>
      <c r="P406" s="234"/>
      <c r="Q406" s="234"/>
      <c r="R406" s="239"/>
      <c r="T406" s="240"/>
      <c r="U406" s="234"/>
      <c r="V406" s="234"/>
      <c r="W406" s="234"/>
      <c r="X406" s="234"/>
      <c r="Y406" s="234"/>
      <c r="Z406" s="234"/>
      <c r="AA406" s="241"/>
      <c r="AT406" s="242" t="s">
        <v>187</v>
      </c>
      <c r="AU406" s="242" t="s">
        <v>150</v>
      </c>
      <c r="AV406" s="10" t="s">
        <v>150</v>
      </c>
      <c r="AW406" s="10" t="s">
        <v>34</v>
      </c>
      <c r="AX406" s="10" t="s">
        <v>76</v>
      </c>
      <c r="AY406" s="242" t="s">
        <v>171</v>
      </c>
    </row>
    <row r="407" s="10" customFormat="1" ht="16.5" customHeight="1">
      <c r="B407" s="233"/>
      <c r="C407" s="234"/>
      <c r="D407" s="234"/>
      <c r="E407" s="235" t="s">
        <v>22</v>
      </c>
      <c r="F407" s="252" t="s">
        <v>1300</v>
      </c>
      <c r="G407" s="234"/>
      <c r="H407" s="234"/>
      <c r="I407" s="234"/>
      <c r="J407" s="234"/>
      <c r="K407" s="238">
        <v>46.350000000000001</v>
      </c>
      <c r="L407" s="234"/>
      <c r="M407" s="234"/>
      <c r="N407" s="234"/>
      <c r="O407" s="234"/>
      <c r="P407" s="234"/>
      <c r="Q407" s="234"/>
      <c r="R407" s="239"/>
      <c r="T407" s="240"/>
      <c r="U407" s="234"/>
      <c r="V407" s="234"/>
      <c r="W407" s="234"/>
      <c r="X407" s="234"/>
      <c r="Y407" s="234"/>
      <c r="Z407" s="234"/>
      <c r="AA407" s="241"/>
      <c r="AT407" s="242" t="s">
        <v>187</v>
      </c>
      <c r="AU407" s="242" t="s">
        <v>150</v>
      </c>
      <c r="AV407" s="10" t="s">
        <v>150</v>
      </c>
      <c r="AW407" s="10" t="s">
        <v>34</v>
      </c>
      <c r="AX407" s="10" t="s">
        <v>76</v>
      </c>
      <c r="AY407" s="242" t="s">
        <v>171</v>
      </c>
    </row>
    <row r="408" s="10" customFormat="1" ht="16.5" customHeight="1">
      <c r="B408" s="233"/>
      <c r="C408" s="234"/>
      <c r="D408" s="234"/>
      <c r="E408" s="235" t="s">
        <v>22</v>
      </c>
      <c r="F408" s="252" t="s">
        <v>1301</v>
      </c>
      <c r="G408" s="234"/>
      <c r="H408" s="234"/>
      <c r="I408" s="234"/>
      <c r="J408" s="234"/>
      <c r="K408" s="238">
        <v>63.280000000000001</v>
      </c>
      <c r="L408" s="234"/>
      <c r="M408" s="234"/>
      <c r="N408" s="234"/>
      <c r="O408" s="234"/>
      <c r="P408" s="234"/>
      <c r="Q408" s="234"/>
      <c r="R408" s="239"/>
      <c r="T408" s="240"/>
      <c r="U408" s="234"/>
      <c r="V408" s="234"/>
      <c r="W408" s="234"/>
      <c r="X408" s="234"/>
      <c r="Y408" s="234"/>
      <c r="Z408" s="234"/>
      <c r="AA408" s="241"/>
      <c r="AT408" s="242" t="s">
        <v>187</v>
      </c>
      <c r="AU408" s="242" t="s">
        <v>150</v>
      </c>
      <c r="AV408" s="10" t="s">
        <v>150</v>
      </c>
      <c r="AW408" s="10" t="s">
        <v>34</v>
      </c>
      <c r="AX408" s="10" t="s">
        <v>76</v>
      </c>
      <c r="AY408" s="242" t="s">
        <v>171</v>
      </c>
    </row>
    <row r="409" s="10" customFormat="1" ht="16.5" customHeight="1">
      <c r="B409" s="233"/>
      <c r="C409" s="234"/>
      <c r="D409" s="234"/>
      <c r="E409" s="235" t="s">
        <v>22</v>
      </c>
      <c r="F409" s="252" t="s">
        <v>1044</v>
      </c>
      <c r="G409" s="234"/>
      <c r="H409" s="234"/>
      <c r="I409" s="234"/>
      <c r="J409" s="234"/>
      <c r="K409" s="238">
        <v>-20.25</v>
      </c>
      <c r="L409" s="234"/>
      <c r="M409" s="234"/>
      <c r="N409" s="234"/>
      <c r="O409" s="234"/>
      <c r="P409" s="234"/>
      <c r="Q409" s="234"/>
      <c r="R409" s="239"/>
      <c r="T409" s="240"/>
      <c r="U409" s="234"/>
      <c r="V409" s="234"/>
      <c r="W409" s="234"/>
      <c r="X409" s="234"/>
      <c r="Y409" s="234"/>
      <c r="Z409" s="234"/>
      <c r="AA409" s="241"/>
      <c r="AT409" s="242" t="s">
        <v>187</v>
      </c>
      <c r="AU409" s="242" t="s">
        <v>150</v>
      </c>
      <c r="AV409" s="10" t="s">
        <v>150</v>
      </c>
      <c r="AW409" s="10" t="s">
        <v>34</v>
      </c>
      <c r="AX409" s="10" t="s">
        <v>76</v>
      </c>
      <c r="AY409" s="242" t="s">
        <v>171</v>
      </c>
    </row>
    <row r="410" s="11" customFormat="1" ht="16.5" customHeight="1">
      <c r="B410" s="243"/>
      <c r="C410" s="244"/>
      <c r="D410" s="244"/>
      <c r="E410" s="245" t="s">
        <v>22</v>
      </c>
      <c r="F410" s="246" t="s">
        <v>188</v>
      </c>
      <c r="G410" s="244"/>
      <c r="H410" s="244"/>
      <c r="I410" s="244"/>
      <c r="J410" s="244"/>
      <c r="K410" s="247">
        <v>149.655</v>
      </c>
      <c r="L410" s="244"/>
      <c r="M410" s="244"/>
      <c r="N410" s="244"/>
      <c r="O410" s="244"/>
      <c r="P410" s="244"/>
      <c r="Q410" s="244"/>
      <c r="R410" s="248"/>
      <c r="T410" s="249"/>
      <c r="U410" s="244"/>
      <c r="V410" s="244"/>
      <c r="W410" s="244"/>
      <c r="X410" s="244"/>
      <c r="Y410" s="244"/>
      <c r="Z410" s="244"/>
      <c r="AA410" s="250"/>
      <c r="AT410" s="251" t="s">
        <v>187</v>
      </c>
      <c r="AU410" s="251" t="s">
        <v>150</v>
      </c>
      <c r="AV410" s="11" t="s">
        <v>176</v>
      </c>
      <c r="AW410" s="11" t="s">
        <v>34</v>
      </c>
      <c r="AX410" s="11" t="s">
        <v>84</v>
      </c>
      <c r="AY410" s="251" t="s">
        <v>171</v>
      </c>
    </row>
    <row r="411" s="1" customFormat="1" ht="25.5" customHeight="1">
      <c r="B411" s="47"/>
      <c r="C411" s="220" t="s">
        <v>1302</v>
      </c>
      <c r="D411" s="220" t="s">
        <v>172</v>
      </c>
      <c r="E411" s="221" t="s">
        <v>828</v>
      </c>
      <c r="F411" s="222" t="s">
        <v>829</v>
      </c>
      <c r="G411" s="222"/>
      <c r="H411" s="222"/>
      <c r="I411" s="222"/>
      <c r="J411" s="223" t="s">
        <v>184</v>
      </c>
      <c r="K411" s="224">
        <v>34.424999999999997</v>
      </c>
      <c r="L411" s="225">
        <v>0</v>
      </c>
      <c r="M411" s="226"/>
      <c r="N411" s="227">
        <f>ROUND(L411*K411,2)</f>
        <v>0</v>
      </c>
      <c r="O411" s="227"/>
      <c r="P411" s="227"/>
      <c r="Q411" s="227"/>
      <c r="R411" s="49"/>
      <c r="T411" s="228" t="s">
        <v>22</v>
      </c>
      <c r="U411" s="57" t="s">
        <v>43</v>
      </c>
      <c r="V411" s="48"/>
      <c r="W411" s="229">
        <f>V411*K411</f>
        <v>0</v>
      </c>
      <c r="X411" s="229">
        <v>0</v>
      </c>
      <c r="Y411" s="229">
        <f>X411*K411</f>
        <v>0</v>
      </c>
      <c r="Z411" s="229">
        <v>0</v>
      </c>
      <c r="AA411" s="230">
        <f>Z411*K411</f>
        <v>0</v>
      </c>
      <c r="AR411" s="23" t="s">
        <v>249</v>
      </c>
      <c r="AT411" s="23" t="s">
        <v>172</v>
      </c>
      <c r="AU411" s="23" t="s">
        <v>150</v>
      </c>
      <c r="AY411" s="23" t="s">
        <v>171</v>
      </c>
      <c r="BE411" s="143">
        <f>IF(U411="základní",N411,0)</f>
        <v>0</v>
      </c>
      <c r="BF411" s="143">
        <f>IF(U411="snížená",N411,0)</f>
        <v>0</v>
      </c>
      <c r="BG411" s="143">
        <f>IF(U411="zákl. přenesená",N411,0)</f>
        <v>0</v>
      </c>
      <c r="BH411" s="143">
        <f>IF(U411="sníž. přenesená",N411,0)</f>
        <v>0</v>
      </c>
      <c r="BI411" s="143">
        <f>IF(U411="nulová",N411,0)</f>
        <v>0</v>
      </c>
      <c r="BJ411" s="23" t="s">
        <v>150</v>
      </c>
      <c r="BK411" s="143">
        <f>ROUND(L411*K411,2)</f>
        <v>0</v>
      </c>
      <c r="BL411" s="23" t="s">
        <v>249</v>
      </c>
      <c r="BM411" s="23" t="s">
        <v>1303</v>
      </c>
    </row>
    <row r="412" s="10" customFormat="1" ht="16.5" customHeight="1">
      <c r="B412" s="233"/>
      <c r="C412" s="234"/>
      <c r="D412" s="234"/>
      <c r="E412" s="235" t="s">
        <v>22</v>
      </c>
      <c r="F412" s="236" t="s">
        <v>1035</v>
      </c>
      <c r="G412" s="237"/>
      <c r="H412" s="237"/>
      <c r="I412" s="237"/>
      <c r="J412" s="234"/>
      <c r="K412" s="238">
        <v>34.424999999999997</v>
      </c>
      <c r="L412" s="234"/>
      <c r="M412" s="234"/>
      <c r="N412" s="234"/>
      <c r="O412" s="234"/>
      <c r="P412" s="234"/>
      <c r="Q412" s="234"/>
      <c r="R412" s="239"/>
      <c r="T412" s="240"/>
      <c r="U412" s="234"/>
      <c r="V412" s="234"/>
      <c r="W412" s="234"/>
      <c r="X412" s="234"/>
      <c r="Y412" s="234"/>
      <c r="Z412" s="234"/>
      <c r="AA412" s="241"/>
      <c r="AT412" s="242" t="s">
        <v>187</v>
      </c>
      <c r="AU412" s="242" t="s">
        <v>150</v>
      </c>
      <c r="AV412" s="10" t="s">
        <v>150</v>
      </c>
      <c r="AW412" s="10" t="s">
        <v>34</v>
      </c>
      <c r="AX412" s="10" t="s">
        <v>76</v>
      </c>
      <c r="AY412" s="242" t="s">
        <v>171</v>
      </c>
    </row>
    <row r="413" s="11" customFormat="1" ht="16.5" customHeight="1">
      <c r="B413" s="243"/>
      <c r="C413" s="244"/>
      <c r="D413" s="244"/>
      <c r="E413" s="245" t="s">
        <v>22</v>
      </c>
      <c r="F413" s="246" t="s">
        <v>188</v>
      </c>
      <c r="G413" s="244"/>
      <c r="H413" s="244"/>
      <c r="I413" s="244"/>
      <c r="J413" s="244"/>
      <c r="K413" s="247">
        <v>34.424999999999997</v>
      </c>
      <c r="L413" s="244"/>
      <c r="M413" s="244"/>
      <c r="N413" s="244"/>
      <c r="O413" s="244"/>
      <c r="P413" s="244"/>
      <c r="Q413" s="244"/>
      <c r="R413" s="248"/>
      <c r="T413" s="249"/>
      <c r="U413" s="244"/>
      <c r="V413" s="244"/>
      <c r="W413" s="244"/>
      <c r="X413" s="244"/>
      <c r="Y413" s="244"/>
      <c r="Z413" s="244"/>
      <c r="AA413" s="250"/>
      <c r="AT413" s="251" t="s">
        <v>187</v>
      </c>
      <c r="AU413" s="251" t="s">
        <v>150</v>
      </c>
      <c r="AV413" s="11" t="s">
        <v>176</v>
      </c>
      <c r="AW413" s="11" t="s">
        <v>34</v>
      </c>
      <c r="AX413" s="11" t="s">
        <v>84</v>
      </c>
      <c r="AY413" s="251" t="s">
        <v>171</v>
      </c>
    </row>
    <row r="414" s="1" customFormat="1" ht="25.5" customHeight="1">
      <c r="B414" s="47"/>
      <c r="C414" s="264" t="s">
        <v>1304</v>
      </c>
      <c r="D414" s="264" t="s">
        <v>302</v>
      </c>
      <c r="E414" s="265" t="s">
        <v>832</v>
      </c>
      <c r="F414" s="266" t="s">
        <v>833</v>
      </c>
      <c r="G414" s="266"/>
      <c r="H414" s="266"/>
      <c r="I414" s="266"/>
      <c r="J414" s="267" t="s">
        <v>184</v>
      </c>
      <c r="K414" s="268">
        <v>36.146000000000001</v>
      </c>
      <c r="L414" s="269">
        <v>0</v>
      </c>
      <c r="M414" s="270"/>
      <c r="N414" s="271">
        <f>ROUND(L414*K414,2)</f>
        <v>0</v>
      </c>
      <c r="O414" s="227"/>
      <c r="P414" s="227"/>
      <c r="Q414" s="227"/>
      <c r="R414" s="49"/>
      <c r="T414" s="228" t="s">
        <v>22</v>
      </c>
      <c r="U414" s="57" t="s">
        <v>43</v>
      </c>
      <c r="V414" s="48"/>
      <c r="W414" s="229">
        <f>V414*K414</f>
        <v>0</v>
      </c>
      <c r="X414" s="229">
        <v>0</v>
      </c>
      <c r="Y414" s="229">
        <f>X414*K414</f>
        <v>0</v>
      </c>
      <c r="Z414" s="229">
        <v>0</v>
      </c>
      <c r="AA414" s="230">
        <f>Z414*K414</f>
        <v>0</v>
      </c>
      <c r="AR414" s="23" t="s">
        <v>306</v>
      </c>
      <c r="AT414" s="23" t="s">
        <v>302</v>
      </c>
      <c r="AU414" s="23" t="s">
        <v>150</v>
      </c>
      <c r="AY414" s="23" t="s">
        <v>171</v>
      </c>
      <c r="BE414" s="143">
        <f>IF(U414="základní",N414,0)</f>
        <v>0</v>
      </c>
      <c r="BF414" s="143">
        <f>IF(U414="snížená",N414,0)</f>
        <v>0</v>
      </c>
      <c r="BG414" s="143">
        <f>IF(U414="zákl. přenesená",N414,0)</f>
        <v>0</v>
      </c>
      <c r="BH414" s="143">
        <f>IF(U414="sníž. přenesená",N414,0)</f>
        <v>0</v>
      </c>
      <c r="BI414" s="143">
        <f>IF(U414="nulová",N414,0)</f>
        <v>0</v>
      </c>
      <c r="BJ414" s="23" t="s">
        <v>150</v>
      </c>
      <c r="BK414" s="143">
        <f>ROUND(L414*K414,2)</f>
        <v>0</v>
      </c>
      <c r="BL414" s="23" t="s">
        <v>249</v>
      </c>
      <c r="BM414" s="23" t="s">
        <v>1305</v>
      </c>
    </row>
    <row r="415" s="1" customFormat="1" ht="25.5" customHeight="1">
      <c r="B415" s="47"/>
      <c r="C415" s="264" t="s">
        <v>1306</v>
      </c>
      <c r="D415" s="264" t="s">
        <v>302</v>
      </c>
      <c r="E415" s="265" t="s">
        <v>836</v>
      </c>
      <c r="F415" s="266" t="s">
        <v>837</v>
      </c>
      <c r="G415" s="266"/>
      <c r="H415" s="266"/>
      <c r="I415" s="266"/>
      <c r="J415" s="267" t="s">
        <v>223</v>
      </c>
      <c r="K415" s="268">
        <v>52.5</v>
      </c>
      <c r="L415" s="269">
        <v>0</v>
      </c>
      <c r="M415" s="270"/>
      <c r="N415" s="271">
        <f>ROUND(L415*K415,2)</f>
        <v>0</v>
      </c>
      <c r="O415" s="227"/>
      <c r="P415" s="227"/>
      <c r="Q415" s="227"/>
      <c r="R415" s="49"/>
      <c r="T415" s="228" t="s">
        <v>22</v>
      </c>
      <c r="U415" s="57" t="s">
        <v>43</v>
      </c>
      <c r="V415" s="48"/>
      <c r="W415" s="229">
        <f>V415*K415</f>
        <v>0</v>
      </c>
      <c r="X415" s="229">
        <v>0</v>
      </c>
      <c r="Y415" s="229">
        <f>X415*K415</f>
        <v>0</v>
      </c>
      <c r="Z415" s="229">
        <v>0</v>
      </c>
      <c r="AA415" s="230">
        <f>Z415*K415</f>
        <v>0</v>
      </c>
      <c r="AR415" s="23" t="s">
        <v>306</v>
      </c>
      <c r="AT415" s="23" t="s">
        <v>302</v>
      </c>
      <c r="AU415" s="23" t="s">
        <v>150</v>
      </c>
      <c r="AY415" s="23" t="s">
        <v>171</v>
      </c>
      <c r="BE415" s="143">
        <f>IF(U415="základní",N415,0)</f>
        <v>0</v>
      </c>
      <c r="BF415" s="143">
        <f>IF(U415="snížená",N415,0)</f>
        <v>0</v>
      </c>
      <c r="BG415" s="143">
        <f>IF(U415="zákl. přenesená",N415,0)</f>
        <v>0</v>
      </c>
      <c r="BH415" s="143">
        <f>IF(U415="sníž. přenesená",N415,0)</f>
        <v>0</v>
      </c>
      <c r="BI415" s="143">
        <f>IF(U415="nulová",N415,0)</f>
        <v>0</v>
      </c>
      <c r="BJ415" s="23" t="s">
        <v>150</v>
      </c>
      <c r="BK415" s="143">
        <f>ROUND(L415*K415,2)</f>
        <v>0</v>
      </c>
      <c r="BL415" s="23" t="s">
        <v>249</v>
      </c>
      <c r="BM415" s="23" t="s">
        <v>1307</v>
      </c>
    </row>
    <row r="416" s="1" customFormat="1" ht="38.25" customHeight="1">
      <c r="B416" s="47"/>
      <c r="C416" s="220" t="s">
        <v>1308</v>
      </c>
      <c r="D416" s="220" t="s">
        <v>172</v>
      </c>
      <c r="E416" s="221" t="s">
        <v>840</v>
      </c>
      <c r="F416" s="222" t="s">
        <v>841</v>
      </c>
      <c r="G416" s="222"/>
      <c r="H416" s="222"/>
      <c r="I416" s="222"/>
      <c r="J416" s="223" t="s">
        <v>184</v>
      </c>
      <c r="K416" s="224">
        <v>149.655</v>
      </c>
      <c r="L416" s="225">
        <v>0</v>
      </c>
      <c r="M416" s="226"/>
      <c r="N416" s="227">
        <f>ROUND(L416*K416,2)</f>
        <v>0</v>
      </c>
      <c r="O416" s="227"/>
      <c r="P416" s="227"/>
      <c r="Q416" s="227"/>
      <c r="R416" s="49"/>
      <c r="T416" s="228" t="s">
        <v>22</v>
      </c>
      <c r="U416" s="57" t="s">
        <v>43</v>
      </c>
      <c r="V416" s="48"/>
      <c r="W416" s="229">
        <f>V416*K416</f>
        <v>0</v>
      </c>
      <c r="X416" s="229">
        <v>0.00020000000000000001</v>
      </c>
      <c r="Y416" s="229">
        <f>X416*K416</f>
        <v>0.029931000000000003</v>
      </c>
      <c r="Z416" s="229">
        <v>0</v>
      </c>
      <c r="AA416" s="230">
        <f>Z416*K416</f>
        <v>0</v>
      </c>
      <c r="AR416" s="23" t="s">
        <v>249</v>
      </c>
      <c r="AT416" s="23" t="s">
        <v>172</v>
      </c>
      <c r="AU416" s="23" t="s">
        <v>150</v>
      </c>
      <c r="AY416" s="23" t="s">
        <v>171</v>
      </c>
      <c r="BE416" s="143">
        <f>IF(U416="základní",N416,0)</f>
        <v>0</v>
      </c>
      <c r="BF416" s="143">
        <f>IF(U416="snížená",N416,0)</f>
        <v>0</v>
      </c>
      <c r="BG416" s="143">
        <f>IF(U416="zákl. přenesená",N416,0)</f>
        <v>0</v>
      </c>
      <c r="BH416" s="143">
        <f>IF(U416="sníž. přenesená",N416,0)</f>
        <v>0</v>
      </c>
      <c r="BI416" s="143">
        <f>IF(U416="nulová",N416,0)</f>
        <v>0</v>
      </c>
      <c r="BJ416" s="23" t="s">
        <v>150</v>
      </c>
      <c r="BK416" s="143">
        <f>ROUND(L416*K416,2)</f>
        <v>0</v>
      </c>
      <c r="BL416" s="23" t="s">
        <v>249</v>
      </c>
      <c r="BM416" s="23" t="s">
        <v>1309</v>
      </c>
    </row>
    <row r="417" s="1" customFormat="1" ht="38.25" customHeight="1">
      <c r="B417" s="47"/>
      <c r="C417" s="220" t="s">
        <v>1310</v>
      </c>
      <c r="D417" s="220" t="s">
        <v>172</v>
      </c>
      <c r="E417" s="221" t="s">
        <v>844</v>
      </c>
      <c r="F417" s="222" t="s">
        <v>845</v>
      </c>
      <c r="G417" s="222"/>
      <c r="H417" s="222"/>
      <c r="I417" s="222"/>
      <c r="J417" s="223" t="s">
        <v>184</v>
      </c>
      <c r="K417" s="224">
        <v>149.655</v>
      </c>
      <c r="L417" s="225">
        <v>0</v>
      </c>
      <c r="M417" s="226"/>
      <c r="N417" s="227">
        <f>ROUND(L417*K417,2)</f>
        <v>0</v>
      </c>
      <c r="O417" s="227"/>
      <c r="P417" s="227"/>
      <c r="Q417" s="227"/>
      <c r="R417" s="49"/>
      <c r="T417" s="228" t="s">
        <v>22</v>
      </c>
      <c r="U417" s="57" t="s">
        <v>43</v>
      </c>
      <c r="V417" s="48"/>
      <c r="W417" s="229">
        <f>V417*K417</f>
        <v>0</v>
      </c>
      <c r="X417" s="229">
        <v>0.00032000000000000003</v>
      </c>
      <c r="Y417" s="229">
        <f>X417*K417</f>
        <v>0.047889600000000004</v>
      </c>
      <c r="Z417" s="229">
        <v>0</v>
      </c>
      <c r="AA417" s="230">
        <f>Z417*K417</f>
        <v>0</v>
      </c>
      <c r="AR417" s="23" t="s">
        <v>249</v>
      </c>
      <c r="AT417" s="23" t="s">
        <v>172</v>
      </c>
      <c r="AU417" s="23" t="s">
        <v>150</v>
      </c>
      <c r="AY417" s="23" t="s">
        <v>171</v>
      </c>
      <c r="BE417" s="143">
        <f>IF(U417="základní",N417,0)</f>
        <v>0</v>
      </c>
      <c r="BF417" s="143">
        <f>IF(U417="snížená",N417,0)</f>
        <v>0</v>
      </c>
      <c r="BG417" s="143">
        <f>IF(U417="zákl. přenesená",N417,0)</f>
        <v>0</v>
      </c>
      <c r="BH417" s="143">
        <f>IF(U417="sníž. přenesená",N417,0)</f>
        <v>0</v>
      </c>
      <c r="BI417" s="143">
        <f>IF(U417="nulová",N417,0)</f>
        <v>0</v>
      </c>
      <c r="BJ417" s="23" t="s">
        <v>150</v>
      </c>
      <c r="BK417" s="143">
        <f>ROUND(L417*K417,2)</f>
        <v>0</v>
      </c>
      <c r="BL417" s="23" t="s">
        <v>249</v>
      </c>
      <c r="BM417" s="23" t="s">
        <v>1311</v>
      </c>
    </row>
    <row r="418" s="9" customFormat="1" ht="37.44" customHeight="1">
      <c r="B418" s="206"/>
      <c r="C418" s="207"/>
      <c r="D418" s="208" t="s">
        <v>145</v>
      </c>
      <c r="E418" s="208"/>
      <c r="F418" s="208"/>
      <c r="G418" s="208"/>
      <c r="H418" s="208"/>
      <c r="I418" s="208"/>
      <c r="J418" s="208"/>
      <c r="K418" s="208"/>
      <c r="L418" s="208"/>
      <c r="M418" s="208"/>
      <c r="N418" s="262">
        <f>BK418</f>
        <v>0</v>
      </c>
      <c r="O418" s="263"/>
      <c r="P418" s="263"/>
      <c r="Q418" s="263"/>
      <c r="R418" s="210"/>
      <c r="T418" s="211"/>
      <c r="U418" s="207"/>
      <c r="V418" s="207"/>
      <c r="W418" s="212">
        <f>W419</f>
        <v>0</v>
      </c>
      <c r="X418" s="207"/>
      <c r="Y418" s="212">
        <f>Y419</f>
        <v>0</v>
      </c>
      <c r="Z418" s="207"/>
      <c r="AA418" s="213">
        <f>AA419</f>
        <v>0</v>
      </c>
      <c r="AR418" s="214" t="s">
        <v>181</v>
      </c>
      <c r="AT418" s="215" t="s">
        <v>75</v>
      </c>
      <c r="AU418" s="215" t="s">
        <v>76</v>
      </c>
      <c r="AY418" s="214" t="s">
        <v>171</v>
      </c>
      <c r="BK418" s="216">
        <f>BK419</f>
        <v>0</v>
      </c>
    </row>
    <row r="419" s="9" customFormat="1" ht="19.92" customHeight="1">
      <c r="B419" s="206"/>
      <c r="C419" s="207"/>
      <c r="D419" s="217" t="s">
        <v>146</v>
      </c>
      <c r="E419" s="217"/>
      <c r="F419" s="217"/>
      <c r="G419" s="217"/>
      <c r="H419" s="217"/>
      <c r="I419" s="217"/>
      <c r="J419" s="217"/>
      <c r="K419" s="217"/>
      <c r="L419" s="217"/>
      <c r="M419" s="217"/>
      <c r="N419" s="218">
        <f>BK419</f>
        <v>0</v>
      </c>
      <c r="O419" s="219"/>
      <c r="P419" s="219"/>
      <c r="Q419" s="219"/>
      <c r="R419" s="210"/>
      <c r="T419" s="211"/>
      <c r="U419" s="207"/>
      <c r="V419" s="207"/>
      <c r="W419" s="212">
        <f>SUM(W420:W422)</f>
        <v>0</v>
      </c>
      <c r="X419" s="207"/>
      <c r="Y419" s="212">
        <f>SUM(Y420:Y422)</f>
        <v>0</v>
      </c>
      <c r="Z419" s="207"/>
      <c r="AA419" s="213">
        <f>SUM(AA420:AA422)</f>
        <v>0</v>
      </c>
      <c r="AR419" s="214" t="s">
        <v>181</v>
      </c>
      <c r="AT419" s="215" t="s">
        <v>75</v>
      </c>
      <c r="AU419" s="215" t="s">
        <v>84</v>
      </c>
      <c r="AY419" s="214" t="s">
        <v>171</v>
      </c>
      <c r="BK419" s="216">
        <f>SUM(BK420:BK422)</f>
        <v>0</v>
      </c>
    </row>
    <row r="420" s="1" customFormat="1" ht="38.25" customHeight="1">
      <c r="B420" s="47"/>
      <c r="C420" s="220" t="s">
        <v>1312</v>
      </c>
      <c r="D420" s="220" t="s">
        <v>172</v>
      </c>
      <c r="E420" s="221" t="s">
        <v>848</v>
      </c>
      <c r="F420" s="222" t="s">
        <v>849</v>
      </c>
      <c r="G420" s="222"/>
      <c r="H420" s="222"/>
      <c r="I420" s="222"/>
      <c r="J420" s="223" t="s">
        <v>175</v>
      </c>
      <c r="K420" s="224">
        <v>1</v>
      </c>
      <c r="L420" s="225">
        <v>0</v>
      </c>
      <c r="M420" s="226"/>
      <c r="N420" s="227">
        <f>ROUND(L420*K420,2)</f>
        <v>0</v>
      </c>
      <c r="O420" s="227"/>
      <c r="P420" s="227"/>
      <c r="Q420" s="227"/>
      <c r="R420" s="49"/>
      <c r="T420" s="228" t="s">
        <v>22</v>
      </c>
      <c r="U420" s="57" t="s">
        <v>43</v>
      </c>
      <c r="V420" s="48"/>
      <c r="W420" s="229">
        <f>V420*K420</f>
        <v>0</v>
      </c>
      <c r="X420" s="229">
        <v>0</v>
      </c>
      <c r="Y420" s="229">
        <f>X420*K420</f>
        <v>0</v>
      </c>
      <c r="Z420" s="229">
        <v>0</v>
      </c>
      <c r="AA420" s="230">
        <f>Z420*K420</f>
        <v>0</v>
      </c>
      <c r="AR420" s="23" t="s">
        <v>456</v>
      </c>
      <c r="AT420" s="23" t="s">
        <v>172</v>
      </c>
      <c r="AU420" s="23" t="s">
        <v>150</v>
      </c>
      <c r="AY420" s="23" t="s">
        <v>171</v>
      </c>
      <c r="BE420" s="143">
        <f>IF(U420="základní",N420,0)</f>
        <v>0</v>
      </c>
      <c r="BF420" s="143">
        <f>IF(U420="snížená",N420,0)</f>
        <v>0</v>
      </c>
      <c r="BG420" s="143">
        <f>IF(U420="zákl. přenesená",N420,0)</f>
        <v>0</v>
      </c>
      <c r="BH420" s="143">
        <f>IF(U420="sníž. přenesená",N420,0)</f>
        <v>0</v>
      </c>
      <c r="BI420" s="143">
        <f>IF(U420="nulová",N420,0)</f>
        <v>0</v>
      </c>
      <c r="BJ420" s="23" t="s">
        <v>150</v>
      </c>
      <c r="BK420" s="143">
        <f>ROUND(L420*K420,2)</f>
        <v>0</v>
      </c>
      <c r="BL420" s="23" t="s">
        <v>456</v>
      </c>
      <c r="BM420" s="23" t="s">
        <v>1313</v>
      </c>
    </row>
    <row r="421" s="1" customFormat="1" ht="16.5" customHeight="1">
      <c r="B421" s="47"/>
      <c r="C421" s="264" t="s">
        <v>1314</v>
      </c>
      <c r="D421" s="264" t="s">
        <v>302</v>
      </c>
      <c r="E421" s="265" t="s">
        <v>852</v>
      </c>
      <c r="F421" s="266" t="s">
        <v>853</v>
      </c>
      <c r="G421" s="266"/>
      <c r="H421" s="266"/>
      <c r="I421" s="266"/>
      <c r="J421" s="267" t="s">
        <v>640</v>
      </c>
      <c r="K421" s="268">
        <v>1</v>
      </c>
      <c r="L421" s="269">
        <v>0</v>
      </c>
      <c r="M421" s="270"/>
      <c r="N421" s="271">
        <f>ROUND(L421*K421,2)</f>
        <v>0</v>
      </c>
      <c r="O421" s="227"/>
      <c r="P421" s="227"/>
      <c r="Q421" s="227"/>
      <c r="R421" s="49"/>
      <c r="T421" s="228" t="s">
        <v>22</v>
      </c>
      <c r="U421" s="57" t="s">
        <v>43</v>
      </c>
      <c r="V421" s="48"/>
      <c r="W421" s="229">
        <f>V421*K421</f>
        <v>0</v>
      </c>
      <c r="X421" s="229">
        <v>0</v>
      </c>
      <c r="Y421" s="229">
        <f>X421*K421</f>
        <v>0</v>
      </c>
      <c r="Z421" s="229">
        <v>0</v>
      </c>
      <c r="AA421" s="230">
        <f>Z421*K421</f>
        <v>0</v>
      </c>
      <c r="AR421" s="23" t="s">
        <v>854</v>
      </c>
      <c r="AT421" s="23" t="s">
        <v>302</v>
      </c>
      <c r="AU421" s="23" t="s">
        <v>150</v>
      </c>
      <c r="AY421" s="23" t="s">
        <v>171</v>
      </c>
      <c r="BE421" s="143">
        <f>IF(U421="základní",N421,0)</f>
        <v>0</v>
      </c>
      <c r="BF421" s="143">
        <f>IF(U421="snížená",N421,0)</f>
        <v>0</v>
      </c>
      <c r="BG421" s="143">
        <f>IF(U421="zákl. přenesená",N421,0)</f>
        <v>0</v>
      </c>
      <c r="BH421" s="143">
        <f>IF(U421="sníž. přenesená",N421,0)</f>
        <v>0</v>
      </c>
      <c r="BI421" s="143">
        <f>IF(U421="nulová",N421,0)</f>
        <v>0</v>
      </c>
      <c r="BJ421" s="23" t="s">
        <v>150</v>
      </c>
      <c r="BK421" s="143">
        <f>ROUND(L421*K421,2)</f>
        <v>0</v>
      </c>
      <c r="BL421" s="23" t="s">
        <v>456</v>
      </c>
      <c r="BM421" s="23" t="s">
        <v>1315</v>
      </c>
    </row>
    <row r="422" s="1" customFormat="1" ht="16.5" customHeight="1">
      <c r="B422" s="47"/>
      <c r="C422" s="220" t="s">
        <v>1316</v>
      </c>
      <c r="D422" s="220" t="s">
        <v>172</v>
      </c>
      <c r="E422" s="221" t="s">
        <v>857</v>
      </c>
      <c r="F422" s="222" t="s">
        <v>858</v>
      </c>
      <c r="G422" s="222"/>
      <c r="H422" s="222"/>
      <c r="I422" s="222"/>
      <c r="J422" s="223" t="s">
        <v>582</v>
      </c>
      <c r="K422" s="224">
        <v>1</v>
      </c>
      <c r="L422" s="225">
        <v>0</v>
      </c>
      <c r="M422" s="226"/>
      <c r="N422" s="227">
        <f>ROUND(L422*K422,2)</f>
        <v>0</v>
      </c>
      <c r="O422" s="227"/>
      <c r="P422" s="227"/>
      <c r="Q422" s="227"/>
      <c r="R422" s="49"/>
      <c r="T422" s="228" t="s">
        <v>22</v>
      </c>
      <c r="U422" s="57" t="s">
        <v>43</v>
      </c>
      <c r="V422" s="48"/>
      <c r="W422" s="229">
        <f>V422*K422</f>
        <v>0</v>
      </c>
      <c r="X422" s="229">
        <v>0</v>
      </c>
      <c r="Y422" s="229">
        <f>X422*K422</f>
        <v>0</v>
      </c>
      <c r="Z422" s="229">
        <v>0</v>
      </c>
      <c r="AA422" s="230">
        <f>Z422*K422</f>
        <v>0</v>
      </c>
      <c r="AR422" s="23" t="s">
        <v>456</v>
      </c>
      <c r="AT422" s="23" t="s">
        <v>172</v>
      </c>
      <c r="AU422" s="23" t="s">
        <v>150</v>
      </c>
      <c r="AY422" s="23" t="s">
        <v>171</v>
      </c>
      <c r="BE422" s="143">
        <f>IF(U422="základní",N422,0)</f>
        <v>0</v>
      </c>
      <c r="BF422" s="143">
        <f>IF(U422="snížená",N422,0)</f>
        <v>0</v>
      </c>
      <c r="BG422" s="143">
        <f>IF(U422="zákl. přenesená",N422,0)</f>
        <v>0</v>
      </c>
      <c r="BH422" s="143">
        <f>IF(U422="sníž. přenesená",N422,0)</f>
        <v>0</v>
      </c>
      <c r="BI422" s="143">
        <f>IF(U422="nulová",N422,0)</f>
        <v>0</v>
      </c>
      <c r="BJ422" s="23" t="s">
        <v>150</v>
      </c>
      <c r="BK422" s="143">
        <f>ROUND(L422*K422,2)</f>
        <v>0</v>
      </c>
      <c r="BL422" s="23" t="s">
        <v>456</v>
      </c>
      <c r="BM422" s="23" t="s">
        <v>1317</v>
      </c>
    </row>
    <row r="423" s="1" customFormat="1" ht="49.92" customHeight="1">
      <c r="B423" s="47"/>
      <c r="C423" s="48"/>
      <c r="D423" s="208" t="s">
        <v>860</v>
      </c>
      <c r="E423" s="48"/>
      <c r="F423" s="48"/>
      <c r="G423" s="48"/>
      <c r="H423" s="48"/>
      <c r="I423" s="48"/>
      <c r="J423" s="48"/>
      <c r="K423" s="48"/>
      <c r="L423" s="48"/>
      <c r="M423" s="48"/>
      <c r="N423" s="262">
        <f>BK423</f>
        <v>0</v>
      </c>
      <c r="O423" s="263"/>
      <c r="P423" s="263"/>
      <c r="Q423" s="263"/>
      <c r="R423" s="49"/>
      <c r="T423" s="194"/>
      <c r="U423" s="73"/>
      <c r="V423" s="73"/>
      <c r="W423" s="73"/>
      <c r="X423" s="73"/>
      <c r="Y423" s="73"/>
      <c r="Z423" s="73"/>
      <c r="AA423" s="75"/>
      <c r="AT423" s="23" t="s">
        <v>75</v>
      </c>
      <c r="AU423" s="23" t="s">
        <v>76</v>
      </c>
      <c r="AY423" s="23" t="s">
        <v>861</v>
      </c>
      <c r="BK423" s="143">
        <v>0</v>
      </c>
    </row>
    <row r="424" s="1" customFormat="1" ht="6.96" customHeight="1">
      <c r="B424" s="76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8"/>
    </row>
  </sheetData>
  <sheetProtection sheet="1" formatColumns="0" formatRows="0" objects="1" scenarios="1" spinCount="10" saltValue="blN7IkTH480zhyu5Lizpa+cw4Xf/neMRHHZfAg4fb7re3VFpeNMGemCOMjihmVV6BEn/VMFEr6esKbhq1rLoRQ==" hashValue="ntTh4jc3HujYtZOqMAKrbb0KOoKr/ikK+6pAl4BXlDcpJ/aWzfUnMd5CjXiWvujb8N4+WzPt4L8sWOzCor+9/Q==" algorithmName="SHA-512" password="CC35"/>
  <mergeCells count="729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4:Q114"/>
    <mergeCell ref="D115:H115"/>
    <mergeCell ref="N115:Q115"/>
    <mergeCell ref="D116:H116"/>
    <mergeCell ref="N116:Q116"/>
    <mergeCell ref="D117:H117"/>
    <mergeCell ref="N117:Q117"/>
    <mergeCell ref="D118:H118"/>
    <mergeCell ref="N118:Q118"/>
    <mergeCell ref="D119:H119"/>
    <mergeCell ref="N119:Q119"/>
    <mergeCell ref="N120:Q120"/>
    <mergeCell ref="L122:Q122"/>
    <mergeCell ref="C128:Q128"/>
    <mergeCell ref="F130:P130"/>
    <mergeCell ref="F131:P131"/>
    <mergeCell ref="M133:P133"/>
    <mergeCell ref="M135:Q135"/>
    <mergeCell ref="M136:Q136"/>
    <mergeCell ref="F138:I138"/>
    <mergeCell ref="L138:M138"/>
    <mergeCell ref="N138:Q138"/>
    <mergeCell ref="F142:I142"/>
    <mergeCell ref="L142:M142"/>
    <mergeCell ref="N142:Q142"/>
    <mergeCell ref="F143:I143"/>
    <mergeCell ref="L143:M143"/>
    <mergeCell ref="N143:Q143"/>
    <mergeCell ref="F145:I145"/>
    <mergeCell ref="L145:M145"/>
    <mergeCell ref="N145:Q145"/>
    <mergeCell ref="F146:I146"/>
    <mergeCell ref="F147:I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F153:I153"/>
    <mergeCell ref="F154:I154"/>
    <mergeCell ref="F155:I155"/>
    <mergeCell ref="F156:I156"/>
    <mergeCell ref="F157:I157"/>
    <mergeCell ref="F158:I158"/>
    <mergeCell ref="F159:I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F168:I168"/>
    <mergeCell ref="L168:M168"/>
    <mergeCell ref="N168:Q168"/>
    <mergeCell ref="F169:I169"/>
    <mergeCell ref="F170:I170"/>
    <mergeCell ref="F171:I171"/>
    <mergeCell ref="F172:I172"/>
    <mergeCell ref="F173:I173"/>
    <mergeCell ref="L173:M173"/>
    <mergeCell ref="N173:Q173"/>
    <mergeCell ref="F174:I174"/>
    <mergeCell ref="F175:I175"/>
    <mergeCell ref="F176:I176"/>
    <mergeCell ref="L176:M176"/>
    <mergeCell ref="N176:Q176"/>
    <mergeCell ref="F177:I177"/>
    <mergeCell ref="F178:I178"/>
    <mergeCell ref="F179:I179"/>
    <mergeCell ref="F180:I180"/>
    <mergeCell ref="L180:M180"/>
    <mergeCell ref="N180:Q180"/>
    <mergeCell ref="F181:I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F189:I189"/>
    <mergeCell ref="F190:I190"/>
    <mergeCell ref="F191:I191"/>
    <mergeCell ref="F192:I192"/>
    <mergeCell ref="L192:M192"/>
    <mergeCell ref="N192:Q192"/>
    <mergeCell ref="F193:I193"/>
    <mergeCell ref="F194:I194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1:I201"/>
    <mergeCell ref="L201:M201"/>
    <mergeCell ref="N201:Q201"/>
    <mergeCell ref="F204:I204"/>
    <mergeCell ref="L204:M204"/>
    <mergeCell ref="N204:Q204"/>
    <mergeCell ref="F205:I205"/>
    <mergeCell ref="F206:I206"/>
    <mergeCell ref="L206:M206"/>
    <mergeCell ref="N206:Q206"/>
    <mergeCell ref="F207:I207"/>
    <mergeCell ref="F208:I208"/>
    <mergeCell ref="F209:I209"/>
    <mergeCell ref="F210:I210"/>
    <mergeCell ref="L210:M210"/>
    <mergeCell ref="N210:Q210"/>
    <mergeCell ref="F211:I211"/>
    <mergeCell ref="F212:I212"/>
    <mergeCell ref="F213:I213"/>
    <mergeCell ref="L213:M213"/>
    <mergeCell ref="N213:Q213"/>
    <mergeCell ref="F214:I214"/>
    <mergeCell ref="F215:I215"/>
    <mergeCell ref="L215:M215"/>
    <mergeCell ref="N215:Q215"/>
    <mergeCell ref="F216:I216"/>
    <mergeCell ref="L216:M216"/>
    <mergeCell ref="N216:Q216"/>
    <mergeCell ref="F218:I218"/>
    <mergeCell ref="L218:M218"/>
    <mergeCell ref="N218:Q218"/>
    <mergeCell ref="F219:I219"/>
    <mergeCell ref="F220:I220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27:I227"/>
    <mergeCell ref="F228:I228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306:I306"/>
    <mergeCell ref="L306:M306"/>
    <mergeCell ref="N306:Q306"/>
    <mergeCell ref="F307:I307"/>
    <mergeCell ref="L307:M307"/>
    <mergeCell ref="N307:Q307"/>
    <mergeCell ref="F309:I309"/>
    <mergeCell ref="L309:M309"/>
    <mergeCell ref="N309:Q309"/>
    <mergeCell ref="F310:I310"/>
    <mergeCell ref="F311:I311"/>
    <mergeCell ref="F312:I312"/>
    <mergeCell ref="L312:M312"/>
    <mergeCell ref="N312:Q312"/>
    <mergeCell ref="F313:I313"/>
    <mergeCell ref="L313:M313"/>
    <mergeCell ref="N313:Q313"/>
    <mergeCell ref="F315:I315"/>
    <mergeCell ref="L315:M315"/>
    <mergeCell ref="N315:Q315"/>
    <mergeCell ref="F316:I316"/>
    <mergeCell ref="L316:M316"/>
    <mergeCell ref="N316:Q316"/>
    <mergeCell ref="F317:I317"/>
    <mergeCell ref="F318:I318"/>
    <mergeCell ref="L318:M318"/>
    <mergeCell ref="N318:Q318"/>
    <mergeCell ref="F319:I319"/>
    <mergeCell ref="L319:M319"/>
    <mergeCell ref="N319:Q319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7:I327"/>
    <mergeCell ref="L327:M327"/>
    <mergeCell ref="N327:Q327"/>
    <mergeCell ref="F328:I328"/>
    <mergeCell ref="L328:M328"/>
    <mergeCell ref="N328:Q328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F334:I334"/>
    <mergeCell ref="L334:M334"/>
    <mergeCell ref="N334:Q334"/>
    <mergeCell ref="F335:I335"/>
    <mergeCell ref="L335:M335"/>
    <mergeCell ref="N335:Q335"/>
    <mergeCell ref="F337:I337"/>
    <mergeCell ref="L337:M337"/>
    <mergeCell ref="N337:Q337"/>
    <mergeCell ref="F338:I338"/>
    <mergeCell ref="F339:I339"/>
    <mergeCell ref="F340:I340"/>
    <mergeCell ref="F341:I341"/>
    <mergeCell ref="L341:M341"/>
    <mergeCell ref="N341:Q341"/>
    <mergeCell ref="F342:I342"/>
    <mergeCell ref="F343:I343"/>
    <mergeCell ref="F344:I344"/>
    <mergeCell ref="L344:M344"/>
    <mergeCell ref="N344:Q344"/>
    <mergeCell ref="F345:I345"/>
    <mergeCell ref="F346:I346"/>
    <mergeCell ref="F347:I347"/>
    <mergeCell ref="F348:I348"/>
    <mergeCell ref="F349:I349"/>
    <mergeCell ref="L349:M349"/>
    <mergeCell ref="N349:Q349"/>
    <mergeCell ref="F350:I350"/>
    <mergeCell ref="L350:M350"/>
    <mergeCell ref="N350:Q350"/>
    <mergeCell ref="F351:I351"/>
    <mergeCell ref="L351:M351"/>
    <mergeCell ref="N351:Q351"/>
    <mergeCell ref="F352:I352"/>
    <mergeCell ref="L352:M352"/>
    <mergeCell ref="N352:Q352"/>
    <mergeCell ref="F353:I353"/>
    <mergeCell ref="L353:M353"/>
    <mergeCell ref="N353:Q353"/>
    <mergeCell ref="F354:I354"/>
    <mergeCell ref="F355:I355"/>
    <mergeCell ref="F356:I356"/>
    <mergeCell ref="L356:M356"/>
    <mergeCell ref="N356:Q356"/>
    <mergeCell ref="F357:I357"/>
    <mergeCell ref="L357:M357"/>
    <mergeCell ref="N357:Q357"/>
    <mergeCell ref="F358:I358"/>
    <mergeCell ref="F359:I359"/>
    <mergeCell ref="F360:I360"/>
    <mergeCell ref="L360:M360"/>
    <mergeCell ref="N360:Q360"/>
    <mergeCell ref="F362:I362"/>
    <mergeCell ref="L362:M362"/>
    <mergeCell ref="N362:Q362"/>
    <mergeCell ref="F363:I363"/>
    <mergeCell ref="F364:I364"/>
    <mergeCell ref="F365:I365"/>
    <mergeCell ref="L365:M365"/>
    <mergeCell ref="N365:Q365"/>
    <mergeCell ref="F366:I366"/>
    <mergeCell ref="L366:M366"/>
    <mergeCell ref="N366:Q366"/>
    <mergeCell ref="F367:I367"/>
    <mergeCell ref="L367:M367"/>
    <mergeCell ref="N367:Q367"/>
    <mergeCell ref="F368:I368"/>
    <mergeCell ref="F369:I369"/>
    <mergeCell ref="F370:I370"/>
    <mergeCell ref="L370:M370"/>
    <mergeCell ref="N370:Q370"/>
    <mergeCell ref="F371:I371"/>
    <mergeCell ref="L371:M371"/>
    <mergeCell ref="N371:Q371"/>
    <mergeCell ref="F372:I372"/>
    <mergeCell ref="L372:M372"/>
    <mergeCell ref="N372:Q372"/>
    <mergeCell ref="F373:I373"/>
    <mergeCell ref="L373:M373"/>
    <mergeCell ref="N373:Q373"/>
    <mergeCell ref="F375:I375"/>
    <mergeCell ref="L375:M375"/>
    <mergeCell ref="N375:Q375"/>
    <mergeCell ref="F376:I376"/>
    <mergeCell ref="F377:I377"/>
    <mergeCell ref="F378:I378"/>
    <mergeCell ref="F380:I380"/>
    <mergeCell ref="L380:M380"/>
    <mergeCell ref="N380:Q380"/>
    <mergeCell ref="F381:I381"/>
    <mergeCell ref="F382:I382"/>
    <mergeCell ref="F383:I383"/>
    <mergeCell ref="F384:I384"/>
    <mergeCell ref="F385:I385"/>
    <mergeCell ref="L385:M385"/>
    <mergeCell ref="N385:Q385"/>
    <mergeCell ref="F386:I386"/>
    <mergeCell ref="L386:M386"/>
    <mergeCell ref="N386:Q386"/>
    <mergeCell ref="F387:I387"/>
    <mergeCell ref="F388:I388"/>
    <mergeCell ref="L388:M388"/>
    <mergeCell ref="N388:Q388"/>
    <mergeCell ref="F389:I389"/>
    <mergeCell ref="L389:M389"/>
    <mergeCell ref="N389:Q389"/>
    <mergeCell ref="F390:I390"/>
    <mergeCell ref="F391:I391"/>
    <mergeCell ref="L391:M391"/>
    <mergeCell ref="N391:Q391"/>
    <mergeCell ref="F392:I392"/>
    <mergeCell ref="L392:M392"/>
    <mergeCell ref="N392:Q392"/>
    <mergeCell ref="F393:I393"/>
    <mergeCell ref="F394:I394"/>
    <mergeCell ref="F395:I395"/>
    <mergeCell ref="L395:M395"/>
    <mergeCell ref="N395:Q395"/>
    <mergeCell ref="F397:I397"/>
    <mergeCell ref="L397:M397"/>
    <mergeCell ref="N397:Q397"/>
    <mergeCell ref="F398:I398"/>
    <mergeCell ref="F399:I399"/>
    <mergeCell ref="F400:I400"/>
    <mergeCell ref="F401:I401"/>
    <mergeCell ref="L401:M401"/>
    <mergeCell ref="N401:Q401"/>
    <mergeCell ref="F402:I402"/>
    <mergeCell ref="L402:M402"/>
    <mergeCell ref="N402:Q402"/>
    <mergeCell ref="F404:I404"/>
    <mergeCell ref="L404:M404"/>
    <mergeCell ref="N404:Q404"/>
    <mergeCell ref="F405:I405"/>
    <mergeCell ref="F406:I406"/>
    <mergeCell ref="F407:I407"/>
    <mergeCell ref="F408:I408"/>
    <mergeCell ref="F409:I409"/>
    <mergeCell ref="F410:I410"/>
    <mergeCell ref="F411:I411"/>
    <mergeCell ref="L411:M411"/>
    <mergeCell ref="N411:Q411"/>
    <mergeCell ref="F412:I412"/>
    <mergeCell ref="F413:I413"/>
    <mergeCell ref="F414:I414"/>
    <mergeCell ref="L414:M414"/>
    <mergeCell ref="N414:Q414"/>
    <mergeCell ref="F415:I415"/>
    <mergeCell ref="L415:M415"/>
    <mergeCell ref="N415:Q415"/>
    <mergeCell ref="F416:I416"/>
    <mergeCell ref="L416:M416"/>
    <mergeCell ref="N416:Q416"/>
    <mergeCell ref="F417:I417"/>
    <mergeCell ref="L417:M417"/>
    <mergeCell ref="N417:Q417"/>
    <mergeCell ref="F420:I420"/>
    <mergeCell ref="L420:M420"/>
    <mergeCell ref="N420:Q420"/>
    <mergeCell ref="F421:I421"/>
    <mergeCell ref="L421:M421"/>
    <mergeCell ref="N421:Q421"/>
    <mergeCell ref="F422:I422"/>
    <mergeCell ref="L422:M422"/>
    <mergeCell ref="N422:Q422"/>
    <mergeCell ref="N139:Q139"/>
    <mergeCell ref="N140:Q140"/>
    <mergeCell ref="N141:Q141"/>
    <mergeCell ref="N144:Q144"/>
    <mergeCell ref="N163:Q163"/>
    <mergeCell ref="N195:Q195"/>
    <mergeCell ref="N200:Q200"/>
    <mergeCell ref="N202:Q202"/>
    <mergeCell ref="N203:Q203"/>
    <mergeCell ref="N217:Q217"/>
    <mergeCell ref="N237:Q237"/>
    <mergeCell ref="N251:Q251"/>
    <mergeCell ref="N274:Q274"/>
    <mergeCell ref="N305:Q305"/>
    <mergeCell ref="N308:Q308"/>
    <mergeCell ref="N314:Q314"/>
    <mergeCell ref="N320:Q320"/>
    <mergeCell ref="N336:Q336"/>
    <mergeCell ref="N361:Q361"/>
    <mergeCell ref="N374:Q374"/>
    <mergeCell ref="N379:Q379"/>
    <mergeCell ref="N396:Q396"/>
    <mergeCell ref="N403:Q403"/>
    <mergeCell ref="N418:Q418"/>
    <mergeCell ref="N419:Q419"/>
    <mergeCell ref="N423:Q423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38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4"/>
      <c r="B1" s="14"/>
      <c r="C1" s="14"/>
      <c r="D1" s="15" t="s">
        <v>1</v>
      </c>
      <c r="E1" s="14"/>
      <c r="F1" s="16" t="s">
        <v>110</v>
      </c>
      <c r="G1" s="16"/>
      <c r="H1" s="155" t="s">
        <v>111</v>
      </c>
      <c r="I1" s="155"/>
      <c r="J1" s="155"/>
      <c r="K1" s="155"/>
      <c r="L1" s="16" t="s">
        <v>112</v>
      </c>
      <c r="M1" s="14"/>
      <c r="N1" s="14"/>
      <c r="O1" s="15" t="s">
        <v>113</v>
      </c>
      <c r="P1" s="14"/>
      <c r="Q1" s="14"/>
      <c r="R1" s="14"/>
      <c r="S1" s="16" t="s">
        <v>114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ht="36.96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94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84</v>
      </c>
    </row>
    <row r="4" ht="36.96" customHeight="1">
      <c r="B4" s="27"/>
      <c r="C4" s="28" t="s">
        <v>115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ht="6.96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ht="25.44" customHeight="1">
      <c r="B6" s="27"/>
      <c r="C6" s="32"/>
      <c r="D6" s="39" t="s">
        <v>19</v>
      </c>
      <c r="E6" s="32"/>
      <c r="F6" s="156" t="str">
        <f>'Rekapitulace stavby'!K6</f>
        <v>Oprava a modernizace tří volných bytů o velikosti 1+1 na ul. Holečkova 1717/28 a 1718/30, Slezská Ostrava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="1" customFormat="1" ht="32.88" customHeight="1">
      <c r="B7" s="47"/>
      <c r="C7" s="48"/>
      <c r="D7" s="36" t="s">
        <v>116</v>
      </c>
      <c r="E7" s="48"/>
      <c r="F7" s="37" t="s">
        <v>1318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27.3.2018</v>
      </c>
      <c r="P9" s="91"/>
      <c r="Q9" s="48"/>
      <c r="R9" s="49"/>
    </row>
    <row r="10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tr">
        <f>IF('Rekapitulace stavby'!AN10="","",'Rekapitulace stavby'!AN10)</f>
        <v/>
      </c>
      <c r="P11" s="34"/>
      <c r="Q11" s="48"/>
      <c r="R11" s="49"/>
    </row>
    <row r="12" s="1" customFormat="1" ht="18" customHeight="1">
      <c r="B12" s="47"/>
      <c r="C12" s="48"/>
      <c r="D12" s="48"/>
      <c r="E12" s="34" t="str">
        <f>IF('Rekapitulace stavby'!E11="","",'Rekapitulace stavby'!E11)</f>
        <v xml:space="preserve"> </v>
      </c>
      <c r="F12" s="48"/>
      <c r="G12" s="48"/>
      <c r="H12" s="48"/>
      <c r="I12" s="48"/>
      <c r="J12" s="48"/>
      <c r="K12" s="48"/>
      <c r="L12" s="48"/>
      <c r="M12" s="39" t="s">
        <v>30</v>
      </c>
      <c r="N12" s="48"/>
      <c r="O12" s="34" t="str">
        <f>IF('Rekapitulace stavby'!AN11="","",'Rekapitulace stavby'!AN11)</f>
        <v/>
      </c>
      <c r="P12" s="34"/>
      <c r="Q12" s="48"/>
      <c r="R12" s="49"/>
    </row>
    <row r="13" s="1" customFormat="1" ht="6.96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="1" customFormat="1" ht="14.4" customHeight="1">
      <c r="B14" s="47"/>
      <c r="C14" s="48"/>
      <c r="D14" s="39" t="s">
        <v>31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30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="1" customFormat="1" ht="14.4" customHeight="1">
      <c r="B17" s="47"/>
      <c r="C17" s="48"/>
      <c r="D17" s="39" t="s">
        <v>33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tr">
        <f>IF('Rekapitulace stavby'!AN16="","",'Rekapitulace stavby'!AN16)</f>
        <v/>
      </c>
      <c r="P17" s="34"/>
      <c r="Q17" s="48"/>
      <c r="R17" s="49"/>
    </row>
    <row r="18" s="1" customFormat="1" ht="18" customHeight="1">
      <c r="B18" s="47"/>
      <c r="C18" s="48"/>
      <c r="D18" s="48"/>
      <c r="E18" s="34" t="str">
        <f>IF('Rekapitulace stavby'!E17="","",'Rekapitulace stavby'!E17)</f>
        <v xml:space="preserve"> </v>
      </c>
      <c r="F18" s="48"/>
      <c r="G18" s="48"/>
      <c r="H18" s="48"/>
      <c r="I18" s="48"/>
      <c r="J18" s="48"/>
      <c r="K18" s="48"/>
      <c r="L18" s="48"/>
      <c r="M18" s="39" t="s">
        <v>30</v>
      </c>
      <c r="N18" s="48"/>
      <c r="O18" s="34" t="str">
        <f>IF('Rekapitulace stavby'!AN17="","",'Rekapitulace stavby'!AN17)</f>
        <v/>
      </c>
      <c r="P18" s="34"/>
      <c r="Q18" s="48"/>
      <c r="R18" s="49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="1" customFormat="1" ht="14.4" customHeight="1">
      <c r="B20" s="47"/>
      <c r="C20" s="48"/>
      <c r="D20" s="39" t="s">
        <v>35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="1" customFormat="1" ht="18" customHeight="1">
      <c r="B21" s="47"/>
      <c r="C21" s="48"/>
      <c r="D21" s="48"/>
      <c r="E21" s="34" t="str">
        <f>IF('Rekapitulace stavby'!E20="","",'Rekapitulace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30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="1" customFormat="1" ht="14.4" customHeight="1">
      <c r="B23" s="47"/>
      <c r="C23" s="48"/>
      <c r="D23" s="39" t="s">
        <v>36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="1" customFormat="1" ht="6.96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="1" customFormat="1" ht="14.4" customHeight="1">
      <c r="B27" s="47"/>
      <c r="C27" s="48"/>
      <c r="D27" s="159" t="s">
        <v>118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="1" customFormat="1" ht="14.4" customHeight="1">
      <c r="B28" s="47"/>
      <c r="C28" s="48"/>
      <c r="D28" s="45" t="s">
        <v>104</v>
      </c>
      <c r="E28" s="48"/>
      <c r="F28" s="48"/>
      <c r="G28" s="48"/>
      <c r="H28" s="48"/>
      <c r="I28" s="48"/>
      <c r="J28" s="48"/>
      <c r="K28" s="48"/>
      <c r="L28" s="48"/>
      <c r="M28" s="46">
        <f>N100</f>
        <v>0</v>
      </c>
      <c r="N28" s="46"/>
      <c r="O28" s="46"/>
      <c r="P28" s="46"/>
      <c r="Q28" s="48"/>
      <c r="R28" s="49"/>
    </row>
    <row r="29" s="1" customFormat="1" ht="6.96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="1" customFormat="1" ht="25.44" customHeight="1">
      <c r="B30" s="47"/>
      <c r="C30" s="48"/>
      <c r="D30" s="160" t="s">
        <v>39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="1" customFormat="1" ht="6.96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="1" customFormat="1" ht="14.4" customHeight="1">
      <c r="B32" s="47"/>
      <c r="C32" s="48"/>
      <c r="D32" s="55" t="s">
        <v>40</v>
      </c>
      <c r="E32" s="55" t="s">
        <v>41</v>
      </c>
      <c r="F32" s="56">
        <v>0.20999999999999999</v>
      </c>
      <c r="G32" s="162" t="s">
        <v>42</v>
      </c>
      <c r="H32" s="163">
        <f>(SUM(BE100:BE107)+SUM(BE125:BE215))</f>
        <v>0</v>
      </c>
      <c r="I32" s="48"/>
      <c r="J32" s="48"/>
      <c r="K32" s="48"/>
      <c r="L32" s="48"/>
      <c r="M32" s="163">
        <f>ROUND((SUM(BE100:BE107)+SUM(BE125:BE215)), 2)*F32</f>
        <v>0</v>
      </c>
      <c r="N32" s="48"/>
      <c r="O32" s="48"/>
      <c r="P32" s="48"/>
      <c r="Q32" s="48"/>
      <c r="R32" s="49"/>
    </row>
    <row r="33" s="1" customFormat="1" ht="14.4" customHeight="1">
      <c r="B33" s="47"/>
      <c r="C33" s="48"/>
      <c r="D33" s="48"/>
      <c r="E33" s="55" t="s">
        <v>43</v>
      </c>
      <c r="F33" s="56">
        <v>0.14999999999999999</v>
      </c>
      <c r="G33" s="162" t="s">
        <v>42</v>
      </c>
      <c r="H33" s="163">
        <f>(SUM(BF100:BF107)+SUM(BF125:BF215))</f>
        <v>0</v>
      </c>
      <c r="I33" s="48"/>
      <c r="J33" s="48"/>
      <c r="K33" s="48"/>
      <c r="L33" s="48"/>
      <c r="M33" s="163">
        <f>ROUND((SUM(BF100:BF107)+SUM(BF125:BF215)), 2)*F33</f>
        <v>0</v>
      </c>
      <c r="N33" s="48"/>
      <c r="O33" s="48"/>
      <c r="P33" s="48"/>
      <c r="Q33" s="48"/>
      <c r="R33" s="49"/>
    </row>
    <row r="34" hidden="1" s="1" customFormat="1" ht="14.4" customHeight="1">
      <c r="B34" s="47"/>
      <c r="C34" s="48"/>
      <c r="D34" s="48"/>
      <c r="E34" s="55" t="s">
        <v>44</v>
      </c>
      <c r="F34" s="56">
        <v>0.20999999999999999</v>
      </c>
      <c r="G34" s="162" t="s">
        <v>42</v>
      </c>
      <c r="H34" s="163">
        <f>(SUM(BG100:BG107)+SUM(BG125:BG215))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hidden="1" s="1" customFormat="1" ht="14.4" customHeight="1">
      <c r="B35" s="47"/>
      <c r="C35" s="48"/>
      <c r="D35" s="48"/>
      <c r="E35" s="55" t="s">
        <v>45</v>
      </c>
      <c r="F35" s="56">
        <v>0.14999999999999999</v>
      </c>
      <c r="G35" s="162" t="s">
        <v>42</v>
      </c>
      <c r="H35" s="163">
        <f>(SUM(BH100:BH107)+SUM(BH125:BH215))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hidden="1" s="1" customFormat="1" ht="14.4" customHeight="1">
      <c r="B36" s="47"/>
      <c r="C36" s="48"/>
      <c r="D36" s="48"/>
      <c r="E36" s="55" t="s">
        <v>46</v>
      </c>
      <c r="F36" s="56">
        <v>0</v>
      </c>
      <c r="G36" s="162" t="s">
        <v>42</v>
      </c>
      <c r="H36" s="163">
        <f>(SUM(BI100:BI107)+SUM(BI125:BI215))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="1" customFormat="1" ht="25.44" customHeight="1">
      <c r="B38" s="47"/>
      <c r="C38" s="152"/>
      <c r="D38" s="164" t="s">
        <v>47</v>
      </c>
      <c r="E38" s="104"/>
      <c r="F38" s="104"/>
      <c r="G38" s="165" t="s">
        <v>48</v>
      </c>
      <c r="H38" s="166" t="s">
        <v>49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="1" customFormat="1">
      <c r="B50" s="47"/>
      <c r="C50" s="48"/>
      <c r="D50" s="67" t="s">
        <v>50</v>
      </c>
      <c r="E50" s="68"/>
      <c r="F50" s="68"/>
      <c r="G50" s="68"/>
      <c r="H50" s="69"/>
      <c r="I50" s="48"/>
      <c r="J50" s="67" t="s">
        <v>51</v>
      </c>
      <c r="K50" s="68"/>
      <c r="L50" s="68"/>
      <c r="M50" s="68"/>
      <c r="N50" s="68"/>
      <c r="O50" s="68"/>
      <c r="P50" s="69"/>
      <c r="Q50" s="48"/>
      <c r="R50" s="49"/>
    </row>
    <row r="51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="1" customFormat="1">
      <c r="B59" s="47"/>
      <c r="C59" s="48"/>
      <c r="D59" s="72" t="s">
        <v>52</v>
      </c>
      <c r="E59" s="73"/>
      <c r="F59" s="73"/>
      <c r="G59" s="74" t="s">
        <v>53</v>
      </c>
      <c r="H59" s="75"/>
      <c r="I59" s="48"/>
      <c r="J59" s="72" t="s">
        <v>52</v>
      </c>
      <c r="K59" s="73"/>
      <c r="L59" s="73"/>
      <c r="M59" s="73"/>
      <c r="N59" s="74" t="s">
        <v>53</v>
      </c>
      <c r="O59" s="73"/>
      <c r="P59" s="75"/>
      <c r="Q59" s="48"/>
      <c r="R59" s="49"/>
    </row>
    <row r="60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="1" customFormat="1">
      <c r="B61" s="47"/>
      <c r="C61" s="48"/>
      <c r="D61" s="67" t="s">
        <v>54</v>
      </c>
      <c r="E61" s="68"/>
      <c r="F61" s="68"/>
      <c r="G61" s="68"/>
      <c r="H61" s="69"/>
      <c r="I61" s="48"/>
      <c r="J61" s="67" t="s">
        <v>55</v>
      </c>
      <c r="K61" s="68"/>
      <c r="L61" s="68"/>
      <c r="M61" s="68"/>
      <c r="N61" s="68"/>
      <c r="O61" s="68"/>
      <c r="P61" s="69"/>
      <c r="Q61" s="48"/>
      <c r="R61" s="49"/>
    </row>
    <row r="62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="1" customFormat="1">
      <c r="B70" s="47"/>
      <c r="C70" s="48"/>
      <c r="D70" s="72" t="s">
        <v>52</v>
      </c>
      <c r="E70" s="73"/>
      <c r="F70" s="73"/>
      <c r="G70" s="74" t="s">
        <v>53</v>
      </c>
      <c r="H70" s="75"/>
      <c r="I70" s="48"/>
      <c r="J70" s="72" t="s">
        <v>52</v>
      </c>
      <c r="K70" s="73"/>
      <c r="L70" s="73"/>
      <c r="M70" s="73"/>
      <c r="N70" s="74" t="s">
        <v>53</v>
      </c>
      <c r="O70" s="73"/>
      <c r="P70" s="75"/>
      <c r="Q70" s="48"/>
      <c r="R70" s="49"/>
    </row>
    <row r="71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="1" customFormat="1" ht="6.96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="1" customFormat="1" ht="36.96" customHeight="1">
      <c r="B76" s="47"/>
      <c r="C76" s="28" t="s">
        <v>119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="1" customFormat="1" ht="6.96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="1" customFormat="1" ht="30" customHeight="1">
      <c r="B78" s="47"/>
      <c r="C78" s="39" t="s">
        <v>19</v>
      </c>
      <c r="D78" s="48"/>
      <c r="E78" s="48"/>
      <c r="F78" s="156" t="str">
        <f>F6</f>
        <v>Oprava a modernizace tří volných bytů o velikosti 1+1 na ul. Holečkova 1717/28 a 1718/30, Slezská Ostrava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="1" customFormat="1" ht="36.96" customHeight="1">
      <c r="B79" s="47"/>
      <c r="C79" s="86" t="s">
        <v>116</v>
      </c>
      <c r="D79" s="48"/>
      <c r="E79" s="48"/>
      <c r="F79" s="88" t="str">
        <f>F7</f>
        <v>02a - Vytápění + plynoinstalace-Holečkova 1718/30, byt č.2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="1" customFormat="1" ht="6.96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27.3.2018</v>
      </c>
      <c r="N81" s="91"/>
      <c r="O81" s="91"/>
      <c r="P81" s="91"/>
      <c r="Q81" s="48"/>
      <c r="R81" s="49"/>
      <c r="T81" s="172"/>
      <c r="U81" s="172"/>
    </row>
    <row r="82" s="1" customFormat="1" ht="6.96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="1" customFormat="1">
      <c r="B83" s="47"/>
      <c r="C83" s="39" t="s">
        <v>28</v>
      </c>
      <c r="D83" s="48"/>
      <c r="E83" s="48"/>
      <c r="F83" s="34" t="str">
        <f>E12</f>
        <v xml:space="preserve"> </v>
      </c>
      <c r="G83" s="48"/>
      <c r="H83" s="48"/>
      <c r="I83" s="48"/>
      <c r="J83" s="48"/>
      <c r="K83" s="39" t="s">
        <v>33</v>
      </c>
      <c r="L83" s="48"/>
      <c r="M83" s="34" t="str">
        <f>E18</f>
        <v xml:space="preserve"> </v>
      </c>
      <c r="N83" s="34"/>
      <c r="O83" s="34"/>
      <c r="P83" s="34"/>
      <c r="Q83" s="34"/>
      <c r="R83" s="49"/>
      <c r="T83" s="172"/>
      <c r="U83" s="172"/>
    </row>
    <row r="84" s="1" customFormat="1" ht="14.4" customHeight="1">
      <c r="B84" s="47"/>
      <c r="C84" s="39" t="s">
        <v>31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35</v>
      </c>
      <c r="L84" s="48"/>
      <c r="M84" s="34" t="str">
        <f>E21</f>
        <v xml:space="preserve"> </v>
      </c>
      <c r="N84" s="34"/>
      <c r="O84" s="34"/>
      <c r="P84" s="34"/>
      <c r="Q84" s="34"/>
      <c r="R84" s="49"/>
      <c r="T84" s="172"/>
      <c r="U84" s="172"/>
    </row>
    <row r="85" s="1" customFormat="1" ht="10.32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="1" customFormat="1" ht="29.28" customHeight="1">
      <c r="B86" s="47"/>
      <c r="C86" s="173" t="s">
        <v>120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121</v>
      </c>
      <c r="O86" s="152"/>
      <c r="P86" s="152"/>
      <c r="Q86" s="152"/>
      <c r="R86" s="49"/>
      <c r="T86" s="172"/>
      <c r="U86" s="172"/>
    </row>
    <row r="87" s="1" customFormat="1" ht="10.32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="1" customFormat="1" ht="29.28" customHeight="1">
      <c r="B88" s="47"/>
      <c r="C88" s="174" t="s">
        <v>122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N125</f>
        <v>0</v>
      </c>
      <c r="O88" s="175"/>
      <c r="P88" s="175"/>
      <c r="Q88" s="175"/>
      <c r="R88" s="49"/>
      <c r="T88" s="172"/>
      <c r="U88" s="172"/>
      <c r="AU88" s="23" t="s">
        <v>123</v>
      </c>
    </row>
    <row r="89" s="6" customFormat="1" ht="24.96" customHeight="1">
      <c r="B89" s="176"/>
      <c r="C89" s="177"/>
      <c r="D89" s="178" t="s">
        <v>863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N126</f>
        <v>0</v>
      </c>
      <c r="O89" s="177"/>
      <c r="P89" s="177"/>
      <c r="Q89" s="177"/>
      <c r="R89" s="180"/>
      <c r="T89" s="181"/>
      <c r="U89" s="181"/>
    </row>
    <row r="90" s="6" customFormat="1" ht="24.96" customHeight="1">
      <c r="B90" s="176"/>
      <c r="C90" s="177"/>
      <c r="D90" s="178" t="s">
        <v>864</v>
      </c>
      <c r="E90" s="177"/>
      <c r="F90" s="177"/>
      <c r="G90" s="177"/>
      <c r="H90" s="177"/>
      <c r="I90" s="177"/>
      <c r="J90" s="177"/>
      <c r="K90" s="177"/>
      <c r="L90" s="177"/>
      <c r="M90" s="177"/>
      <c r="N90" s="179">
        <f>N128</f>
        <v>0</v>
      </c>
      <c r="O90" s="177"/>
      <c r="P90" s="177"/>
      <c r="Q90" s="177"/>
      <c r="R90" s="180"/>
      <c r="T90" s="181"/>
      <c r="U90" s="181"/>
    </row>
    <row r="91" s="6" customFormat="1" ht="24.96" customHeight="1">
      <c r="B91" s="176"/>
      <c r="C91" s="177"/>
      <c r="D91" s="178" t="s">
        <v>865</v>
      </c>
      <c r="E91" s="177"/>
      <c r="F91" s="177"/>
      <c r="G91" s="177"/>
      <c r="H91" s="177"/>
      <c r="I91" s="177"/>
      <c r="J91" s="177"/>
      <c r="K91" s="177"/>
      <c r="L91" s="177"/>
      <c r="M91" s="177"/>
      <c r="N91" s="179">
        <f>N138</f>
        <v>0</v>
      </c>
      <c r="O91" s="177"/>
      <c r="P91" s="177"/>
      <c r="Q91" s="177"/>
      <c r="R91" s="180"/>
      <c r="T91" s="181"/>
      <c r="U91" s="181"/>
    </row>
    <row r="92" s="6" customFormat="1" ht="24.96" customHeight="1">
      <c r="B92" s="176"/>
      <c r="C92" s="177"/>
      <c r="D92" s="178" t="s">
        <v>866</v>
      </c>
      <c r="E92" s="177"/>
      <c r="F92" s="177"/>
      <c r="G92" s="177"/>
      <c r="H92" s="177"/>
      <c r="I92" s="177"/>
      <c r="J92" s="177"/>
      <c r="K92" s="177"/>
      <c r="L92" s="177"/>
      <c r="M92" s="177"/>
      <c r="N92" s="179">
        <f>N168</f>
        <v>0</v>
      </c>
      <c r="O92" s="177"/>
      <c r="P92" s="177"/>
      <c r="Q92" s="177"/>
      <c r="R92" s="180"/>
      <c r="T92" s="181"/>
      <c r="U92" s="181"/>
    </row>
    <row r="93" s="6" customFormat="1" ht="24.96" customHeight="1">
      <c r="B93" s="176"/>
      <c r="C93" s="177"/>
      <c r="D93" s="178" t="s">
        <v>867</v>
      </c>
      <c r="E93" s="177"/>
      <c r="F93" s="177"/>
      <c r="G93" s="177"/>
      <c r="H93" s="177"/>
      <c r="I93" s="177"/>
      <c r="J93" s="177"/>
      <c r="K93" s="177"/>
      <c r="L93" s="177"/>
      <c r="M93" s="177"/>
      <c r="N93" s="179">
        <f>N171</f>
        <v>0</v>
      </c>
      <c r="O93" s="177"/>
      <c r="P93" s="177"/>
      <c r="Q93" s="177"/>
      <c r="R93" s="180"/>
      <c r="T93" s="181"/>
      <c r="U93" s="181"/>
    </row>
    <row r="94" s="6" customFormat="1" ht="24.96" customHeight="1">
      <c r="B94" s="176"/>
      <c r="C94" s="177"/>
      <c r="D94" s="178" t="s">
        <v>868</v>
      </c>
      <c r="E94" s="177"/>
      <c r="F94" s="177"/>
      <c r="G94" s="177"/>
      <c r="H94" s="177"/>
      <c r="I94" s="177"/>
      <c r="J94" s="177"/>
      <c r="K94" s="177"/>
      <c r="L94" s="177"/>
      <c r="M94" s="177"/>
      <c r="N94" s="179">
        <f>N181</f>
        <v>0</v>
      </c>
      <c r="O94" s="177"/>
      <c r="P94" s="177"/>
      <c r="Q94" s="177"/>
      <c r="R94" s="180"/>
      <c r="T94" s="181"/>
      <c r="U94" s="181"/>
    </row>
    <row r="95" s="6" customFormat="1" ht="24.96" customHeight="1">
      <c r="B95" s="176"/>
      <c r="C95" s="177"/>
      <c r="D95" s="178" t="s">
        <v>869</v>
      </c>
      <c r="E95" s="177"/>
      <c r="F95" s="177"/>
      <c r="G95" s="177"/>
      <c r="H95" s="177"/>
      <c r="I95" s="177"/>
      <c r="J95" s="177"/>
      <c r="K95" s="177"/>
      <c r="L95" s="177"/>
      <c r="M95" s="177"/>
      <c r="N95" s="179">
        <f>N187</f>
        <v>0</v>
      </c>
      <c r="O95" s="177"/>
      <c r="P95" s="177"/>
      <c r="Q95" s="177"/>
      <c r="R95" s="180"/>
      <c r="T95" s="181"/>
      <c r="U95" s="181"/>
    </row>
    <row r="96" s="6" customFormat="1" ht="24.96" customHeight="1">
      <c r="B96" s="176"/>
      <c r="C96" s="177"/>
      <c r="D96" s="178" t="s">
        <v>870</v>
      </c>
      <c r="E96" s="177"/>
      <c r="F96" s="177"/>
      <c r="G96" s="177"/>
      <c r="H96" s="177"/>
      <c r="I96" s="177"/>
      <c r="J96" s="177"/>
      <c r="K96" s="177"/>
      <c r="L96" s="177"/>
      <c r="M96" s="177"/>
      <c r="N96" s="179">
        <f>N199</f>
        <v>0</v>
      </c>
      <c r="O96" s="177"/>
      <c r="P96" s="177"/>
      <c r="Q96" s="177"/>
      <c r="R96" s="180"/>
      <c r="T96" s="181"/>
      <c r="U96" s="181"/>
    </row>
    <row r="97" s="6" customFormat="1" ht="24.96" customHeight="1">
      <c r="B97" s="176"/>
      <c r="C97" s="177"/>
      <c r="D97" s="178" t="s">
        <v>871</v>
      </c>
      <c r="E97" s="177"/>
      <c r="F97" s="177"/>
      <c r="G97" s="177"/>
      <c r="H97" s="177"/>
      <c r="I97" s="177"/>
      <c r="J97" s="177"/>
      <c r="K97" s="177"/>
      <c r="L97" s="177"/>
      <c r="M97" s="177"/>
      <c r="N97" s="179">
        <f>N212</f>
        <v>0</v>
      </c>
      <c r="O97" s="177"/>
      <c r="P97" s="177"/>
      <c r="Q97" s="177"/>
      <c r="R97" s="180"/>
      <c r="T97" s="181"/>
      <c r="U97" s="181"/>
    </row>
    <row r="98" s="6" customFormat="1" ht="24.96" customHeight="1">
      <c r="B98" s="176"/>
      <c r="C98" s="177"/>
      <c r="D98" s="178" t="s">
        <v>872</v>
      </c>
      <c r="E98" s="177"/>
      <c r="F98" s="177"/>
      <c r="G98" s="177"/>
      <c r="H98" s="177"/>
      <c r="I98" s="177"/>
      <c r="J98" s="177"/>
      <c r="K98" s="177"/>
      <c r="L98" s="177"/>
      <c r="M98" s="177"/>
      <c r="N98" s="179">
        <f>N214</f>
        <v>0</v>
      </c>
      <c r="O98" s="177"/>
      <c r="P98" s="177"/>
      <c r="Q98" s="177"/>
      <c r="R98" s="180"/>
      <c r="T98" s="181"/>
      <c r="U98" s="181"/>
    </row>
    <row r="99" s="1" customFormat="1" ht="21.84" customHeight="1"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9"/>
      <c r="T99" s="172"/>
      <c r="U99" s="172"/>
    </row>
    <row r="100" s="1" customFormat="1" ht="29.28" customHeight="1">
      <c r="B100" s="47"/>
      <c r="C100" s="174" t="s">
        <v>147</v>
      </c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175">
        <f>ROUND(N101+N102+N103+N104+N105+N106,2)</f>
        <v>0</v>
      </c>
      <c r="O100" s="186"/>
      <c r="P100" s="186"/>
      <c r="Q100" s="186"/>
      <c r="R100" s="49"/>
      <c r="T100" s="187"/>
      <c r="U100" s="188" t="s">
        <v>40</v>
      </c>
    </row>
    <row r="101" s="1" customFormat="1" ht="18" customHeight="1">
      <c r="B101" s="47"/>
      <c r="C101" s="48"/>
      <c r="D101" s="144" t="s">
        <v>148</v>
      </c>
      <c r="E101" s="137"/>
      <c r="F101" s="137"/>
      <c r="G101" s="137"/>
      <c r="H101" s="137"/>
      <c r="I101" s="48"/>
      <c r="J101" s="48"/>
      <c r="K101" s="48"/>
      <c r="L101" s="48"/>
      <c r="M101" s="48"/>
      <c r="N101" s="138">
        <f>ROUND(N88*T101,2)</f>
        <v>0</v>
      </c>
      <c r="O101" s="139"/>
      <c r="P101" s="139"/>
      <c r="Q101" s="139"/>
      <c r="R101" s="49"/>
      <c r="S101" s="189"/>
      <c r="T101" s="190"/>
      <c r="U101" s="191" t="s">
        <v>43</v>
      </c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92" t="s">
        <v>149</v>
      </c>
      <c r="AZ101" s="189"/>
      <c r="BA101" s="189"/>
      <c r="BB101" s="189"/>
      <c r="BC101" s="189"/>
      <c r="BD101" s="189"/>
      <c r="BE101" s="193">
        <f>IF(U101="základní",N101,0)</f>
        <v>0</v>
      </c>
      <c r="BF101" s="193">
        <f>IF(U101="snížená",N101,0)</f>
        <v>0</v>
      </c>
      <c r="BG101" s="193">
        <f>IF(U101="zákl. přenesená",N101,0)</f>
        <v>0</v>
      </c>
      <c r="BH101" s="193">
        <f>IF(U101="sníž. přenesená",N101,0)</f>
        <v>0</v>
      </c>
      <c r="BI101" s="193">
        <f>IF(U101="nulová",N101,0)</f>
        <v>0</v>
      </c>
      <c r="BJ101" s="192" t="s">
        <v>150</v>
      </c>
      <c r="BK101" s="189"/>
      <c r="BL101" s="189"/>
      <c r="BM101" s="189"/>
    </row>
    <row r="102" s="1" customFormat="1" ht="18" customHeight="1">
      <c r="B102" s="47"/>
      <c r="C102" s="48"/>
      <c r="D102" s="144" t="s">
        <v>151</v>
      </c>
      <c r="E102" s="137"/>
      <c r="F102" s="137"/>
      <c r="G102" s="137"/>
      <c r="H102" s="137"/>
      <c r="I102" s="48"/>
      <c r="J102" s="48"/>
      <c r="K102" s="48"/>
      <c r="L102" s="48"/>
      <c r="M102" s="48"/>
      <c r="N102" s="138">
        <f>ROUND(N88*T102,2)</f>
        <v>0</v>
      </c>
      <c r="O102" s="139"/>
      <c r="P102" s="139"/>
      <c r="Q102" s="139"/>
      <c r="R102" s="49"/>
      <c r="S102" s="189"/>
      <c r="T102" s="190"/>
      <c r="U102" s="191" t="s">
        <v>43</v>
      </c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92" t="s">
        <v>149</v>
      </c>
      <c r="AZ102" s="189"/>
      <c r="BA102" s="189"/>
      <c r="BB102" s="189"/>
      <c r="BC102" s="189"/>
      <c r="BD102" s="189"/>
      <c r="BE102" s="193">
        <f>IF(U102="základní",N102,0)</f>
        <v>0</v>
      </c>
      <c r="BF102" s="193">
        <f>IF(U102="snížená",N102,0)</f>
        <v>0</v>
      </c>
      <c r="BG102" s="193">
        <f>IF(U102="zákl. přenesená",N102,0)</f>
        <v>0</v>
      </c>
      <c r="BH102" s="193">
        <f>IF(U102="sníž. přenesená",N102,0)</f>
        <v>0</v>
      </c>
      <c r="BI102" s="193">
        <f>IF(U102="nulová",N102,0)</f>
        <v>0</v>
      </c>
      <c r="BJ102" s="192" t="s">
        <v>150</v>
      </c>
      <c r="BK102" s="189"/>
      <c r="BL102" s="189"/>
      <c r="BM102" s="189"/>
    </row>
    <row r="103" s="1" customFormat="1" ht="18" customHeight="1">
      <c r="B103" s="47"/>
      <c r="C103" s="48"/>
      <c r="D103" s="144" t="s">
        <v>152</v>
      </c>
      <c r="E103" s="137"/>
      <c r="F103" s="137"/>
      <c r="G103" s="137"/>
      <c r="H103" s="137"/>
      <c r="I103" s="48"/>
      <c r="J103" s="48"/>
      <c r="K103" s="48"/>
      <c r="L103" s="48"/>
      <c r="M103" s="48"/>
      <c r="N103" s="138">
        <f>ROUND(N88*T103,2)</f>
        <v>0</v>
      </c>
      <c r="O103" s="139"/>
      <c r="P103" s="139"/>
      <c r="Q103" s="139"/>
      <c r="R103" s="49"/>
      <c r="S103" s="189"/>
      <c r="T103" s="190"/>
      <c r="U103" s="191" t="s">
        <v>43</v>
      </c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92" t="s">
        <v>149</v>
      </c>
      <c r="AZ103" s="189"/>
      <c r="BA103" s="189"/>
      <c r="BB103" s="189"/>
      <c r="BC103" s="189"/>
      <c r="BD103" s="189"/>
      <c r="BE103" s="193">
        <f>IF(U103="základní",N103,0)</f>
        <v>0</v>
      </c>
      <c r="BF103" s="193">
        <f>IF(U103="snížená",N103,0)</f>
        <v>0</v>
      </c>
      <c r="BG103" s="193">
        <f>IF(U103="zákl. přenesená",N103,0)</f>
        <v>0</v>
      </c>
      <c r="BH103" s="193">
        <f>IF(U103="sníž. přenesená",N103,0)</f>
        <v>0</v>
      </c>
      <c r="BI103" s="193">
        <f>IF(U103="nulová",N103,0)</f>
        <v>0</v>
      </c>
      <c r="BJ103" s="192" t="s">
        <v>150</v>
      </c>
      <c r="BK103" s="189"/>
      <c r="BL103" s="189"/>
      <c r="BM103" s="189"/>
    </row>
    <row r="104" s="1" customFormat="1" ht="18" customHeight="1">
      <c r="B104" s="47"/>
      <c r="C104" s="48"/>
      <c r="D104" s="144" t="s">
        <v>153</v>
      </c>
      <c r="E104" s="137"/>
      <c r="F104" s="137"/>
      <c r="G104" s="137"/>
      <c r="H104" s="137"/>
      <c r="I104" s="48"/>
      <c r="J104" s="48"/>
      <c r="K104" s="48"/>
      <c r="L104" s="48"/>
      <c r="M104" s="48"/>
      <c r="N104" s="138">
        <f>ROUND(N88*T104,2)</f>
        <v>0</v>
      </c>
      <c r="O104" s="139"/>
      <c r="P104" s="139"/>
      <c r="Q104" s="139"/>
      <c r="R104" s="49"/>
      <c r="S104" s="189"/>
      <c r="T104" s="190"/>
      <c r="U104" s="191" t="s">
        <v>43</v>
      </c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92" t="s">
        <v>149</v>
      </c>
      <c r="AZ104" s="189"/>
      <c r="BA104" s="189"/>
      <c r="BB104" s="189"/>
      <c r="BC104" s="189"/>
      <c r="BD104" s="189"/>
      <c r="BE104" s="193">
        <f>IF(U104="základní",N104,0)</f>
        <v>0</v>
      </c>
      <c r="BF104" s="193">
        <f>IF(U104="snížená",N104,0)</f>
        <v>0</v>
      </c>
      <c r="BG104" s="193">
        <f>IF(U104="zákl. přenesená",N104,0)</f>
        <v>0</v>
      </c>
      <c r="BH104" s="193">
        <f>IF(U104="sníž. přenesená",N104,0)</f>
        <v>0</v>
      </c>
      <c r="BI104" s="193">
        <f>IF(U104="nulová",N104,0)</f>
        <v>0</v>
      </c>
      <c r="BJ104" s="192" t="s">
        <v>150</v>
      </c>
      <c r="BK104" s="189"/>
      <c r="BL104" s="189"/>
      <c r="BM104" s="189"/>
    </row>
    <row r="105" s="1" customFormat="1" ht="18" customHeight="1">
      <c r="B105" s="47"/>
      <c r="C105" s="48"/>
      <c r="D105" s="144" t="s">
        <v>154</v>
      </c>
      <c r="E105" s="137"/>
      <c r="F105" s="137"/>
      <c r="G105" s="137"/>
      <c r="H105" s="137"/>
      <c r="I105" s="48"/>
      <c r="J105" s="48"/>
      <c r="K105" s="48"/>
      <c r="L105" s="48"/>
      <c r="M105" s="48"/>
      <c r="N105" s="138">
        <f>ROUND(N88*T105,2)</f>
        <v>0</v>
      </c>
      <c r="O105" s="139"/>
      <c r="P105" s="139"/>
      <c r="Q105" s="139"/>
      <c r="R105" s="49"/>
      <c r="S105" s="189"/>
      <c r="T105" s="190"/>
      <c r="U105" s="191" t="s">
        <v>43</v>
      </c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89"/>
      <c r="AT105" s="189"/>
      <c r="AU105" s="189"/>
      <c r="AV105" s="189"/>
      <c r="AW105" s="189"/>
      <c r="AX105" s="189"/>
      <c r="AY105" s="192" t="s">
        <v>149</v>
      </c>
      <c r="AZ105" s="189"/>
      <c r="BA105" s="189"/>
      <c r="BB105" s="189"/>
      <c r="BC105" s="189"/>
      <c r="BD105" s="189"/>
      <c r="BE105" s="193">
        <f>IF(U105="základní",N105,0)</f>
        <v>0</v>
      </c>
      <c r="BF105" s="193">
        <f>IF(U105="snížená",N105,0)</f>
        <v>0</v>
      </c>
      <c r="BG105" s="193">
        <f>IF(U105="zákl. přenesená",N105,0)</f>
        <v>0</v>
      </c>
      <c r="BH105" s="193">
        <f>IF(U105="sníž. přenesená",N105,0)</f>
        <v>0</v>
      </c>
      <c r="BI105" s="193">
        <f>IF(U105="nulová",N105,0)</f>
        <v>0</v>
      </c>
      <c r="BJ105" s="192" t="s">
        <v>150</v>
      </c>
      <c r="BK105" s="189"/>
      <c r="BL105" s="189"/>
      <c r="BM105" s="189"/>
    </row>
    <row r="106" s="1" customFormat="1" ht="18" customHeight="1">
      <c r="B106" s="47"/>
      <c r="C106" s="48"/>
      <c r="D106" s="137" t="s">
        <v>155</v>
      </c>
      <c r="E106" s="48"/>
      <c r="F106" s="48"/>
      <c r="G106" s="48"/>
      <c r="H106" s="48"/>
      <c r="I106" s="48"/>
      <c r="J106" s="48"/>
      <c r="K106" s="48"/>
      <c r="L106" s="48"/>
      <c r="M106" s="48"/>
      <c r="N106" s="138">
        <f>ROUND(N88*T106,2)</f>
        <v>0</v>
      </c>
      <c r="O106" s="139"/>
      <c r="P106" s="139"/>
      <c r="Q106" s="139"/>
      <c r="R106" s="49"/>
      <c r="S106" s="189"/>
      <c r="T106" s="194"/>
      <c r="U106" s="195" t="s">
        <v>43</v>
      </c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92" t="s">
        <v>156</v>
      </c>
      <c r="AZ106" s="189"/>
      <c r="BA106" s="189"/>
      <c r="BB106" s="189"/>
      <c r="BC106" s="189"/>
      <c r="BD106" s="189"/>
      <c r="BE106" s="193">
        <f>IF(U106="základní",N106,0)</f>
        <v>0</v>
      </c>
      <c r="BF106" s="193">
        <f>IF(U106="snížená",N106,0)</f>
        <v>0</v>
      </c>
      <c r="BG106" s="193">
        <f>IF(U106="zákl. přenesená",N106,0)</f>
        <v>0</v>
      </c>
      <c r="BH106" s="193">
        <f>IF(U106="sníž. přenesená",N106,0)</f>
        <v>0</v>
      </c>
      <c r="BI106" s="193">
        <f>IF(U106="nulová",N106,0)</f>
        <v>0</v>
      </c>
      <c r="BJ106" s="192" t="s">
        <v>150</v>
      </c>
      <c r="BK106" s="189"/>
      <c r="BL106" s="189"/>
      <c r="BM106" s="189"/>
    </row>
    <row r="107" s="1" customFormat="1"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9"/>
      <c r="T107" s="172"/>
      <c r="U107" s="172"/>
    </row>
    <row r="108" s="1" customFormat="1" ht="29.28" customHeight="1">
      <c r="B108" s="47"/>
      <c r="C108" s="151" t="s">
        <v>109</v>
      </c>
      <c r="D108" s="152"/>
      <c r="E108" s="152"/>
      <c r="F108" s="152"/>
      <c r="G108" s="152"/>
      <c r="H108" s="152"/>
      <c r="I108" s="152"/>
      <c r="J108" s="152"/>
      <c r="K108" s="152"/>
      <c r="L108" s="153">
        <f>ROUND(SUM(N88+N100),2)</f>
        <v>0</v>
      </c>
      <c r="M108" s="153"/>
      <c r="N108" s="153"/>
      <c r="O108" s="153"/>
      <c r="P108" s="153"/>
      <c r="Q108" s="153"/>
      <c r="R108" s="49"/>
      <c r="T108" s="172"/>
      <c r="U108" s="172"/>
    </row>
    <row r="109" s="1" customFormat="1" ht="6.96" customHeight="1">
      <c r="B109" s="76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8"/>
      <c r="T109" s="172"/>
      <c r="U109" s="172"/>
    </row>
    <row r="113" s="1" customFormat="1" ht="6.96" customHeight="1">
      <c r="B113" s="79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1"/>
    </row>
    <row r="114" s="1" customFormat="1" ht="36.96" customHeight="1">
      <c r="B114" s="47"/>
      <c r="C114" s="28" t="s">
        <v>157</v>
      </c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="1" customFormat="1" ht="6.96" customHeight="1"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9"/>
    </row>
    <row r="116" s="1" customFormat="1" ht="30" customHeight="1">
      <c r="B116" s="47"/>
      <c r="C116" s="39" t="s">
        <v>19</v>
      </c>
      <c r="D116" s="48"/>
      <c r="E116" s="48"/>
      <c r="F116" s="156" t="str">
        <f>F6</f>
        <v>Oprava a modernizace tří volných bytů o velikosti 1+1 na ul. Holečkova 1717/28 a 1718/30, Slezská Ostrava</v>
      </c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8"/>
      <c r="R116" s="49"/>
    </row>
    <row r="117" s="1" customFormat="1" ht="36.96" customHeight="1">
      <c r="B117" s="47"/>
      <c r="C117" s="86" t="s">
        <v>116</v>
      </c>
      <c r="D117" s="48"/>
      <c r="E117" s="48"/>
      <c r="F117" s="88" t="str">
        <f>F7</f>
        <v>02a - Vytápění + plynoinstalace-Holečkova 1718/30, byt č.2</v>
      </c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9"/>
    </row>
    <row r="118" s="1" customFormat="1" ht="6.96" customHeight="1"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9"/>
    </row>
    <row r="119" s="1" customFormat="1" ht="18" customHeight="1">
      <c r="B119" s="47"/>
      <c r="C119" s="39" t="s">
        <v>24</v>
      </c>
      <c r="D119" s="48"/>
      <c r="E119" s="48"/>
      <c r="F119" s="34" t="str">
        <f>F9</f>
        <v xml:space="preserve"> </v>
      </c>
      <c r="G119" s="48"/>
      <c r="H119" s="48"/>
      <c r="I119" s="48"/>
      <c r="J119" s="48"/>
      <c r="K119" s="39" t="s">
        <v>26</v>
      </c>
      <c r="L119" s="48"/>
      <c r="M119" s="91" t="str">
        <f>IF(O9="","",O9)</f>
        <v>27.3.2018</v>
      </c>
      <c r="N119" s="91"/>
      <c r="O119" s="91"/>
      <c r="P119" s="91"/>
      <c r="Q119" s="48"/>
      <c r="R119" s="49"/>
    </row>
    <row r="120" s="1" customFormat="1" ht="6.96" customHeight="1"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9"/>
    </row>
    <row r="121" s="1" customFormat="1">
      <c r="B121" s="47"/>
      <c r="C121" s="39" t="s">
        <v>28</v>
      </c>
      <c r="D121" s="48"/>
      <c r="E121" s="48"/>
      <c r="F121" s="34" t="str">
        <f>E12</f>
        <v xml:space="preserve"> </v>
      </c>
      <c r="G121" s="48"/>
      <c r="H121" s="48"/>
      <c r="I121" s="48"/>
      <c r="J121" s="48"/>
      <c r="K121" s="39" t="s">
        <v>33</v>
      </c>
      <c r="L121" s="48"/>
      <c r="M121" s="34" t="str">
        <f>E18</f>
        <v xml:space="preserve"> </v>
      </c>
      <c r="N121" s="34"/>
      <c r="O121" s="34"/>
      <c r="P121" s="34"/>
      <c r="Q121" s="34"/>
      <c r="R121" s="49"/>
    </row>
    <row r="122" s="1" customFormat="1" ht="14.4" customHeight="1">
      <c r="B122" s="47"/>
      <c r="C122" s="39" t="s">
        <v>31</v>
      </c>
      <c r="D122" s="48"/>
      <c r="E122" s="48"/>
      <c r="F122" s="34" t="str">
        <f>IF(E15="","",E15)</f>
        <v>Vyplň údaj</v>
      </c>
      <c r="G122" s="48"/>
      <c r="H122" s="48"/>
      <c r="I122" s="48"/>
      <c r="J122" s="48"/>
      <c r="K122" s="39" t="s">
        <v>35</v>
      </c>
      <c r="L122" s="48"/>
      <c r="M122" s="34" t="str">
        <f>E21</f>
        <v xml:space="preserve"> </v>
      </c>
      <c r="N122" s="34"/>
      <c r="O122" s="34"/>
      <c r="P122" s="34"/>
      <c r="Q122" s="34"/>
      <c r="R122" s="49"/>
    </row>
    <row r="123" s="1" customFormat="1" ht="10.32" customHeight="1">
      <c r="B123" s="47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9"/>
    </row>
    <row r="124" s="8" customFormat="1" ht="29.28" customHeight="1">
      <c r="B124" s="196"/>
      <c r="C124" s="197" t="s">
        <v>158</v>
      </c>
      <c r="D124" s="198" t="s">
        <v>159</v>
      </c>
      <c r="E124" s="198" t="s">
        <v>58</v>
      </c>
      <c r="F124" s="198" t="s">
        <v>160</v>
      </c>
      <c r="G124" s="198"/>
      <c r="H124" s="198"/>
      <c r="I124" s="198"/>
      <c r="J124" s="198" t="s">
        <v>161</v>
      </c>
      <c r="K124" s="198" t="s">
        <v>162</v>
      </c>
      <c r="L124" s="198" t="s">
        <v>163</v>
      </c>
      <c r="M124" s="198"/>
      <c r="N124" s="198" t="s">
        <v>121</v>
      </c>
      <c r="O124" s="198"/>
      <c r="P124" s="198"/>
      <c r="Q124" s="199"/>
      <c r="R124" s="200"/>
      <c r="T124" s="107" t="s">
        <v>164</v>
      </c>
      <c r="U124" s="108" t="s">
        <v>40</v>
      </c>
      <c r="V124" s="108" t="s">
        <v>165</v>
      </c>
      <c r="W124" s="108" t="s">
        <v>166</v>
      </c>
      <c r="X124" s="108" t="s">
        <v>167</v>
      </c>
      <c r="Y124" s="108" t="s">
        <v>168</v>
      </c>
      <c r="Z124" s="108" t="s">
        <v>169</v>
      </c>
      <c r="AA124" s="109" t="s">
        <v>170</v>
      </c>
    </row>
    <row r="125" s="1" customFormat="1" ht="29.28" customHeight="1">
      <c r="B125" s="47"/>
      <c r="C125" s="111" t="s">
        <v>118</v>
      </c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201">
        <f>BK125</f>
        <v>0</v>
      </c>
      <c r="O125" s="202"/>
      <c r="P125" s="202"/>
      <c r="Q125" s="202"/>
      <c r="R125" s="49"/>
      <c r="T125" s="110"/>
      <c r="U125" s="68"/>
      <c r="V125" s="68"/>
      <c r="W125" s="203">
        <f>W126+W128+W138+W168+W171+W181+W187+W199+W212+W214+W216</f>
        <v>0</v>
      </c>
      <c r="X125" s="68"/>
      <c r="Y125" s="203">
        <f>Y126+Y128+Y138+Y168+Y171+Y181+Y187+Y199+Y212+Y214+Y216</f>
        <v>0</v>
      </c>
      <c r="Z125" s="68"/>
      <c r="AA125" s="204">
        <f>AA126+AA128+AA138+AA168+AA171+AA181+AA187+AA199+AA212+AA214+AA216</f>
        <v>0</v>
      </c>
      <c r="AT125" s="23" t="s">
        <v>75</v>
      </c>
      <c r="AU125" s="23" t="s">
        <v>123</v>
      </c>
      <c r="BK125" s="205">
        <f>BK126+BK128+BK138+BK168+BK171+BK181+BK187+BK199+BK212+BK214+BK216</f>
        <v>0</v>
      </c>
    </row>
    <row r="126" s="9" customFormat="1" ht="37.44" customHeight="1">
      <c r="B126" s="206"/>
      <c r="C126" s="207"/>
      <c r="D126" s="208" t="s">
        <v>863</v>
      </c>
      <c r="E126" s="208"/>
      <c r="F126" s="208"/>
      <c r="G126" s="208"/>
      <c r="H126" s="208"/>
      <c r="I126" s="208"/>
      <c r="J126" s="208"/>
      <c r="K126" s="208"/>
      <c r="L126" s="208"/>
      <c r="M126" s="208"/>
      <c r="N126" s="273">
        <f>BK126</f>
        <v>0</v>
      </c>
      <c r="O126" s="274"/>
      <c r="P126" s="274"/>
      <c r="Q126" s="274"/>
      <c r="R126" s="210"/>
      <c r="T126" s="211"/>
      <c r="U126" s="207"/>
      <c r="V126" s="207"/>
      <c r="W126" s="212">
        <f>W127</f>
        <v>0</v>
      </c>
      <c r="X126" s="207"/>
      <c r="Y126" s="212">
        <f>Y127</f>
        <v>0</v>
      </c>
      <c r="Z126" s="207"/>
      <c r="AA126" s="213">
        <f>AA127</f>
        <v>0</v>
      </c>
      <c r="AR126" s="214" t="s">
        <v>84</v>
      </c>
      <c r="AT126" s="215" t="s">
        <v>75</v>
      </c>
      <c r="AU126" s="215" t="s">
        <v>76</v>
      </c>
      <c r="AY126" s="214" t="s">
        <v>171</v>
      </c>
      <c r="BK126" s="216">
        <f>BK127</f>
        <v>0</v>
      </c>
    </row>
    <row r="127" s="1" customFormat="1" ht="38.25" customHeight="1">
      <c r="B127" s="47"/>
      <c r="C127" s="220" t="s">
        <v>84</v>
      </c>
      <c r="D127" s="220" t="s">
        <v>172</v>
      </c>
      <c r="E127" s="221" t="s">
        <v>873</v>
      </c>
      <c r="F127" s="222" t="s">
        <v>874</v>
      </c>
      <c r="G127" s="222"/>
      <c r="H127" s="222"/>
      <c r="I127" s="222"/>
      <c r="J127" s="223" t="s">
        <v>223</v>
      </c>
      <c r="K127" s="224">
        <v>9</v>
      </c>
      <c r="L127" s="225">
        <v>0</v>
      </c>
      <c r="M127" s="226"/>
      <c r="N127" s="227">
        <f>ROUND(L127*K127,2)</f>
        <v>0</v>
      </c>
      <c r="O127" s="227"/>
      <c r="P127" s="227"/>
      <c r="Q127" s="227"/>
      <c r="R127" s="49"/>
      <c r="T127" s="228" t="s">
        <v>22</v>
      </c>
      <c r="U127" s="57" t="s">
        <v>43</v>
      </c>
      <c r="V127" s="48"/>
      <c r="W127" s="229">
        <f>V127*K127</f>
        <v>0</v>
      </c>
      <c r="X127" s="229">
        <v>0</v>
      </c>
      <c r="Y127" s="229">
        <f>X127*K127</f>
        <v>0</v>
      </c>
      <c r="Z127" s="229">
        <v>0</v>
      </c>
      <c r="AA127" s="230">
        <f>Z127*K127</f>
        <v>0</v>
      </c>
      <c r="AR127" s="23" t="s">
        <v>176</v>
      </c>
      <c r="AT127" s="23" t="s">
        <v>172</v>
      </c>
      <c r="AU127" s="23" t="s">
        <v>84</v>
      </c>
      <c r="AY127" s="23" t="s">
        <v>171</v>
      </c>
      <c r="BE127" s="143">
        <f>IF(U127="základní",N127,0)</f>
        <v>0</v>
      </c>
      <c r="BF127" s="143">
        <f>IF(U127="snížená",N127,0)</f>
        <v>0</v>
      </c>
      <c r="BG127" s="143">
        <f>IF(U127="zákl. přenesená",N127,0)</f>
        <v>0</v>
      </c>
      <c r="BH127" s="143">
        <f>IF(U127="sníž. přenesená",N127,0)</f>
        <v>0</v>
      </c>
      <c r="BI127" s="143">
        <f>IF(U127="nulová",N127,0)</f>
        <v>0</v>
      </c>
      <c r="BJ127" s="23" t="s">
        <v>150</v>
      </c>
      <c r="BK127" s="143">
        <f>ROUND(L127*K127,2)</f>
        <v>0</v>
      </c>
      <c r="BL127" s="23" t="s">
        <v>176</v>
      </c>
      <c r="BM127" s="23" t="s">
        <v>150</v>
      </c>
    </row>
    <row r="128" s="9" customFormat="1" ht="37.44" customHeight="1">
      <c r="B128" s="206"/>
      <c r="C128" s="207"/>
      <c r="D128" s="208" t="s">
        <v>864</v>
      </c>
      <c r="E128" s="208"/>
      <c r="F128" s="208"/>
      <c r="G128" s="208"/>
      <c r="H128" s="208"/>
      <c r="I128" s="208"/>
      <c r="J128" s="208"/>
      <c r="K128" s="208"/>
      <c r="L128" s="208"/>
      <c r="M128" s="208"/>
      <c r="N128" s="275">
        <f>BK128</f>
        <v>0</v>
      </c>
      <c r="O128" s="276"/>
      <c r="P128" s="276"/>
      <c r="Q128" s="276"/>
      <c r="R128" s="210"/>
      <c r="T128" s="211"/>
      <c r="U128" s="207"/>
      <c r="V128" s="207"/>
      <c r="W128" s="212">
        <f>SUM(W129:W137)</f>
        <v>0</v>
      </c>
      <c r="X128" s="207"/>
      <c r="Y128" s="212">
        <f>SUM(Y129:Y137)</f>
        <v>0</v>
      </c>
      <c r="Z128" s="207"/>
      <c r="AA128" s="213">
        <f>SUM(AA129:AA137)</f>
        <v>0</v>
      </c>
      <c r="AR128" s="214" t="s">
        <v>84</v>
      </c>
      <c r="AT128" s="215" t="s">
        <v>75</v>
      </c>
      <c r="AU128" s="215" t="s">
        <v>76</v>
      </c>
      <c r="AY128" s="214" t="s">
        <v>171</v>
      </c>
      <c r="BK128" s="216">
        <f>SUM(BK129:BK137)</f>
        <v>0</v>
      </c>
    </row>
    <row r="129" s="1" customFormat="1" ht="38.25" customHeight="1">
      <c r="B129" s="47"/>
      <c r="C129" s="220" t="s">
        <v>150</v>
      </c>
      <c r="D129" s="220" t="s">
        <v>172</v>
      </c>
      <c r="E129" s="221" t="s">
        <v>875</v>
      </c>
      <c r="F129" s="222" t="s">
        <v>876</v>
      </c>
      <c r="G129" s="222"/>
      <c r="H129" s="222"/>
      <c r="I129" s="222"/>
      <c r="J129" s="223" t="s">
        <v>175</v>
      </c>
      <c r="K129" s="224">
        <v>5</v>
      </c>
      <c r="L129" s="225">
        <v>0</v>
      </c>
      <c r="M129" s="226"/>
      <c r="N129" s="227">
        <f>ROUND(L129*K129,2)</f>
        <v>0</v>
      </c>
      <c r="O129" s="227"/>
      <c r="P129" s="227"/>
      <c r="Q129" s="227"/>
      <c r="R129" s="49"/>
      <c r="T129" s="228" t="s">
        <v>22</v>
      </c>
      <c r="U129" s="57" t="s">
        <v>43</v>
      </c>
      <c r="V129" s="48"/>
      <c r="W129" s="229">
        <f>V129*K129</f>
        <v>0</v>
      </c>
      <c r="X129" s="229">
        <v>0</v>
      </c>
      <c r="Y129" s="229">
        <f>X129*K129</f>
        <v>0</v>
      </c>
      <c r="Z129" s="229">
        <v>0</v>
      </c>
      <c r="AA129" s="230">
        <f>Z129*K129</f>
        <v>0</v>
      </c>
      <c r="AR129" s="23" t="s">
        <v>176</v>
      </c>
      <c r="AT129" s="23" t="s">
        <v>172</v>
      </c>
      <c r="AU129" s="23" t="s">
        <v>84</v>
      </c>
      <c r="AY129" s="23" t="s">
        <v>171</v>
      </c>
      <c r="BE129" s="143">
        <f>IF(U129="základní",N129,0)</f>
        <v>0</v>
      </c>
      <c r="BF129" s="143">
        <f>IF(U129="snížená",N129,0)</f>
        <v>0</v>
      </c>
      <c r="BG129" s="143">
        <f>IF(U129="zákl. přenesená",N129,0)</f>
        <v>0</v>
      </c>
      <c r="BH129" s="143">
        <f>IF(U129="sníž. přenesená",N129,0)</f>
        <v>0</v>
      </c>
      <c r="BI129" s="143">
        <f>IF(U129="nulová",N129,0)</f>
        <v>0</v>
      </c>
      <c r="BJ129" s="23" t="s">
        <v>150</v>
      </c>
      <c r="BK129" s="143">
        <f>ROUND(L129*K129,2)</f>
        <v>0</v>
      </c>
      <c r="BL129" s="23" t="s">
        <v>176</v>
      </c>
      <c r="BM129" s="23" t="s">
        <v>176</v>
      </c>
    </row>
    <row r="130" s="1" customFormat="1" ht="38.25" customHeight="1">
      <c r="B130" s="47"/>
      <c r="C130" s="220" t="s">
        <v>181</v>
      </c>
      <c r="D130" s="220" t="s">
        <v>172</v>
      </c>
      <c r="E130" s="221" t="s">
        <v>877</v>
      </c>
      <c r="F130" s="222" t="s">
        <v>878</v>
      </c>
      <c r="G130" s="222"/>
      <c r="H130" s="222"/>
      <c r="I130" s="222"/>
      <c r="J130" s="223" t="s">
        <v>175</v>
      </c>
      <c r="K130" s="224">
        <v>1</v>
      </c>
      <c r="L130" s="225">
        <v>0</v>
      </c>
      <c r="M130" s="226"/>
      <c r="N130" s="227">
        <f>ROUND(L130*K130,2)</f>
        <v>0</v>
      </c>
      <c r="O130" s="227"/>
      <c r="P130" s="227"/>
      <c r="Q130" s="227"/>
      <c r="R130" s="49"/>
      <c r="T130" s="228" t="s">
        <v>22</v>
      </c>
      <c r="U130" s="57" t="s">
        <v>43</v>
      </c>
      <c r="V130" s="48"/>
      <c r="W130" s="229">
        <f>V130*K130</f>
        <v>0</v>
      </c>
      <c r="X130" s="229">
        <v>0</v>
      </c>
      <c r="Y130" s="229">
        <f>X130*K130</f>
        <v>0</v>
      </c>
      <c r="Z130" s="229">
        <v>0</v>
      </c>
      <c r="AA130" s="230">
        <f>Z130*K130</f>
        <v>0</v>
      </c>
      <c r="AR130" s="23" t="s">
        <v>176</v>
      </c>
      <c r="AT130" s="23" t="s">
        <v>172</v>
      </c>
      <c r="AU130" s="23" t="s">
        <v>84</v>
      </c>
      <c r="AY130" s="23" t="s">
        <v>171</v>
      </c>
      <c r="BE130" s="143">
        <f>IF(U130="základní",N130,0)</f>
        <v>0</v>
      </c>
      <c r="BF130" s="143">
        <f>IF(U130="snížená",N130,0)</f>
        <v>0</v>
      </c>
      <c r="BG130" s="143">
        <f>IF(U130="zákl. přenesená",N130,0)</f>
        <v>0</v>
      </c>
      <c r="BH130" s="143">
        <f>IF(U130="sníž. přenesená",N130,0)</f>
        <v>0</v>
      </c>
      <c r="BI130" s="143">
        <f>IF(U130="nulová",N130,0)</f>
        <v>0</v>
      </c>
      <c r="BJ130" s="23" t="s">
        <v>150</v>
      </c>
      <c r="BK130" s="143">
        <f>ROUND(L130*K130,2)</f>
        <v>0</v>
      </c>
      <c r="BL130" s="23" t="s">
        <v>176</v>
      </c>
      <c r="BM130" s="23" t="s">
        <v>196</v>
      </c>
    </row>
    <row r="131" s="1" customFormat="1" ht="16.5" customHeight="1">
      <c r="B131" s="47"/>
      <c r="C131" s="220" t="s">
        <v>176</v>
      </c>
      <c r="D131" s="220" t="s">
        <v>172</v>
      </c>
      <c r="E131" s="221" t="s">
        <v>879</v>
      </c>
      <c r="F131" s="222" t="s">
        <v>880</v>
      </c>
      <c r="G131" s="222"/>
      <c r="H131" s="222"/>
      <c r="I131" s="222"/>
      <c r="J131" s="223" t="s">
        <v>184</v>
      </c>
      <c r="K131" s="224">
        <v>1</v>
      </c>
      <c r="L131" s="225">
        <v>0</v>
      </c>
      <c r="M131" s="226"/>
      <c r="N131" s="227">
        <f>ROUND(L131*K131,2)</f>
        <v>0</v>
      </c>
      <c r="O131" s="227"/>
      <c r="P131" s="227"/>
      <c r="Q131" s="227"/>
      <c r="R131" s="49"/>
      <c r="T131" s="228" t="s">
        <v>22</v>
      </c>
      <c r="U131" s="57" t="s">
        <v>43</v>
      </c>
      <c r="V131" s="48"/>
      <c r="W131" s="229">
        <f>V131*K131</f>
        <v>0</v>
      </c>
      <c r="X131" s="229">
        <v>0</v>
      </c>
      <c r="Y131" s="229">
        <f>X131*K131</f>
        <v>0</v>
      </c>
      <c r="Z131" s="229">
        <v>0</v>
      </c>
      <c r="AA131" s="230">
        <f>Z131*K131</f>
        <v>0</v>
      </c>
      <c r="AR131" s="23" t="s">
        <v>176</v>
      </c>
      <c r="AT131" s="23" t="s">
        <v>172</v>
      </c>
      <c r="AU131" s="23" t="s">
        <v>84</v>
      </c>
      <c r="AY131" s="23" t="s">
        <v>171</v>
      </c>
      <c r="BE131" s="143">
        <f>IF(U131="základní",N131,0)</f>
        <v>0</v>
      </c>
      <c r="BF131" s="143">
        <f>IF(U131="snížená",N131,0)</f>
        <v>0</v>
      </c>
      <c r="BG131" s="143">
        <f>IF(U131="zákl. přenesená",N131,0)</f>
        <v>0</v>
      </c>
      <c r="BH131" s="143">
        <f>IF(U131="sníž. přenesená",N131,0)</f>
        <v>0</v>
      </c>
      <c r="BI131" s="143">
        <f>IF(U131="nulová",N131,0)</f>
        <v>0</v>
      </c>
      <c r="BJ131" s="23" t="s">
        <v>150</v>
      </c>
      <c r="BK131" s="143">
        <f>ROUND(L131*K131,2)</f>
        <v>0</v>
      </c>
      <c r="BL131" s="23" t="s">
        <v>176</v>
      </c>
      <c r="BM131" s="23" t="s">
        <v>211</v>
      </c>
    </row>
    <row r="132" s="1" customFormat="1" ht="25.5" customHeight="1">
      <c r="B132" s="47"/>
      <c r="C132" s="220" t="s">
        <v>192</v>
      </c>
      <c r="D132" s="220" t="s">
        <v>172</v>
      </c>
      <c r="E132" s="221" t="s">
        <v>1319</v>
      </c>
      <c r="F132" s="222" t="s">
        <v>1320</v>
      </c>
      <c r="G132" s="222"/>
      <c r="H132" s="222"/>
      <c r="I132" s="222"/>
      <c r="J132" s="223" t="s">
        <v>175</v>
      </c>
      <c r="K132" s="224">
        <v>1</v>
      </c>
      <c r="L132" s="225">
        <v>0</v>
      </c>
      <c r="M132" s="226"/>
      <c r="N132" s="227">
        <f>ROUND(L132*K132,2)</f>
        <v>0</v>
      </c>
      <c r="O132" s="227"/>
      <c r="P132" s="227"/>
      <c r="Q132" s="227"/>
      <c r="R132" s="49"/>
      <c r="T132" s="228" t="s">
        <v>22</v>
      </c>
      <c r="U132" s="57" t="s">
        <v>43</v>
      </c>
      <c r="V132" s="48"/>
      <c r="W132" s="229">
        <f>V132*K132</f>
        <v>0</v>
      </c>
      <c r="X132" s="229">
        <v>0</v>
      </c>
      <c r="Y132" s="229">
        <f>X132*K132</f>
        <v>0</v>
      </c>
      <c r="Z132" s="229">
        <v>0</v>
      </c>
      <c r="AA132" s="230">
        <f>Z132*K132</f>
        <v>0</v>
      </c>
      <c r="AR132" s="23" t="s">
        <v>176</v>
      </c>
      <c r="AT132" s="23" t="s">
        <v>172</v>
      </c>
      <c r="AU132" s="23" t="s">
        <v>84</v>
      </c>
      <c r="AY132" s="23" t="s">
        <v>171</v>
      </c>
      <c r="BE132" s="143">
        <f>IF(U132="základní",N132,0)</f>
        <v>0</v>
      </c>
      <c r="BF132" s="143">
        <f>IF(U132="snížená",N132,0)</f>
        <v>0</v>
      </c>
      <c r="BG132" s="143">
        <f>IF(U132="zákl. přenesená",N132,0)</f>
        <v>0</v>
      </c>
      <c r="BH132" s="143">
        <f>IF(U132="sníž. přenesená",N132,0)</f>
        <v>0</v>
      </c>
      <c r="BI132" s="143">
        <f>IF(U132="nulová",N132,0)</f>
        <v>0</v>
      </c>
      <c r="BJ132" s="23" t="s">
        <v>150</v>
      </c>
      <c r="BK132" s="143">
        <f>ROUND(L132*K132,2)</f>
        <v>0</v>
      </c>
      <c r="BL132" s="23" t="s">
        <v>176</v>
      </c>
      <c r="BM132" s="23" t="s">
        <v>220</v>
      </c>
    </row>
    <row r="133" s="1" customFormat="1" ht="25.5" customHeight="1">
      <c r="B133" s="47"/>
      <c r="C133" s="220" t="s">
        <v>196</v>
      </c>
      <c r="D133" s="220" t="s">
        <v>172</v>
      </c>
      <c r="E133" s="221" t="s">
        <v>881</v>
      </c>
      <c r="F133" s="222" t="s">
        <v>882</v>
      </c>
      <c r="G133" s="222"/>
      <c r="H133" s="222"/>
      <c r="I133" s="222"/>
      <c r="J133" s="223" t="s">
        <v>175</v>
      </c>
      <c r="K133" s="224">
        <v>5</v>
      </c>
      <c r="L133" s="225">
        <v>0</v>
      </c>
      <c r="M133" s="226"/>
      <c r="N133" s="227">
        <f>ROUND(L133*K133,2)</f>
        <v>0</v>
      </c>
      <c r="O133" s="227"/>
      <c r="P133" s="227"/>
      <c r="Q133" s="227"/>
      <c r="R133" s="49"/>
      <c r="T133" s="228" t="s">
        <v>22</v>
      </c>
      <c r="U133" s="57" t="s">
        <v>43</v>
      </c>
      <c r="V133" s="48"/>
      <c r="W133" s="229">
        <f>V133*K133</f>
        <v>0</v>
      </c>
      <c r="X133" s="229">
        <v>0</v>
      </c>
      <c r="Y133" s="229">
        <f>X133*K133</f>
        <v>0</v>
      </c>
      <c r="Z133" s="229">
        <v>0</v>
      </c>
      <c r="AA133" s="230">
        <f>Z133*K133</f>
        <v>0</v>
      </c>
      <c r="AR133" s="23" t="s">
        <v>176</v>
      </c>
      <c r="AT133" s="23" t="s">
        <v>172</v>
      </c>
      <c r="AU133" s="23" t="s">
        <v>84</v>
      </c>
      <c r="AY133" s="23" t="s">
        <v>171</v>
      </c>
      <c r="BE133" s="143">
        <f>IF(U133="základní",N133,0)</f>
        <v>0</v>
      </c>
      <c r="BF133" s="143">
        <f>IF(U133="snížená",N133,0)</f>
        <v>0</v>
      </c>
      <c r="BG133" s="143">
        <f>IF(U133="zákl. přenesená",N133,0)</f>
        <v>0</v>
      </c>
      <c r="BH133" s="143">
        <f>IF(U133="sníž. přenesená",N133,0)</f>
        <v>0</v>
      </c>
      <c r="BI133" s="143">
        <f>IF(U133="nulová",N133,0)</f>
        <v>0</v>
      </c>
      <c r="BJ133" s="23" t="s">
        <v>150</v>
      </c>
      <c r="BK133" s="143">
        <f>ROUND(L133*K133,2)</f>
        <v>0</v>
      </c>
      <c r="BL133" s="23" t="s">
        <v>176</v>
      </c>
      <c r="BM133" s="23" t="s">
        <v>231</v>
      </c>
    </row>
    <row r="134" s="1" customFormat="1" ht="25.5" customHeight="1">
      <c r="B134" s="47"/>
      <c r="C134" s="220" t="s">
        <v>200</v>
      </c>
      <c r="D134" s="220" t="s">
        <v>172</v>
      </c>
      <c r="E134" s="221" t="s">
        <v>883</v>
      </c>
      <c r="F134" s="222" t="s">
        <v>884</v>
      </c>
      <c r="G134" s="222"/>
      <c r="H134" s="222"/>
      <c r="I134" s="222"/>
      <c r="J134" s="223" t="s">
        <v>175</v>
      </c>
      <c r="K134" s="224">
        <v>1</v>
      </c>
      <c r="L134" s="225">
        <v>0</v>
      </c>
      <c r="M134" s="226"/>
      <c r="N134" s="227">
        <f>ROUND(L134*K134,2)</f>
        <v>0</v>
      </c>
      <c r="O134" s="227"/>
      <c r="P134" s="227"/>
      <c r="Q134" s="227"/>
      <c r="R134" s="49"/>
      <c r="T134" s="228" t="s">
        <v>22</v>
      </c>
      <c r="U134" s="57" t="s">
        <v>43</v>
      </c>
      <c r="V134" s="48"/>
      <c r="W134" s="229">
        <f>V134*K134</f>
        <v>0</v>
      </c>
      <c r="X134" s="229">
        <v>0</v>
      </c>
      <c r="Y134" s="229">
        <f>X134*K134</f>
        <v>0</v>
      </c>
      <c r="Z134" s="229">
        <v>0</v>
      </c>
      <c r="AA134" s="230">
        <f>Z134*K134</f>
        <v>0</v>
      </c>
      <c r="AR134" s="23" t="s">
        <v>176</v>
      </c>
      <c r="AT134" s="23" t="s">
        <v>172</v>
      </c>
      <c r="AU134" s="23" t="s">
        <v>84</v>
      </c>
      <c r="AY134" s="23" t="s">
        <v>171</v>
      </c>
      <c r="BE134" s="143">
        <f>IF(U134="základní",N134,0)</f>
        <v>0</v>
      </c>
      <c r="BF134" s="143">
        <f>IF(U134="snížená",N134,0)</f>
        <v>0</v>
      </c>
      <c r="BG134" s="143">
        <f>IF(U134="zákl. přenesená",N134,0)</f>
        <v>0</v>
      </c>
      <c r="BH134" s="143">
        <f>IF(U134="sníž. přenesená",N134,0)</f>
        <v>0</v>
      </c>
      <c r="BI134" s="143">
        <f>IF(U134="nulová",N134,0)</f>
        <v>0</v>
      </c>
      <c r="BJ134" s="23" t="s">
        <v>150</v>
      </c>
      <c r="BK134" s="143">
        <f>ROUND(L134*K134,2)</f>
        <v>0</v>
      </c>
      <c r="BL134" s="23" t="s">
        <v>176</v>
      </c>
      <c r="BM134" s="23" t="s">
        <v>242</v>
      </c>
    </row>
    <row r="135" s="1" customFormat="1" ht="25.5" customHeight="1">
      <c r="B135" s="47"/>
      <c r="C135" s="220" t="s">
        <v>211</v>
      </c>
      <c r="D135" s="220" t="s">
        <v>172</v>
      </c>
      <c r="E135" s="221" t="s">
        <v>1321</v>
      </c>
      <c r="F135" s="222" t="s">
        <v>1322</v>
      </c>
      <c r="G135" s="222"/>
      <c r="H135" s="222"/>
      <c r="I135" s="222"/>
      <c r="J135" s="223" t="s">
        <v>175</v>
      </c>
      <c r="K135" s="224">
        <v>1</v>
      </c>
      <c r="L135" s="225">
        <v>0</v>
      </c>
      <c r="M135" s="226"/>
      <c r="N135" s="227">
        <f>ROUND(L135*K135,2)</f>
        <v>0</v>
      </c>
      <c r="O135" s="227"/>
      <c r="P135" s="227"/>
      <c r="Q135" s="227"/>
      <c r="R135" s="49"/>
      <c r="T135" s="228" t="s">
        <v>22</v>
      </c>
      <c r="U135" s="57" t="s">
        <v>43</v>
      </c>
      <c r="V135" s="48"/>
      <c r="W135" s="229">
        <f>V135*K135</f>
        <v>0</v>
      </c>
      <c r="X135" s="229">
        <v>0</v>
      </c>
      <c r="Y135" s="229">
        <f>X135*K135</f>
        <v>0</v>
      </c>
      <c r="Z135" s="229">
        <v>0</v>
      </c>
      <c r="AA135" s="230">
        <f>Z135*K135</f>
        <v>0</v>
      </c>
      <c r="AR135" s="23" t="s">
        <v>176</v>
      </c>
      <c r="AT135" s="23" t="s">
        <v>172</v>
      </c>
      <c r="AU135" s="23" t="s">
        <v>84</v>
      </c>
      <c r="AY135" s="23" t="s">
        <v>171</v>
      </c>
      <c r="BE135" s="143">
        <f>IF(U135="základní",N135,0)</f>
        <v>0</v>
      </c>
      <c r="BF135" s="143">
        <f>IF(U135="snížená",N135,0)</f>
        <v>0</v>
      </c>
      <c r="BG135" s="143">
        <f>IF(U135="zákl. přenesená",N135,0)</f>
        <v>0</v>
      </c>
      <c r="BH135" s="143">
        <f>IF(U135="sníž. přenesená",N135,0)</f>
        <v>0</v>
      </c>
      <c r="BI135" s="143">
        <f>IF(U135="nulová",N135,0)</f>
        <v>0</v>
      </c>
      <c r="BJ135" s="23" t="s">
        <v>150</v>
      </c>
      <c r="BK135" s="143">
        <f>ROUND(L135*K135,2)</f>
        <v>0</v>
      </c>
      <c r="BL135" s="23" t="s">
        <v>176</v>
      </c>
      <c r="BM135" s="23" t="s">
        <v>249</v>
      </c>
    </row>
    <row r="136" s="1" customFormat="1" ht="25.5" customHeight="1">
      <c r="B136" s="47"/>
      <c r="C136" s="220" t="s">
        <v>215</v>
      </c>
      <c r="D136" s="220" t="s">
        <v>172</v>
      </c>
      <c r="E136" s="221" t="s">
        <v>885</v>
      </c>
      <c r="F136" s="222" t="s">
        <v>886</v>
      </c>
      <c r="G136" s="222"/>
      <c r="H136" s="222"/>
      <c r="I136" s="222"/>
      <c r="J136" s="223" t="s">
        <v>223</v>
      </c>
      <c r="K136" s="224">
        <v>2</v>
      </c>
      <c r="L136" s="225">
        <v>0</v>
      </c>
      <c r="M136" s="226"/>
      <c r="N136" s="227">
        <f>ROUND(L136*K136,2)</f>
        <v>0</v>
      </c>
      <c r="O136" s="227"/>
      <c r="P136" s="227"/>
      <c r="Q136" s="227"/>
      <c r="R136" s="49"/>
      <c r="T136" s="228" t="s">
        <v>22</v>
      </c>
      <c r="U136" s="57" t="s">
        <v>43</v>
      </c>
      <c r="V136" s="48"/>
      <c r="W136" s="229">
        <f>V136*K136</f>
        <v>0</v>
      </c>
      <c r="X136" s="229">
        <v>0</v>
      </c>
      <c r="Y136" s="229">
        <f>X136*K136</f>
        <v>0</v>
      </c>
      <c r="Z136" s="229">
        <v>0</v>
      </c>
      <c r="AA136" s="230">
        <f>Z136*K136</f>
        <v>0</v>
      </c>
      <c r="AR136" s="23" t="s">
        <v>176</v>
      </c>
      <c r="AT136" s="23" t="s">
        <v>172</v>
      </c>
      <c r="AU136" s="23" t="s">
        <v>84</v>
      </c>
      <c r="AY136" s="23" t="s">
        <v>171</v>
      </c>
      <c r="BE136" s="143">
        <f>IF(U136="základní",N136,0)</f>
        <v>0</v>
      </c>
      <c r="BF136" s="143">
        <f>IF(U136="snížená",N136,0)</f>
        <v>0</v>
      </c>
      <c r="BG136" s="143">
        <f>IF(U136="zákl. přenesená",N136,0)</f>
        <v>0</v>
      </c>
      <c r="BH136" s="143">
        <f>IF(U136="sníž. přenesená",N136,0)</f>
        <v>0</v>
      </c>
      <c r="BI136" s="143">
        <f>IF(U136="nulová",N136,0)</f>
        <v>0</v>
      </c>
      <c r="BJ136" s="23" t="s">
        <v>150</v>
      </c>
      <c r="BK136" s="143">
        <f>ROUND(L136*K136,2)</f>
        <v>0</v>
      </c>
      <c r="BL136" s="23" t="s">
        <v>176</v>
      </c>
      <c r="BM136" s="23" t="s">
        <v>257</v>
      </c>
    </row>
    <row r="137" s="1" customFormat="1" ht="25.5" customHeight="1">
      <c r="B137" s="47"/>
      <c r="C137" s="220" t="s">
        <v>220</v>
      </c>
      <c r="D137" s="220" t="s">
        <v>172</v>
      </c>
      <c r="E137" s="221" t="s">
        <v>887</v>
      </c>
      <c r="F137" s="222" t="s">
        <v>888</v>
      </c>
      <c r="G137" s="222"/>
      <c r="H137" s="222"/>
      <c r="I137" s="222"/>
      <c r="J137" s="223" t="s">
        <v>273</v>
      </c>
      <c r="K137" s="224">
        <v>0.33000000000000002</v>
      </c>
      <c r="L137" s="225">
        <v>0</v>
      </c>
      <c r="M137" s="226"/>
      <c r="N137" s="227">
        <f>ROUND(L137*K137,2)</f>
        <v>0</v>
      </c>
      <c r="O137" s="227"/>
      <c r="P137" s="227"/>
      <c r="Q137" s="227"/>
      <c r="R137" s="49"/>
      <c r="T137" s="228" t="s">
        <v>22</v>
      </c>
      <c r="U137" s="57" t="s">
        <v>43</v>
      </c>
      <c r="V137" s="48"/>
      <c r="W137" s="229">
        <f>V137*K137</f>
        <v>0</v>
      </c>
      <c r="X137" s="229">
        <v>0</v>
      </c>
      <c r="Y137" s="229">
        <f>X137*K137</f>
        <v>0</v>
      </c>
      <c r="Z137" s="229">
        <v>0</v>
      </c>
      <c r="AA137" s="230">
        <f>Z137*K137</f>
        <v>0</v>
      </c>
      <c r="AR137" s="23" t="s">
        <v>176</v>
      </c>
      <c r="AT137" s="23" t="s">
        <v>172</v>
      </c>
      <c r="AU137" s="23" t="s">
        <v>84</v>
      </c>
      <c r="AY137" s="23" t="s">
        <v>171</v>
      </c>
      <c r="BE137" s="143">
        <f>IF(U137="základní",N137,0)</f>
        <v>0</v>
      </c>
      <c r="BF137" s="143">
        <f>IF(U137="snížená",N137,0)</f>
        <v>0</v>
      </c>
      <c r="BG137" s="143">
        <f>IF(U137="zákl. přenesená",N137,0)</f>
        <v>0</v>
      </c>
      <c r="BH137" s="143">
        <f>IF(U137="sníž. přenesená",N137,0)</f>
        <v>0</v>
      </c>
      <c r="BI137" s="143">
        <f>IF(U137="nulová",N137,0)</f>
        <v>0</v>
      </c>
      <c r="BJ137" s="23" t="s">
        <v>150</v>
      </c>
      <c r="BK137" s="143">
        <f>ROUND(L137*K137,2)</f>
        <v>0</v>
      </c>
      <c r="BL137" s="23" t="s">
        <v>176</v>
      </c>
      <c r="BM137" s="23" t="s">
        <v>270</v>
      </c>
    </row>
    <row r="138" s="9" customFormat="1" ht="37.44" customHeight="1">
      <c r="B138" s="206"/>
      <c r="C138" s="207"/>
      <c r="D138" s="208" t="s">
        <v>865</v>
      </c>
      <c r="E138" s="208"/>
      <c r="F138" s="208"/>
      <c r="G138" s="208"/>
      <c r="H138" s="208"/>
      <c r="I138" s="208"/>
      <c r="J138" s="208"/>
      <c r="K138" s="208"/>
      <c r="L138" s="208"/>
      <c r="M138" s="208"/>
      <c r="N138" s="275">
        <f>BK138</f>
        <v>0</v>
      </c>
      <c r="O138" s="276"/>
      <c r="P138" s="276"/>
      <c r="Q138" s="276"/>
      <c r="R138" s="210"/>
      <c r="T138" s="211"/>
      <c r="U138" s="207"/>
      <c r="V138" s="207"/>
      <c r="W138" s="212">
        <f>SUM(W139:W167)</f>
        <v>0</v>
      </c>
      <c r="X138" s="207"/>
      <c r="Y138" s="212">
        <f>SUM(Y139:Y167)</f>
        <v>0</v>
      </c>
      <c r="Z138" s="207"/>
      <c r="AA138" s="213">
        <f>SUM(AA139:AA167)</f>
        <v>0</v>
      </c>
      <c r="AR138" s="214" t="s">
        <v>150</v>
      </c>
      <c r="AT138" s="215" t="s">
        <v>75</v>
      </c>
      <c r="AU138" s="215" t="s">
        <v>76</v>
      </c>
      <c r="AY138" s="214" t="s">
        <v>171</v>
      </c>
      <c r="BK138" s="216">
        <f>SUM(BK139:BK167)</f>
        <v>0</v>
      </c>
    </row>
    <row r="139" s="1" customFormat="1" ht="25.5" customHeight="1">
      <c r="B139" s="47"/>
      <c r="C139" s="220" t="s">
        <v>231</v>
      </c>
      <c r="D139" s="220" t="s">
        <v>172</v>
      </c>
      <c r="E139" s="221" t="s">
        <v>889</v>
      </c>
      <c r="F139" s="222" t="s">
        <v>890</v>
      </c>
      <c r="G139" s="222"/>
      <c r="H139" s="222"/>
      <c r="I139" s="222"/>
      <c r="J139" s="223" t="s">
        <v>223</v>
      </c>
      <c r="K139" s="224">
        <v>7</v>
      </c>
      <c r="L139" s="225">
        <v>0</v>
      </c>
      <c r="M139" s="226"/>
      <c r="N139" s="227">
        <f>ROUND(L139*K139,2)</f>
        <v>0</v>
      </c>
      <c r="O139" s="227"/>
      <c r="P139" s="227"/>
      <c r="Q139" s="227"/>
      <c r="R139" s="49"/>
      <c r="T139" s="228" t="s">
        <v>22</v>
      </c>
      <c r="U139" s="57" t="s">
        <v>43</v>
      </c>
      <c r="V139" s="48"/>
      <c r="W139" s="229">
        <f>V139*K139</f>
        <v>0</v>
      </c>
      <c r="X139" s="229">
        <v>0</v>
      </c>
      <c r="Y139" s="229">
        <f>X139*K139</f>
        <v>0</v>
      </c>
      <c r="Z139" s="229">
        <v>0</v>
      </c>
      <c r="AA139" s="230">
        <f>Z139*K139</f>
        <v>0</v>
      </c>
      <c r="AR139" s="23" t="s">
        <v>249</v>
      </c>
      <c r="AT139" s="23" t="s">
        <v>172</v>
      </c>
      <c r="AU139" s="23" t="s">
        <v>84</v>
      </c>
      <c r="AY139" s="23" t="s">
        <v>171</v>
      </c>
      <c r="BE139" s="143">
        <f>IF(U139="základní",N139,0)</f>
        <v>0</v>
      </c>
      <c r="BF139" s="143">
        <f>IF(U139="snížená",N139,0)</f>
        <v>0</v>
      </c>
      <c r="BG139" s="143">
        <f>IF(U139="zákl. přenesená",N139,0)</f>
        <v>0</v>
      </c>
      <c r="BH139" s="143">
        <f>IF(U139="sníž. přenesená",N139,0)</f>
        <v>0</v>
      </c>
      <c r="BI139" s="143">
        <f>IF(U139="nulová",N139,0)</f>
        <v>0</v>
      </c>
      <c r="BJ139" s="23" t="s">
        <v>150</v>
      </c>
      <c r="BK139" s="143">
        <f>ROUND(L139*K139,2)</f>
        <v>0</v>
      </c>
      <c r="BL139" s="23" t="s">
        <v>249</v>
      </c>
      <c r="BM139" s="23" t="s">
        <v>278</v>
      </c>
    </row>
    <row r="140" s="1" customFormat="1" ht="25.5" customHeight="1">
      <c r="B140" s="47"/>
      <c r="C140" s="220" t="s">
        <v>236</v>
      </c>
      <c r="D140" s="220" t="s">
        <v>172</v>
      </c>
      <c r="E140" s="221" t="s">
        <v>891</v>
      </c>
      <c r="F140" s="222" t="s">
        <v>892</v>
      </c>
      <c r="G140" s="222"/>
      <c r="H140" s="222"/>
      <c r="I140" s="222"/>
      <c r="J140" s="223" t="s">
        <v>223</v>
      </c>
      <c r="K140" s="224">
        <v>2</v>
      </c>
      <c r="L140" s="225">
        <v>0</v>
      </c>
      <c r="M140" s="226"/>
      <c r="N140" s="227">
        <f>ROUND(L140*K140,2)</f>
        <v>0</v>
      </c>
      <c r="O140" s="227"/>
      <c r="P140" s="227"/>
      <c r="Q140" s="227"/>
      <c r="R140" s="49"/>
      <c r="T140" s="228" t="s">
        <v>22</v>
      </c>
      <c r="U140" s="57" t="s">
        <v>43</v>
      </c>
      <c r="V140" s="48"/>
      <c r="W140" s="229">
        <f>V140*K140</f>
        <v>0</v>
      </c>
      <c r="X140" s="229">
        <v>0</v>
      </c>
      <c r="Y140" s="229">
        <f>X140*K140</f>
        <v>0</v>
      </c>
      <c r="Z140" s="229">
        <v>0</v>
      </c>
      <c r="AA140" s="230">
        <f>Z140*K140</f>
        <v>0</v>
      </c>
      <c r="AR140" s="23" t="s">
        <v>249</v>
      </c>
      <c r="AT140" s="23" t="s">
        <v>172</v>
      </c>
      <c r="AU140" s="23" t="s">
        <v>84</v>
      </c>
      <c r="AY140" s="23" t="s">
        <v>171</v>
      </c>
      <c r="BE140" s="143">
        <f>IF(U140="základní",N140,0)</f>
        <v>0</v>
      </c>
      <c r="BF140" s="143">
        <f>IF(U140="snížená",N140,0)</f>
        <v>0</v>
      </c>
      <c r="BG140" s="143">
        <f>IF(U140="zákl. přenesená",N140,0)</f>
        <v>0</v>
      </c>
      <c r="BH140" s="143">
        <f>IF(U140="sníž. přenesená",N140,0)</f>
        <v>0</v>
      </c>
      <c r="BI140" s="143">
        <f>IF(U140="nulová",N140,0)</f>
        <v>0</v>
      </c>
      <c r="BJ140" s="23" t="s">
        <v>150</v>
      </c>
      <c r="BK140" s="143">
        <f>ROUND(L140*K140,2)</f>
        <v>0</v>
      </c>
      <c r="BL140" s="23" t="s">
        <v>249</v>
      </c>
      <c r="BM140" s="23" t="s">
        <v>286</v>
      </c>
    </row>
    <row r="141" s="1" customFormat="1" ht="25.5" customHeight="1">
      <c r="B141" s="47"/>
      <c r="C141" s="220" t="s">
        <v>242</v>
      </c>
      <c r="D141" s="220" t="s">
        <v>172</v>
      </c>
      <c r="E141" s="221" t="s">
        <v>893</v>
      </c>
      <c r="F141" s="222" t="s">
        <v>894</v>
      </c>
      <c r="G141" s="222"/>
      <c r="H141" s="222"/>
      <c r="I141" s="222"/>
      <c r="J141" s="223" t="s">
        <v>223</v>
      </c>
      <c r="K141" s="224">
        <v>4</v>
      </c>
      <c r="L141" s="225">
        <v>0</v>
      </c>
      <c r="M141" s="226"/>
      <c r="N141" s="227">
        <f>ROUND(L141*K141,2)</f>
        <v>0</v>
      </c>
      <c r="O141" s="227"/>
      <c r="P141" s="227"/>
      <c r="Q141" s="227"/>
      <c r="R141" s="49"/>
      <c r="T141" s="228" t="s">
        <v>22</v>
      </c>
      <c r="U141" s="57" t="s">
        <v>43</v>
      </c>
      <c r="V141" s="48"/>
      <c r="W141" s="229">
        <f>V141*K141</f>
        <v>0</v>
      </c>
      <c r="X141" s="229">
        <v>0</v>
      </c>
      <c r="Y141" s="229">
        <f>X141*K141</f>
        <v>0</v>
      </c>
      <c r="Z141" s="229">
        <v>0</v>
      </c>
      <c r="AA141" s="230">
        <f>Z141*K141</f>
        <v>0</v>
      </c>
      <c r="AR141" s="23" t="s">
        <v>249</v>
      </c>
      <c r="AT141" s="23" t="s">
        <v>172</v>
      </c>
      <c r="AU141" s="23" t="s">
        <v>84</v>
      </c>
      <c r="AY141" s="23" t="s">
        <v>171</v>
      </c>
      <c r="BE141" s="143">
        <f>IF(U141="základní",N141,0)</f>
        <v>0</v>
      </c>
      <c r="BF141" s="143">
        <f>IF(U141="snížená",N141,0)</f>
        <v>0</v>
      </c>
      <c r="BG141" s="143">
        <f>IF(U141="zákl. přenesená",N141,0)</f>
        <v>0</v>
      </c>
      <c r="BH141" s="143">
        <f>IF(U141="sníž. přenesená",N141,0)</f>
        <v>0</v>
      </c>
      <c r="BI141" s="143">
        <f>IF(U141="nulová",N141,0)</f>
        <v>0</v>
      </c>
      <c r="BJ141" s="23" t="s">
        <v>150</v>
      </c>
      <c r="BK141" s="143">
        <f>ROUND(L141*K141,2)</f>
        <v>0</v>
      </c>
      <c r="BL141" s="23" t="s">
        <v>249</v>
      </c>
      <c r="BM141" s="23" t="s">
        <v>295</v>
      </c>
    </row>
    <row r="142" s="1" customFormat="1" ht="25.5" customHeight="1">
      <c r="B142" s="47"/>
      <c r="C142" s="220" t="s">
        <v>11</v>
      </c>
      <c r="D142" s="220" t="s">
        <v>172</v>
      </c>
      <c r="E142" s="221" t="s">
        <v>895</v>
      </c>
      <c r="F142" s="222" t="s">
        <v>896</v>
      </c>
      <c r="G142" s="222"/>
      <c r="H142" s="222"/>
      <c r="I142" s="222"/>
      <c r="J142" s="223" t="s">
        <v>223</v>
      </c>
      <c r="K142" s="224">
        <v>1</v>
      </c>
      <c r="L142" s="225">
        <v>0</v>
      </c>
      <c r="M142" s="226"/>
      <c r="N142" s="227">
        <f>ROUND(L142*K142,2)</f>
        <v>0</v>
      </c>
      <c r="O142" s="227"/>
      <c r="P142" s="227"/>
      <c r="Q142" s="227"/>
      <c r="R142" s="49"/>
      <c r="T142" s="228" t="s">
        <v>22</v>
      </c>
      <c r="U142" s="57" t="s">
        <v>43</v>
      </c>
      <c r="V142" s="48"/>
      <c r="W142" s="229">
        <f>V142*K142</f>
        <v>0</v>
      </c>
      <c r="X142" s="229">
        <v>0</v>
      </c>
      <c r="Y142" s="229">
        <f>X142*K142</f>
        <v>0</v>
      </c>
      <c r="Z142" s="229">
        <v>0</v>
      </c>
      <c r="AA142" s="230">
        <f>Z142*K142</f>
        <v>0</v>
      </c>
      <c r="AR142" s="23" t="s">
        <v>249</v>
      </c>
      <c r="AT142" s="23" t="s">
        <v>172</v>
      </c>
      <c r="AU142" s="23" t="s">
        <v>84</v>
      </c>
      <c r="AY142" s="23" t="s">
        <v>171</v>
      </c>
      <c r="BE142" s="143">
        <f>IF(U142="základní",N142,0)</f>
        <v>0</v>
      </c>
      <c r="BF142" s="143">
        <f>IF(U142="snížená",N142,0)</f>
        <v>0</v>
      </c>
      <c r="BG142" s="143">
        <f>IF(U142="zákl. přenesená",N142,0)</f>
        <v>0</v>
      </c>
      <c r="BH142" s="143">
        <f>IF(U142="sníž. přenesená",N142,0)</f>
        <v>0</v>
      </c>
      <c r="BI142" s="143">
        <f>IF(U142="nulová",N142,0)</f>
        <v>0</v>
      </c>
      <c r="BJ142" s="23" t="s">
        <v>150</v>
      </c>
      <c r="BK142" s="143">
        <f>ROUND(L142*K142,2)</f>
        <v>0</v>
      </c>
      <c r="BL142" s="23" t="s">
        <v>249</v>
      </c>
      <c r="BM142" s="23" t="s">
        <v>309</v>
      </c>
    </row>
    <row r="143" s="1" customFormat="1" ht="25.5" customHeight="1">
      <c r="B143" s="47"/>
      <c r="C143" s="220" t="s">
        <v>249</v>
      </c>
      <c r="D143" s="220" t="s">
        <v>172</v>
      </c>
      <c r="E143" s="221" t="s">
        <v>897</v>
      </c>
      <c r="F143" s="222" t="s">
        <v>898</v>
      </c>
      <c r="G143" s="222"/>
      <c r="H143" s="222"/>
      <c r="I143" s="222"/>
      <c r="J143" s="223" t="s">
        <v>223</v>
      </c>
      <c r="K143" s="224">
        <v>20</v>
      </c>
      <c r="L143" s="225">
        <v>0</v>
      </c>
      <c r="M143" s="226"/>
      <c r="N143" s="227">
        <f>ROUND(L143*K143,2)</f>
        <v>0</v>
      </c>
      <c r="O143" s="227"/>
      <c r="P143" s="227"/>
      <c r="Q143" s="227"/>
      <c r="R143" s="49"/>
      <c r="T143" s="228" t="s">
        <v>22</v>
      </c>
      <c r="U143" s="57" t="s">
        <v>43</v>
      </c>
      <c r="V143" s="48"/>
      <c r="W143" s="229">
        <f>V143*K143</f>
        <v>0</v>
      </c>
      <c r="X143" s="229">
        <v>0</v>
      </c>
      <c r="Y143" s="229">
        <f>X143*K143</f>
        <v>0</v>
      </c>
      <c r="Z143" s="229">
        <v>0</v>
      </c>
      <c r="AA143" s="230">
        <f>Z143*K143</f>
        <v>0</v>
      </c>
      <c r="AR143" s="23" t="s">
        <v>249</v>
      </c>
      <c r="AT143" s="23" t="s">
        <v>172</v>
      </c>
      <c r="AU143" s="23" t="s">
        <v>84</v>
      </c>
      <c r="AY143" s="23" t="s">
        <v>171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23" t="s">
        <v>150</v>
      </c>
      <c r="BK143" s="143">
        <f>ROUND(L143*K143,2)</f>
        <v>0</v>
      </c>
      <c r="BL143" s="23" t="s">
        <v>249</v>
      </c>
      <c r="BM143" s="23" t="s">
        <v>318</v>
      </c>
    </row>
    <row r="144" s="1" customFormat="1" ht="16.5" customHeight="1">
      <c r="B144" s="47"/>
      <c r="C144" s="220" t="s">
        <v>253</v>
      </c>
      <c r="D144" s="220" t="s">
        <v>172</v>
      </c>
      <c r="E144" s="221" t="s">
        <v>899</v>
      </c>
      <c r="F144" s="222" t="s">
        <v>900</v>
      </c>
      <c r="G144" s="222"/>
      <c r="H144" s="222"/>
      <c r="I144" s="222"/>
      <c r="J144" s="223" t="s">
        <v>223</v>
      </c>
      <c r="K144" s="224">
        <v>2</v>
      </c>
      <c r="L144" s="225">
        <v>0</v>
      </c>
      <c r="M144" s="226"/>
      <c r="N144" s="227">
        <f>ROUND(L144*K144,2)</f>
        <v>0</v>
      </c>
      <c r="O144" s="227"/>
      <c r="P144" s="227"/>
      <c r="Q144" s="227"/>
      <c r="R144" s="49"/>
      <c r="T144" s="228" t="s">
        <v>22</v>
      </c>
      <c r="U144" s="57" t="s">
        <v>43</v>
      </c>
      <c r="V144" s="48"/>
      <c r="W144" s="229">
        <f>V144*K144</f>
        <v>0</v>
      </c>
      <c r="X144" s="229">
        <v>0</v>
      </c>
      <c r="Y144" s="229">
        <f>X144*K144</f>
        <v>0</v>
      </c>
      <c r="Z144" s="229">
        <v>0</v>
      </c>
      <c r="AA144" s="230">
        <f>Z144*K144</f>
        <v>0</v>
      </c>
      <c r="AR144" s="23" t="s">
        <v>249</v>
      </c>
      <c r="AT144" s="23" t="s">
        <v>172</v>
      </c>
      <c r="AU144" s="23" t="s">
        <v>84</v>
      </c>
      <c r="AY144" s="23" t="s">
        <v>171</v>
      </c>
      <c r="BE144" s="143">
        <f>IF(U144="základní",N144,0)</f>
        <v>0</v>
      </c>
      <c r="BF144" s="143">
        <f>IF(U144="snížená",N144,0)</f>
        <v>0</v>
      </c>
      <c r="BG144" s="143">
        <f>IF(U144="zákl. přenesená",N144,0)</f>
        <v>0</v>
      </c>
      <c r="BH144" s="143">
        <f>IF(U144="sníž. přenesená",N144,0)</f>
        <v>0</v>
      </c>
      <c r="BI144" s="143">
        <f>IF(U144="nulová",N144,0)</f>
        <v>0</v>
      </c>
      <c r="BJ144" s="23" t="s">
        <v>150</v>
      </c>
      <c r="BK144" s="143">
        <f>ROUND(L144*K144,2)</f>
        <v>0</v>
      </c>
      <c r="BL144" s="23" t="s">
        <v>249</v>
      </c>
      <c r="BM144" s="23" t="s">
        <v>306</v>
      </c>
    </row>
    <row r="145" s="1" customFormat="1" ht="25.5" customHeight="1">
      <c r="B145" s="47"/>
      <c r="C145" s="220" t="s">
        <v>257</v>
      </c>
      <c r="D145" s="220" t="s">
        <v>172</v>
      </c>
      <c r="E145" s="221" t="s">
        <v>901</v>
      </c>
      <c r="F145" s="222" t="s">
        <v>902</v>
      </c>
      <c r="G145" s="222"/>
      <c r="H145" s="222"/>
      <c r="I145" s="222"/>
      <c r="J145" s="223" t="s">
        <v>175</v>
      </c>
      <c r="K145" s="224">
        <v>1</v>
      </c>
      <c r="L145" s="225">
        <v>0</v>
      </c>
      <c r="M145" s="226"/>
      <c r="N145" s="227">
        <f>ROUND(L145*K145,2)</f>
        <v>0</v>
      </c>
      <c r="O145" s="227"/>
      <c r="P145" s="227"/>
      <c r="Q145" s="227"/>
      <c r="R145" s="49"/>
      <c r="T145" s="228" t="s">
        <v>22</v>
      </c>
      <c r="U145" s="57" t="s">
        <v>43</v>
      </c>
      <c r="V145" s="48"/>
      <c r="W145" s="229">
        <f>V145*K145</f>
        <v>0</v>
      </c>
      <c r="X145" s="229">
        <v>0</v>
      </c>
      <c r="Y145" s="229">
        <f>X145*K145</f>
        <v>0</v>
      </c>
      <c r="Z145" s="229">
        <v>0</v>
      </c>
      <c r="AA145" s="230">
        <f>Z145*K145</f>
        <v>0</v>
      </c>
      <c r="AR145" s="23" t="s">
        <v>249</v>
      </c>
      <c r="AT145" s="23" t="s">
        <v>172</v>
      </c>
      <c r="AU145" s="23" t="s">
        <v>84</v>
      </c>
      <c r="AY145" s="23" t="s">
        <v>171</v>
      </c>
      <c r="BE145" s="143">
        <f>IF(U145="základní",N145,0)</f>
        <v>0</v>
      </c>
      <c r="BF145" s="143">
        <f>IF(U145="snížená",N145,0)</f>
        <v>0</v>
      </c>
      <c r="BG145" s="143">
        <f>IF(U145="zákl. přenesená",N145,0)</f>
        <v>0</v>
      </c>
      <c r="BH145" s="143">
        <f>IF(U145="sníž. přenesená",N145,0)</f>
        <v>0</v>
      </c>
      <c r="BI145" s="143">
        <f>IF(U145="nulová",N145,0)</f>
        <v>0</v>
      </c>
      <c r="BJ145" s="23" t="s">
        <v>150</v>
      </c>
      <c r="BK145" s="143">
        <f>ROUND(L145*K145,2)</f>
        <v>0</v>
      </c>
      <c r="BL145" s="23" t="s">
        <v>249</v>
      </c>
      <c r="BM145" s="23" t="s">
        <v>334</v>
      </c>
    </row>
    <row r="146" s="1" customFormat="1" ht="16.5" customHeight="1">
      <c r="B146" s="47"/>
      <c r="C146" s="220" t="s">
        <v>264</v>
      </c>
      <c r="D146" s="220" t="s">
        <v>172</v>
      </c>
      <c r="E146" s="221" t="s">
        <v>903</v>
      </c>
      <c r="F146" s="222" t="s">
        <v>904</v>
      </c>
      <c r="G146" s="222"/>
      <c r="H146" s="222"/>
      <c r="I146" s="222"/>
      <c r="J146" s="223" t="s">
        <v>175</v>
      </c>
      <c r="K146" s="224">
        <v>1</v>
      </c>
      <c r="L146" s="225">
        <v>0</v>
      </c>
      <c r="M146" s="226"/>
      <c r="N146" s="227">
        <f>ROUND(L146*K146,2)</f>
        <v>0</v>
      </c>
      <c r="O146" s="227"/>
      <c r="P146" s="227"/>
      <c r="Q146" s="227"/>
      <c r="R146" s="49"/>
      <c r="T146" s="228" t="s">
        <v>22</v>
      </c>
      <c r="U146" s="57" t="s">
        <v>43</v>
      </c>
      <c r="V146" s="48"/>
      <c r="W146" s="229">
        <f>V146*K146</f>
        <v>0</v>
      </c>
      <c r="X146" s="229">
        <v>0</v>
      </c>
      <c r="Y146" s="229">
        <f>X146*K146</f>
        <v>0</v>
      </c>
      <c r="Z146" s="229">
        <v>0</v>
      </c>
      <c r="AA146" s="230">
        <f>Z146*K146</f>
        <v>0</v>
      </c>
      <c r="AR146" s="23" t="s">
        <v>249</v>
      </c>
      <c r="AT146" s="23" t="s">
        <v>172</v>
      </c>
      <c r="AU146" s="23" t="s">
        <v>84</v>
      </c>
      <c r="AY146" s="23" t="s">
        <v>171</v>
      </c>
      <c r="BE146" s="143">
        <f>IF(U146="základní",N146,0)</f>
        <v>0</v>
      </c>
      <c r="BF146" s="143">
        <f>IF(U146="snížená",N146,0)</f>
        <v>0</v>
      </c>
      <c r="BG146" s="143">
        <f>IF(U146="zákl. přenesená",N146,0)</f>
        <v>0</v>
      </c>
      <c r="BH146" s="143">
        <f>IF(U146="sníž. přenesená",N146,0)</f>
        <v>0</v>
      </c>
      <c r="BI146" s="143">
        <f>IF(U146="nulová",N146,0)</f>
        <v>0</v>
      </c>
      <c r="BJ146" s="23" t="s">
        <v>150</v>
      </c>
      <c r="BK146" s="143">
        <f>ROUND(L146*K146,2)</f>
        <v>0</v>
      </c>
      <c r="BL146" s="23" t="s">
        <v>249</v>
      </c>
      <c r="BM146" s="23" t="s">
        <v>342</v>
      </c>
    </row>
    <row r="147" s="1" customFormat="1" ht="25.5" customHeight="1">
      <c r="B147" s="47"/>
      <c r="C147" s="220" t="s">
        <v>270</v>
      </c>
      <c r="D147" s="220" t="s">
        <v>172</v>
      </c>
      <c r="E147" s="221" t="s">
        <v>905</v>
      </c>
      <c r="F147" s="222" t="s">
        <v>906</v>
      </c>
      <c r="G147" s="222"/>
      <c r="H147" s="222"/>
      <c r="I147" s="222"/>
      <c r="J147" s="223" t="s">
        <v>175</v>
      </c>
      <c r="K147" s="224">
        <v>1</v>
      </c>
      <c r="L147" s="225">
        <v>0</v>
      </c>
      <c r="M147" s="226"/>
      <c r="N147" s="227">
        <f>ROUND(L147*K147,2)</f>
        <v>0</v>
      </c>
      <c r="O147" s="227"/>
      <c r="P147" s="227"/>
      <c r="Q147" s="227"/>
      <c r="R147" s="49"/>
      <c r="T147" s="228" t="s">
        <v>22</v>
      </c>
      <c r="U147" s="57" t="s">
        <v>43</v>
      </c>
      <c r="V147" s="48"/>
      <c r="W147" s="229">
        <f>V147*K147</f>
        <v>0</v>
      </c>
      <c r="X147" s="229">
        <v>0</v>
      </c>
      <c r="Y147" s="229">
        <f>X147*K147</f>
        <v>0</v>
      </c>
      <c r="Z147" s="229">
        <v>0</v>
      </c>
      <c r="AA147" s="230">
        <f>Z147*K147</f>
        <v>0</v>
      </c>
      <c r="AR147" s="23" t="s">
        <v>249</v>
      </c>
      <c r="AT147" s="23" t="s">
        <v>172</v>
      </c>
      <c r="AU147" s="23" t="s">
        <v>84</v>
      </c>
      <c r="AY147" s="23" t="s">
        <v>171</v>
      </c>
      <c r="BE147" s="143">
        <f>IF(U147="základní",N147,0)</f>
        <v>0</v>
      </c>
      <c r="BF147" s="143">
        <f>IF(U147="snížená",N147,0)</f>
        <v>0</v>
      </c>
      <c r="BG147" s="143">
        <f>IF(U147="zákl. přenesená",N147,0)</f>
        <v>0</v>
      </c>
      <c r="BH147" s="143">
        <f>IF(U147="sníž. přenesená",N147,0)</f>
        <v>0</v>
      </c>
      <c r="BI147" s="143">
        <f>IF(U147="nulová",N147,0)</f>
        <v>0</v>
      </c>
      <c r="BJ147" s="23" t="s">
        <v>150</v>
      </c>
      <c r="BK147" s="143">
        <f>ROUND(L147*K147,2)</f>
        <v>0</v>
      </c>
      <c r="BL147" s="23" t="s">
        <v>249</v>
      </c>
      <c r="BM147" s="23" t="s">
        <v>350</v>
      </c>
    </row>
    <row r="148" s="1" customFormat="1" ht="25.5" customHeight="1">
      <c r="B148" s="47"/>
      <c r="C148" s="220" t="s">
        <v>10</v>
      </c>
      <c r="D148" s="220" t="s">
        <v>172</v>
      </c>
      <c r="E148" s="221" t="s">
        <v>907</v>
      </c>
      <c r="F148" s="222" t="s">
        <v>908</v>
      </c>
      <c r="G148" s="222"/>
      <c r="H148" s="222"/>
      <c r="I148" s="222"/>
      <c r="J148" s="223" t="s">
        <v>175</v>
      </c>
      <c r="K148" s="224">
        <v>1</v>
      </c>
      <c r="L148" s="225">
        <v>0</v>
      </c>
      <c r="M148" s="226"/>
      <c r="N148" s="227">
        <f>ROUND(L148*K148,2)</f>
        <v>0</v>
      </c>
      <c r="O148" s="227"/>
      <c r="P148" s="227"/>
      <c r="Q148" s="227"/>
      <c r="R148" s="49"/>
      <c r="T148" s="228" t="s">
        <v>22</v>
      </c>
      <c r="U148" s="57" t="s">
        <v>43</v>
      </c>
      <c r="V148" s="48"/>
      <c r="W148" s="229">
        <f>V148*K148</f>
        <v>0</v>
      </c>
      <c r="X148" s="229">
        <v>0</v>
      </c>
      <c r="Y148" s="229">
        <f>X148*K148</f>
        <v>0</v>
      </c>
      <c r="Z148" s="229">
        <v>0</v>
      </c>
      <c r="AA148" s="230">
        <f>Z148*K148</f>
        <v>0</v>
      </c>
      <c r="AR148" s="23" t="s">
        <v>249</v>
      </c>
      <c r="AT148" s="23" t="s">
        <v>172</v>
      </c>
      <c r="AU148" s="23" t="s">
        <v>84</v>
      </c>
      <c r="AY148" s="23" t="s">
        <v>171</v>
      </c>
      <c r="BE148" s="143">
        <f>IF(U148="základní",N148,0)</f>
        <v>0</v>
      </c>
      <c r="BF148" s="143">
        <f>IF(U148="snížená",N148,0)</f>
        <v>0</v>
      </c>
      <c r="BG148" s="143">
        <f>IF(U148="zákl. přenesená",N148,0)</f>
        <v>0</v>
      </c>
      <c r="BH148" s="143">
        <f>IF(U148="sníž. přenesená",N148,0)</f>
        <v>0</v>
      </c>
      <c r="BI148" s="143">
        <f>IF(U148="nulová",N148,0)</f>
        <v>0</v>
      </c>
      <c r="BJ148" s="23" t="s">
        <v>150</v>
      </c>
      <c r="BK148" s="143">
        <f>ROUND(L148*K148,2)</f>
        <v>0</v>
      </c>
      <c r="BL148" s="23" t="s">
        <v>249</v>
      </c>
      <c r="BM148" s="23" t="s">
        <v>358</v>
      </c>
    </row>
    <row r="149" s="1" customFormat="1" ht="25.5" customHeight="1">
      <c r="B149" s="47"/>
      <c r="C149" s="220" t="s">
        <v>278</v>
      </c>
      <c r="D149" s="220" t="s">
        <v>172</v>
      </c>
      <c r="E149" s="221" t="s">
        <v>909</v>
      </c>
      <c r="F149" s="222" t="s">
        <v>910</v>
      </c>
      <c r="G149" s="222"/>
      <c r="H149" s="222"/>
      <c r="I149" s="222"/>
      <c r="J149" s="223" t="s">
        <v>175</v>
      </c>
      <c r="K149" s="224">
        <v>1</v>
      </c>
      <c r="L149" s="225">
        <v>0</v>
      </c>
      <c r="M149" s="226"/>
      <c r="N149" s="227">
        <f>ROUND(L149*K149,2)</f>
        <v>0</v>
      </c>
      <c r="O149" s="227"/>
      <c r="P149" s="227"/>
      <c r="Q149" s="227"/>
      <c r="R149" s="49"/>
      <c r="T149" s="228" t="s">
        <v>22</v>
      </c>
      <c r="U149" s="57" t="s">
        <v>43</v>
      </c>
      <c r="V149" s="48"/>
      <c r="W149" s="229">
        <f>V149*K149</f>
        <v>0</v>
      </c>
      <c r="X149" s="229">
        <v>0</v>
      </c>
      <c r="Y149" s="229">
        <f>X149*K149</f>
        <v>0</v>
      </c>
      <c r="Z149" s="229">
        <v>0</v>
      </c>
      <c r="AA149" s="230">
        <f>Z149*K149</f>
        <v>0</v>
      </c>
      <c r="AR149" s="23" t="s">
        <v>249</v>
      </c>
      <c r="AT149" s="23" t="s">
        <v>172</v>
      </c>
      <c r="AU149" s="23" t="s">
        <v>84</v>
      </c>
      <c r="AY149" s="23" t="s">
        <v>171</v>
      </c>
      <c r="BE149" s="143">
        <f>IF(U149="základní",N149,0)</f>
        <v>0</v>
      </c>
      <c r="BF149" s="143">
        <f>IF(U149="snížená",N149,0)</f>
        <v>0</v>
      </c>
      <c r="BG149" s="143">
        <f>IF(U149="zákl. přenesená",N149,0)</f>
        <v>0</v>
      </c>
      <c r="BH149" s="143">
        <f>IF(U149="sníž. přenesená",N149,0)</f>
        <v>0</v>
      </c>
      <c r="BI149" s="143">
        <f>IF(U149="nulová",N149,0)</f>
        <v>0</v>
      </c>
      <c r="BJ149" s="23" t="s">
        <v>150</v>
      </c>
      <c r="BK149" s="143">
        <f>ROUND(L149*K149,2)</f>
        <v>0</v>
      </c>
      <c r="BL149" s="23" t="s">
        <v>249</v>
      </c>
      <c r="BM149" s="23" t="s">
        <v>366</v>
      </c>
    </row>
    <row r="150" s="1" customFormat="1" ht="25.5" customHeight="1">
      <c r="B150" s="47"/>
      <c r="C150" s="220" t="s">
        <v>282</v>
      </c>
      <c r="D150" s="220" t="s">
        <v>172</v>
      </c>
      <c r="E150" s="221" t="s">
        <v>911</v>
      </c>
      <c r="F150" s="222" t="s">
        <v>912</v>
      </c>
      <c r="G150" s="222"/>
      <c r="H150" s="222"/>
      <c r="I150" s="222"/>
      <c r="J150" s="223" t="s">
        <v>175</v>
      </c>
      <c r="K150" s="224">
        <v>1</v>
      </c>
      <c r="L150" s="225">
        <v>0</v>
      </c>
      <c r="M150" s="226"/>
      <c r="N150" s="227">
        <f>ROUND(L150*K150,2)</f>
        <v>0</v>
      </c>
      <c r="O150" s="227"/>
      <c r="P150" s="227"/>
      <c r="Q150" s="227"/>
      <c r="R150" s="49"/>
      <c r="T150" s="228" t="s">
        <v>22</v>
      </c>
      <c r="U150" s="57" t="s">
        <v>43</v>
      </c>
      <c r="V150" s="48"/>
      <c r="W150" s="229">
        <f>V150*K150</f>
        <v>0</v>
      </c>
      <c r="X150" s="229">
        <v>0</v>
      </c>
      <c r="Y150" s="229">
        <f>X150*K150</f>
        <v>0</v>
      </c>
      <c r="Z150" s="229">
        <v>0</v>
      </c>
      <c r="AA150" s="230">
        <f>Z150*K150</f>
        <v>0</v>
      </c>
      <c r="AR150" s="23" t="s">
        <v>249</v>
      </c>
      <c r="AT150" s="23" t="s">
        <v>172</v>
      </c>
      <c r="AU150" s="23" t="s">
        <v>84</v>
      </c>
      <c r="AY150" s="23" t="s">
        <v>171</v>
      </c>
      <c r="BE150" s="143">
        <f>IF(U150="základní",N150,0)</f>
        <v>0</v>
      </c>
      <c r="BF150" s="143">
        <f>IF(U150="snížená",N150,0)</f>
        <v>0</v>
      </c>
      <c r="BG150" s="143">
        <f>IF(U150="zákl. přenesená",N150,0)</f>
        <v>0</v>
      </c>
      <c r="BH150" s="143">
        <f>IF(U150="sníž. přenesená",N150,0)</f>
        <v>0</v>
      </c>
      <c r="BI150" s="143">
        <f>IF(U150="nulová",N150,0)</f>
        <v>0</v>
      </c>
      <c r="BJ150" s="23" t="s">
        <v>150</v>
      </c>
      <c r="BK150" s="143">
        <f>ROUND(L150*K150,2)</f>
        <v>0</v>
      </c>
      <c r="BL150" s="23" t="s">
        <v>249</v>
      </c>
      <c r="BM150" s="23" t="s">
        <v>374</v>
      </c>
    </row>
    <row r="151" s="1" customFormat="1" ht="25.5" customHeight="1">
      <c r="B151" s="47"/>
      <c r="C151" s="220" t="s">
        <v>286</v>
      </c>
      <c r="D151" s="220" t="s">
        <v>172</v>
      </c>
      <c r="E151" s="221" t="s">
        <v>913</v>
      </c>
      <c r="F151" s="222" t="s">
        <v>914</v>
      </c>
      <c r="G151" s="222"/>
      <c r="H151" s="222"/>
      <c r="I151" s="222"/>
      <c r="J151" s="223" t="s">
        <v>175</v>
      </c>
      <c r="K151" s="224">
        <v>1</v>
      </c>
      <c r="L151" s="225">
        <v>0</v>
      </c>
      <c r="M151" s="226"/>
      <c r="N151" s="227">
        <f>ROUND(L151*K151,2)</f>
        <v>0</v>
      </c>
      <c r="O151" s="227"/>
      <c r="P151" s="227"/>
      <c r="Q151" s="227"/>
      <c r="R151" s="49"/>
      <c r="T151" s="228" t="s">
        <v>22</v>
      </c>
      <c r="U151" s="57" t="s">
        <v>43</v>
      </c>
      <c r="V151" s="48"/>
      <c r="W151" s="229">
        <f>V151*K151</f>
        <v>0</v>
      </c>
      <c r="X151" s="229">
        <v>0</v>
      </c>
      <c r="Y151" s="229">
        <f>X151*K151</f>
        <v>0</v>
      </c>
      <c r="Z151" s="229">
        <v>0</v>
      </c>
      <c r="AA151" s="230">
        <f>Z151*K151</f>
        <v>0</v>
      </c>
      <c r="AR151" s="23" t="s">
        <v>249</v>
      </c>
      <c r="AT151" s="23" t="s">
        <v>172</v>
      </c>
      <c r="AU151" s="23" t="s">
        <v>84</v>
      </c>
      <c r="AY151" s="23" t="s">
        <v>171</v>
      </c>
      <c r="BE151" s="143">
        <f>IF(U151="základní",N151,0)</f>
        <v>0</v>
      </c>
      <c r="BF151" s="143">
        <f>IF(U151="snížená",N151,0)</f>
        <v>0</v>
      </c>
      <c r="BG151" s="143">
        <f>IF(U151="zákl. přenesená",N151,0)</f>
        <v>0</v>
      </c>
      <c r="BH151" s="143">
        <f>IF(U151="sníž. přenesená",N151,0)</f>
        <v>0</v>
      </c>
      <c r="BI151" s="143">
        <f>IF(U151="nulová",N151,0)</f>
        <v>0</v>
      </c>
      <c r="BJ151" s="23" t="s">
        <v>150</v>
      </c>
      <c r="BK151" s="143">
        <f>ROUND(L151*K151,2)</f>
        <v>0</v>
      </c>
      <c r="BL151" s="23" t="s">
        <v>249</v>
      </c>
      <c r="BM151" s="23" t="s">
        <v>382</v>
      </c>
    </row>
    <row r="152" s="1" customFormat="1" ht="25.5" customHeight="1">
      <c r="B152" s="47"/>
      <c r="C152" s="220" t="s">
        <v>290</v>
      </c>
      <c r="D152" s="220" t="s">
        <v>172</v>
      </c>
      <c r="E152" s="221" t="s">
        <v>915</v>
      </c>
      <c r="F152" s="222" t="s">
        <v>916</v>
      </c>
      <c r="G152" s="222"/>
      <c r="H152" s="222"/>
      <c r="I152" s="222"/>
      <c r="J152" s="223" t="s">
        <v>223</v>
      </c>
      <c r="K152" s="224">
        <v>14</v>
      </c>
      <c r="L152" s="225">
        <v>0</v>
      </c>
      <c r="M152" s="226"/>
      <c r="N152" s="227">
        <f>ROUND(L152*K152,2)</f>
        <v>0</v>
      </c>
      <c r="O152" s="227"/>
      <c r="P152" s="227"/>
      <c r="Q152" s="227"/>
      <c r="R152" s="49"/>
      <c r="T152" s="228" t="s">
        <v>22</v>
      </c>
      <c r="U152" s="57" t="s">
        <v>43</v>
      </c>
      <c r="V152" s="48"/>
      <c r="W152" s="229">
        <f>V152*K152</f>
        <v>0</v>
      </c>
      <c r="X152" s="229">
        <v>0</v>
      </c>
      <c r="Y152" s="229">
        <f>X152*K152</f>
        <v>0</v>
      </c>
      <c r="Z152" s="229">
        <v>0</v>
      </c>
      <c r="AA152" s="230">
        <f>Z152*K152</f>
        <v>0</v>
      </c>
      <c r="AR152" s="23" t="s">
        <v>249</v>
      </c>
      <c r="AT152" s="23" t="s">
        <v>172</v>
      </c>
      <c r="AU152" s="23" t="s">
        <v>84</v>
      </c>
      <c r="AY152" s="23" t="s">
        <v>171</v>
      </c>
      <c r="BE152" s="143">
        <f>IF(U152="základní",N152,0)</f>
        <v>0</v>
      </c>
      <c r="BF152" s="143">
        <f>IF(U152="snížená",N152,0)</f>
        <v>0</v>
      </c>
      <c r="BG152" s="143">
        <f>IF(U152="zákl. přenesená",N152,0)</f>
        <v>0</v>
      </c>
      <c r="BH152" s="143">
        <f>IF(U152="sníž. přenesená",N152,0)</f>
        <v>0</v>
      </c>
      <c r="BI152" s="143">
        <f>IF(U152="nulová",N152,0)</f>
        <v>0</v>
      </c>
      <c r="BJ152" s="23" t="s">
        <v>150</v>
      </c>
      <c r="BK152" s="143">
        <f>ROUND(L152*K152,2)</f>
        <v>0</v>
      </c>
      <c r="BL152" s="23" t="s">
        <v>249</v>
      </c>
      <c r="BM152" s="23" t="s">
        <v>390</v>
      </c>
    </row>
    <row r="153" s="1" customFormat="1" ht="25.5" customHeight="1">
      <c r="B153" s="47"/>
      <c r="C153" s="220" t="s">
        <v>295</v>
      </c>
      <c r="D153" s="220" t="s">
        <v>172</v>
      </c>
      <c r="E153" s="221" t="s">
        <v>917</v>
      </c>
      <c r="F153" s="222" t="s">
        <v>918</v>
      </c>
      <c r="G153" s="222"/>
      <c r="H153" s="222"/>
      <c r="I153" s="222"/>
      <c r="J153" s="223" t="s">
        <v>175</v>
      </c>
      <c r="K153" s="224">
        <v>1</v>
      </c>
      <c r="L153" s="225">
        <v>0</v>
      </c>
      <c r="M153" s="226"/>
      <c r="N153" s="227">
        <f>ROUND(L153*K153,2)</f>
        <v>0</v>
      </c>
      <c r="O153" s="227"/>
      <c r="P153" s="227"/>
      <c r="Q153" s="227"/>
      <c r="R153" s="49"/>
      <c r="T153" s="228" t="s">
        <v>22</v>
      </c>
      <c r="U153" s="57" t="s">
        <v>43</v>
      </c>
      <c r="V153" s="48"/>
      <c r="W153" s="229">
        <f>V153*K153</f>
        <v>0</v>
      </c>
      <c r="X153" s="229">
        <v>0</v>
      </c>
      <c r="Y153" s="229">
        <f>X153*K153</f>
        <v>0</v>
      </c>
      <c r="Z153" s="229">
        <v>0</v>
      </c>
      <c r="AA153" s="230">
        <f>Z153*K153</f>
        <v>0</v>
      </c>
      <c r="AR153" s="23" t="s">
        <v>249</v>
      </c>
      <c r="AT153" s="23" t="s">
        <v>172</v>
      </c>
      <c r="AU153" s="23" t="s">
        <v>84</v>
      </c>
      <c r="AY153" s="23" t="s">
        <v>171</v>
      </c>
      <c r="BE153" s="143">
        <f>IF(U153="základní",N153,0)</f>
        <v>0</v>
      </c>
      <c r="BF153" s="143">
        <f>IF(U153="snížená",N153,0)</f>
        <v>0</v>
      </c>
      <c r="BG153" s="143">
        <f>IF(U153="zákl. přenesená",N153,0)</f>
        <v>0</v>
      </c>
      <c r="BH153" s="143">
        <f>IF(U153="sníž. přenesená",N153,0)</f>
        <v>0</v>
      </c>
      <c r="BI153" s="143">
        <f>IF(U153="nulová",N153,0)</f>
        <v>0</v>
      </c>
      <c r="BJ153" s="23" t="s">
        <v>150</v>
      </c>
      <c r="BK153" s="143">
        <f>ROUND(L153*K153,2)</f>
        <v>0</v>
      </c>
      <c r="BL153" s="23" t="s">
        <v>249</v>
      </c>
      <c r="BM153" s="23" t="s">
        <v>399</v>
      </c>
    </row>
    <row r="154" s="1" customFormat="1" ht="25.5" customHeight="1">
      <c r="B154" s="47"/>
      <c r="C154" s="220" t="s">
        <v>301</v>
      </c>
      <c r="D154" s="220" t="s">
        <v>172</v>
      </c>
      <c r="E154" s="221" t="s">
        <v>919</v>
      </c>
      <c r="F154" s="222" t="s">
        <v>920</v>
      </c>
      <c r="G154" s="222"/>
      <c r="H154" s="222"/>
      <c r="I154" s="222"/>
      <c r="J154" s="223" t="s">
        <v>175</v>
      </c>
      <c r="K154" s="224">
        <v>1</v>
      </c>
      <c r="L154" s="225">
        <v>0</v>
      </c>
      <c r="M154" s="226"/>
      <c r="N154" s="227">
        <f>ROUND(L154*K154,2)</f>
        <v>0</v>
      </c>
      <c r="O154" s="227"/>
      <c r="P154" s="227"/>
      <c r="Q154" s="227"/>
      <c r="R154" s="49"/>
      <c r="T154" s="228" t="s">
        <v>22</v>
      </c>
      <c r="U154" s="57" t="s">
        <v>43</v>
      </c>
      <c r="V154" s="48"/>
      <c r="W154" s="229">
        <f>V154*K154</f>
        <v>0</v>
      </c>
      <c r="X154" s="229">
        <v>0</v>
      </c>
      <c r="Y154" s="229">
        <f>X154*K154</f>
        <v>0</v>
      </c>
      <c r="Z154" s="229">
        <v>0</v>
      </c>
      <c r="AA154" s="230">
        <f>Z154*K154</f>
        <v>0</v>
      </c>
      <c r="AR154" s="23" t="s">
        <v>249</v>
      </c>
      <c r="AT154" s="23" t="s">
        <v>172</v>
      </c>
      <c r="AU154" s="23" t="s">
        <v>84</v>
      </c>
      <c r="AY154" s="23" t="s">
        <v>171</v>
      </c>
      <c r="BE154" s="143">
        <f>IF(U154="základní",N154,0)</f>
        <v>0</v>
      </c>
      <c r="BF154" s="143">
        <f>IF(U154="snížená",N154,0)</f>
        <v>0</v>
      </c>
      <c r="BG154" s="143">
        <f>IF(U154="zákl. přenesená",N154,0)</f>
        <v>0</v>
      </c>
      <c r="BH154" s="143">
        <f>IF(U154="sníž. přenesená",N154,0)</f>
        <v>0</v>
      </c>
      <c r="BI154" s="143">
        <f>IF(U154="nulová",N154,0)</f>
        <v>0</v>
      </c>
      <c r="BJ154" s="23" t="s">
        <v>150</v>
      </c>
      <c r="BK154" s="143">
        <f>ROUND(L154*K154,2)</f>
        <v>0</v>
      </c>
      <c r="BL154" s="23" t="s">
        <v>249</v>
      </c>
      <c r="BM154" s="23" t="s">
        <v>407</v>
      </c>
    </row>
    <row r="155" s="1" customFormat="1" ht="25.5" customHeight="1">
      <c r="B155" s="47"/>
      <c r="C155" s="220" t="s">
        <v>309</v>
      </c>
      <c r="D155" s="220" t="s">
        <v>172</v>
      </c>
      <c r="E155" s="221" t="s">
        <v>921</v>
      </c>
      <c r="F155" s="222" t="s">
        <v>922</v>
      </c>
      <c r="G155" s="222"/>
      <c r="H155" s="222"/>
      <c r="I155" s="222"/>
      <c r="J155" s="223" t="s">
        <v>175</v>
      </c>
      <c r="K155" s="224">
        <v>1</v>
      </c>
      <c r="L155" s="225">
        <v>0</v>
      </c>
      <c r="M155" s="226"/>
      <c r="N155" s="227">
        <f>ROUND(L155*K155,2)</f>
        <v>0</v>
      </c>
      <c r="O155" s="227"/>
      <c r="P155" s="227"/>
      <c r="Q155" s="227"/>
      <c r="R155" s="49"/>
      <c r="T155" s="228" t="s">
        <v>22</v>
      </c>
      <c r="U155" s="57" t="s">
        <v>43</v>
      </c>
      <c r="V155" s="48"/>
      <c r="W155" s="229">
        <f>V155*K155</f>
        <v>0</v>
      </c>
      <c r="X155" s="229">
        <v>0</v>
      </c>
      <c r="Y155" s="229">
        <f>X155*K155</f>
        <v>0</v>
      </c>
      <c r="Z155" s="229">
        <v>0</v>
      </c>
      <c r="AA155" s="230">
        <f>Z155*K155</f>
        <v>0</v>
      </c>
      <c r="AR155" s="23" t="s">
        <v>249</v>
      </c>
      <c r="AT155" s="23" t="s">
        <v>172</v>
      </c>
      <c r="AU155" s="23" t="s">
        <v>84</v>
      </c>
      <c r="AY155" s="23" t="s">
        <v>171</v>
      </c>
      <c r="BE155" s="143">
        <f>IF(U155="základní",N155,0)</f>
        <v>0</v>
      </c>
      <c r="BF155" s="143">
        <f>IF(U155="snížená",N155,0)</f>
        <v>0</v>
      </c>
      <c r="BG155" s="143">
        <f>IF(U155="zákl. přenesená",N155,0)</f>
        <v>0</v>
      </c>
      <c r="BH155" s="143">
        <f>IF(U155="sníž. přenesená",N155,0)</f>
        <v>0</v>
      </c>
      <c r="BI155" s="143">
        <f>IF(U155="nulová",N155,0)</f>
        <v>0</v>
      </c>
      <c r="BJ155" s="23" t="s">
        <v>150</v>
      </c>
      <c r="BK155" s="143">
        <f>ROUND(L155*K155,2)</f>
        <v>0</v>
      </c>
      <c r="BL155" s="23" t="s">
        <v>249</v>
      </c>
      <c r="BM155" s="23" t="s">
        <v>415</v>
      </c>
    </row>
    <row r="156" s="1" customFormat="1" ht="25.5" customHeight="1">
      <c r="B156" s="47"/>
      <c r="C156" s="220" t="s">
        <v>314</v>
      </c>
      <c r="D156" s="220" t="s">
        <v>172</v>
      </c>
      <c r="E156" s="221" t="s">
        <v>923</v>
      </c>
      <c r="F156" s="222" t="s">
        <v>924</v>
      </c>
      <c r="G156" s="222"/>
      <c r="H156" s="222"/>
      <c r="I156" s="222"/>
      <c r="J156" s="223" t="s">
        <v>175</v>
      </c>
      <c r="K156" s="224">
        <v>1</v>
      </c>
      <c r="L156" s="225">
        <v>0</v>
      </c>
      <c r="M156" s="226"/>
      <c r="N156" s="227">
        <f>ROUND(L156*K156,2)</f>
        <v>0</v>
      </c>
      <c r="O156" s="227"/>
      <c r="P156" s="227"/>
      <c r="Q156" s="227"/>
      <c r="R156" s="49"/>
      <c r="T156" s="228" t="s">
        <v>22</v>
      </c>
      <c r="U156" s="57" t="s">
        <v>43</v>
      </c>
      <c r="V156" s="48"/>
      <c r="W156" s="229">
        <f>V156*K156</f>
        <v>0</v>
      </c>
      <c r="X156" s="229">
        <v>0</v>
      </c>
      <c r="Y156" s="229">
        <f>X156*K156</f>
        <v>0</v>
      </c>
      <c r="Z156" s="229">
        <v>0</v>
      </c>
      <c r="AA156" s="230">
        <f>Z156*K156</f>
        <v>0</v>
      </c>
      <c r="AR156" s="23" t="s">
        <v>249</v>
      </c>
      <c r="AT156" s="23" t="s">
        <v>172</v>
      </c>
      <c r="AU156" s="23" t="s">
        <v>84</v>
      </c>
      <c r="AY156" s="23" t="s">
        <v>171</v>
      </c>
      <c r="BE156" s="143">
        <f>IF(U156="základní",N156,0)</f>
        <v>0</v>
      </c>
      <c r="BF156" s="143">
        <f>IF(U156="snížená",N156,0)</f>
        <v>0</v>
      </c>
      <c r="BG156" s="143">
        <f>IF(U156="zákl. přenesená",N156,0)</f>
        <v>0</v>
      </c>
      <c r="BH156" s="143">
        <f>IF(U156="sníž. přenesená",N156,0)</f>
        <v>0</v>
      </c>
      <c r="BI156" s="143">
        <f>IF(U156="nulová",N156,0)</f>
        <v>0</v>
      </c>
      <c r="BJ156" s="23" t="s">
        <v>150</v>
      </c>
      <c r="BK156" s="143">
        <f>ROUND(L156*K156,2)</f>
        <v>0</v>
      </c>
      <c r="BL156" s="23" t="s">
        <v>249</v>
      </c>
      <c r="BM156" s="23" t="s">
        <v>423</v>
      </c>
    </row>
    <row r="157" s="1" customFormat="1" ht="25.5" customHeight="1">
      <c r="B157" s="47"/>
      <c r="C157" s="220" t="s">
        <v>318</v>
      </c>
      <c r="D157" s="220" t="s">
        <v>172</v>
      </c>
      <c r="E157" s="221" t="s">
        <v>925</v>
      </c>
      <c r="F157" s="222" t="s">
        <v>926</v>
      </c>
      <c r="G157" s="222"/>
      <c r="H157" s="222"/>
      <c r="I157" s="222"/>
      <c r="J157" s="223" t="s">
        <v>175</v>
      </c>
      <c r="K157" s="224">
        <v>1</v>
      </c>
      <c r="L157" s="225">
        <v>0</v>
      </c>
      <c r="M157" s="226"/>
      <c r="N157" s="227">
        <f>ROUND(L157*K157,2)</f>
        <v>0</v>
      </c>
      <c r="O157" s="227"/>
      <c r="P157" s="227"/>
      <c r="Q157" s="227"/>
      <c r="R157" s="49"/>
      <c r="T157" s="228" t="s">
        <v>22</v>
      </c>
      <c r="U157" s="57" t="s">
        <v>43</v>
      </c>
      <c r="V157" s="48"/>
      <c r="W157" s="229">
        <f>V157*K157</f>
        <v>0</v>
      </c>
      <c r="X157" s="229">
        <v>0</v>
      </c>
      <c r="Y157" s="229">
        <f>X157*K157</f>
        <v>0</v>
      </c>
      <c r="Z157" s="229">
        <v>0</v>
      </c>
      <c r="AA157" s="230">
        <f>Z157*K157</f>
        <v>0</v>
      </c>
      <c r="AR157" s="23" t="s">
        <v>249</v>
      </c>
      <c r="AT157" s="23" t="s">
        <v>172</v>
      </c>
      <c r="AU157" s="23" t="s">
        <v>84</v>
      </c>
      <c r="AY157" s="23" t="s">
        <v>171</v>
      </c>
      <c r="BE157" s="143">
        <f>IF(U157="základní",N157,0)</f>
        <v>0</v>
      </c>
      <c r="BF157" s="143">
        <f>IF(U157="snížená",N157,0)</f>
        <v>0</v>
      </c>
      <c r="BG157" s="143">
        <f>IF(U157="zákl. přenesená",N157,0)</f>
        <v>0</v>
      </c>
      <c r="BH157" s="143">
        <f>IF(U157="sníž. přenesená",N157,0)</f>
        <v>0</v>
      </c>
      <c r="BI157" s="143">
        <f>IF(U157="nulová",N157,0)</f>
        <v>0</v>
      </c>
      <c r="BJ157" s="23" t="s">
        <v>150</v>
      </c>
      <c r="BK157" s="143">
        <f>ROUND(L157*K157,2)</f>
        <v>0</v>
      </c>
      <c r="BL157" s="23" t="s">
        <v>249</v>
      </c>
      <c r="BM157" s="23" t="s">
        <v>432</v>
      </c>
    </row>
    <row r="158" s="1" customFormat="1" ht="25.5" customHeight="1">
      <c r="B158" s="47"/>
      <c r="C158" s="220" t="s">
        <v>323</v>
      </c>
      <c r="D158" s="220" t="s">
        <v>172</v>
      </c>
      <c r="E158" s="221" t="s">
        <v>927</v>
      </c>
      <c r="F158" s="222" t="s">
        <v>928</v>
      </c>
      <c r="G158" s="222"/>
      <c r="H158" s="222"/>
      <c r="I158" s="222"/>
      <c r="J158" s="223" t="s">
        <v>175</v>
      </c>
      <c r="K158" s="224">
        <v>1</v>
      </c>
      <c r="L158" s="225">
        <v>0</v>
      </c>
      <c r="M158" s="226"/>
      <c r="N158" s="227">
        <f>ROUND(L158*K158,2)</f>
        <v>0</v>
      </c>
      <c r="O158" s="227"/>
      <c r="P158" s="227"/>
      <c r="Q158" s="227"/>
      <c r="R158" s="49"/>
      <c r="T158" s="228" t="s">
        <v>22</v>
      </c>
      <c r="U158" s="57" t="s">
        <v>43</v>
      </c>
      <c r="V158" s="48"/>
      <c r="W158" s="229">
        <f>V158*K158</f>
        <v>0</v>
      </c>
      <c r="X158" s="229">
        <v>0</v>
      </c>
      <c r="Y158" s="229">
        <f>X158*K158</f>
        <v>0</v>
      </c>
      <c r="Z158" s="229">
        <v>0</v>
      </c>
      <c r="AA158" s="230">
        <f>Z158*K158</f>
        <v>0</v>
      </c>
      <c r="AR158" s="23" t="s">
        <v>249</v>
      </c>
      <c r="AT158" s="23" t="s">
        <v>172</v>
      </c>
      <c r="AU158" s="23" t="s">
        <v>84</v>
      </c>
      <c r="AY158" s="23" t="s">
        <v>171</v>
      </c>
      <c r="BE158" s="143">
        <f>IF(U158="základní",N158,0)</f>
        <v>0</v>
      </c>
      <c r="BF158" s="143">
        <f>IF(U158="snížená",N158,0)</f>
        <v>0</v>
      </c>
      <c r="BG158" s="143">
        <f>IF(U158="zákl. přenesená",N158,0)</f>
        <v>0</v>
      </c>
      <c r="BH158" s="143">
        <f>IF(U158="sníž. přenesená",N158,0)</f>
        <v>0</v>
      </c>
      <c r="BI158" s="143">
        <f>IF(U158="nulová",N158,0)</f>
        <v>0</v>
      </c>
      <c r="BJ158" s="23" t="s">
        <v>150</v>
      </c>
      <c r="BK158" s="143">
        <f>ROUND(L158*K158,2)</f>
        <v>0</v>
      </c>
      <c r="BL158" s="23" t="s">
        <v>249</v>
      </c>
      <c r="BM158" s="23" t="s">
        <v>440</v>
      </c>
    </row>
    <row r="159" s="1" customFormat="1" ht="25.5" customHeight="1">
      <c r="B159" s="47"/>
      <c r="C159" s="220" t="s">
        <v>306</v>
      </c>
      <c r="D159" s="220" t="s">
        <v>172</v>
      </c>
      <c r="E159" s="221" t="s">
        <v>929</v>
      </c>
      <c r="F159" s="222" t="s">
        <v>930</v>
      </c>
      <c r="G159" s="222"/>
      <c r="H159" s="222"/>
      <c r="I159" s="222"/>
      <c r="J159" s="223" t="s">
        <v>175</v>
      </c>
      <c r="K159" s="224">
        <v>1</v>
      </c>
      <c r="L159" s="225">
        <v>0</v>
      </c>
      <c r="M159" s="226"/>
      <c r="N159" s="227">
        <f>ROUND(L159*K159,2)</f>
        <v>0</v>
      </c>
      <c r="O159" s="227"/>
      <c r="P159" s="227"/>
      <c r="Q159" s="227"/>
      <c r="R159" s="49"/>
      <c r="T159" s="228" t="s">
        <v>22</v>
      </c>
      <c r="U159" s="57" t="s">
        <v>43</v>
      </c>
      <c r="V159" s="48"/>
      <c r="W159" s="229">
        <f>V159*K159</f>
        <v>0</v>
      </c>
      <c r="X159" s="229">
        <v>0</v>
      </c>
      <c r="Y159" s="229">
        <f>X159*K159</f>
        <v>0</v>
      </c>
      <c r="Z159" s="229">
        <v>0</v>
      </c>
      <c r="AA159" s="230">
        <f>Z159*K159</f>
        <v>0</v>
      </c>
      <c r="AR159" s="23" t="s">
        <v>249</v>
      </c>
      <c r="AT159" s="23" t="s">
        <v>172</v>
      </c>
      <c r="AU159" s="23" t="s">
        <v>84</v>
      </c>
      <c r="AY159" s="23" t="s">
        <v>171</v>
      </c>
      <c r="BE159" s="143">
        <f>IF(U159="základní",N159,0)</f>
        <v>0</v>
      </c>
      <c r="BF159" s="143">
        <f>IF(U159="snížená",N159,0)</f>
        <v>0</v>
      </c>
      <c r="BG159" s="143">
        <f>IF(U159="zákl. přenesená",N159,0)</f>
        <v>0</v>
      </c>
      <c r="BH159" s="143">
        <f>IF(U159="sníž. přenesená",N159,0)</f>
        <v>0</v>
      </c>
      <c r="BI159" s="143">
        <f>IF(U159="nulová",N159,0)</f>
        <v>0</v>
      </c>
      <c r="BJ159" s="23" t="s">
        <v>150</v>
      </c>
      <c r="BK159" s="143">
        <f>ROUND(L159*K159,2)</f>
        <v>0</v>
      </c>
      <c r="BL159" s="23" t="s">
        <v>249</v>
      </c>
      <c r="BM159" s="23" t="s">
        <v>448</v>
      </c>
    </row>
    <row r="160" s="1" customFormat="1" ht="16.5" customHeight="1">
      <c r="B160" s="47"/>
      <c r="C160" s="220" t="s">
        <v>330</v>
      </c>
      <c r="D160" s="220" t="s">
        <v>172</v>
      </c>
      <c r="E160" s="221" t="s">
        <v>931</v>
      </c>
      <c r="F160" s="222" t="s">
        <v>932</v>
      </c>
      <c r="G160" s="222"/>
      <c r="H160" s="222"/>
      <c r="I160" s="222"/>
      <c r="J160" s="223" t="s">
        <v>175</v>
      </c>
      <c r="K160" s="224">
        <v>1</v>
      </c>
      <c r="L160" s="225">
        <v>0</v>
      </c>
      <c r="M160" s="226"/>
      <c r="N160" s="227">
        <f>ROUND(L160*K160,2)</f>
        <v>0</v>
      </c>
      <c r="O160" s="227"/>
      <c r="P160" s="227"/>
      <c r="Q160" s="227"/>
      <c r="R160" s="49"/>
      <c r="T160" s="228" t="s">
        <v>22</v>
      </c>
      <c r="U160" s="57" t="s">
        <v>43</v>
      </c>
      <c r="V160" s="48"/>
      <c r="W160" s="229">
        <f>V160*K160</f>
        <v>0</v>
      </c>
      <c r="X160" s="229">
        <v>0</v>
      </c>
      <c r="Y160" s="229">
        <f>X160*K160</f>
        <v>0</v>
      </c>
      <c r="Z160" s="229">
        <v>0</v>
      </c>
      <c r="AA160" s="230">
        <f>Z160*K160</f>
        <v>0</v>
      </c>
      <c r="AR160" s="23" t="s">
        <v>249</v>
      </c>
      <c r="AT160" s="23" t="s">
        <v>172</v>
      </c>
      <c r="AU160" s="23" t="s">
        <v>84</v>
      </c>
      <c r="AY160" s="23" t="s">
        <v>171</v>
      </c>
      <c r="BE160" s="143">
        <f>IF(U160="základní",N160,0)</f>
        <v>0</v>
      </c>
      <c r="BF160" s="143">
        <f>IF(U160="snížená",N160,0)</f>
        <v>0</v>
      </c>
      <c r="BG160" s="143">
        <f>IF(U160="zákl. přenesená",N160,0)</f>
        <v>0</v>
      </c>
      <c r="BH160" s="143">
        <f>IF(U160="sníž. přenesená",N160,0)</f>
        <v>0</v>
      </c>
      <c r="BI160" s="143">
        <f>IF(U160="nulová",N160,0)</f>
        <v>0</v>
      </c>
      <c r="BJ160" s="23" t="s">
        <v>150</v>
      </c>
      <c r="BK160" s="143">
        <f>ROUND(L160*K160,2)</f>
        <v>0</v>
      </c>
      <c r="BL160" s="23" t="s">
        <v>249</v>
      </c>
      <c r="BM160" s="23" t="s">
        <v>456</v>
      </c>
    </row>
    <row r="161" s="1" customFormat="1" ht="25.5" customHeight="1">
      <c r="B161" s="47"/>
      <c r="C161" s="220" t="s">
        <v>334</v>
      </c>
      <c r="D161" s="220" t="s">
        <v>172</v>
      </c>
      <c r="E161" s="221" t="s">
        <v>933</v>
      </c>
      <c r="F161" s="222" t="s">
        <v>934</v>
      </c>
      <c r="G161" s="222"/>
      <c r="H161" s="222"/>
      <c r="I161" s="222"/>
      <c r="J161" s="223" t="s">
        <v>175</v>
      </c>
      <c r="K161" s="224">
        <v>1</v>
      </c>
      <c r="L161" s="225">
        <v>0</v>
      </c>
      <c r="M161" s="226"/>
      <c r="N161" s="227">
        <f>ROUND(L161*K161,2)</f>
        <v>0</v>
      </c>
      <c r="O161" s="227"/>
      <c r="P161" s="227"/>
      <c r="Q161" s="227"/>
      <c r="R161" s="49"/>
      <c r="T161" s="228" t="s">
        <v>22</v>
      </c>
      <c r="U161" s="57" t="s">
        <v>43</v>
      </c>
      <c r="V161" s="48"/>
      <c r="W161" s="229">
        <f>V161*K161</f>
        <v>0</v>
      </c>
      <c r="X161" s="229">
        <v>0</v>
      </c>
      <c r="Y161" s="229">
        <f>X161*K161</f>
        <v>0</v>
      </c>
      <c r="Z161" s="229">
        <v>0</v>
      </c>
      <c r="AA161" s="230">
        <f>Z161*K161</f>
        <v>0</v>
      </c>
      <c r="AR161" s="23" t="s">
        <v>249</v>
      </c>
      <c r="AT161" s="23" t="s">
        <v>172</v>
      </c>
      <c r="AU161" s="23" t="s">
        <v>84</v>
      </c>
      <c r="AY161" s="23" t="s">
        <v>171</v>
      </c>
      <c r="BE161" s="143">
        <f>IF(U161="základní",N161,0)</f>
        <v>0</v>
      </c>
      <c r="BF161" s="143">
        <f>IF(U161="snížená",N161,0)</f>
        <v>0</v>
      </c>
      <c r="BG161" s="143">
        <f>IF(U161="zákl. přenesená",N161,0)</f>
        <v>0</v>
      </c>
      <c r="BH161" s="143">
        <f>IF(U161="sníž. přenesená",N161,0)</f>
        <v>0</v>
      </c>
      <c r="BI161" s="143">
        <f>IF(U161="nulová",N161,0)</f>
        <v>0</v>
      </c>
      <c r="BJ161" s="23" t="s">
        <v>150</v>
      </c>
      <c r="BK161" s="143">
        <f>ROUND(L161*K161,2)</f>
        <v>0</v>
      </c>
      <c r="BL161" s="23" t="s">
        <v>249</v>
      </c>
      <c r="BM161" s="23" t="s">
        <v>464</v>
      </c>
    </row>
    <row r="162" s="1" customFormat="1" ht="25.5" customHeight="1">
      <c r="B162" s="47"/>
      <c r="C162" s="220" t="s">
        <v>338</v>
      </c>
      <c r="D162" s="220" t="s">
        <v>172</v>
      </c>
      <c r="E162" s="221" t="s">
        <v>935</v>
      </c>
      <c r="F162" s="222" t="s">
        <v>936</v>
      </c>
      <c r="G162" s="222"/>
      <c r="H162" s="222"/>
      <c r="I162" s="222"/>
      <c r="J162" s="223" t="s">
        <v>175</v>
      </c>
      <c r="K162" s="224">
        <v>2</v>
      </c>
      <c r="L162" s="225">
        <v>0</v>
      </c>
      <c r="M162" s="226"/>
      <c r="N162" s="227">
        <f>ROUND(L162*K162,2)</f>
        <v>0</v>
      </c>
      <c r="O162" s="227"/>
      <c r="P162" s="227"/>
      <c r="Q162" s="227"/>
      <c r="R162" s="49"/>
      <c r="T162" s="228" t="s">
        <v>22</v>
      </c>
      <c r="U162" s="57" t="s">
        <v>43</v>
      </c>
      <c r="V162" s="48"/>
      <c r="W162" s="229">
        <f>V162*K162</f>
        <v>0</v>
      </c>
      <c r="X162" s="229">
        <v>0</v>
      </c>
      <c r="Y162" s="229">
        <f>X162*K162</f>
        <v>0</v>
      </c>
      <c r="Z162" s="229">
        <v>0</v>
      </c>
      <c r="AA162" s="230">
        <f>Z162*K162</f>
        <v>0</v>
      </c>
      <c r="AR162" s="23" t="s">
        <v>249</v>
      </c>
      <c r="AT162" s="23" t="s">
        <v>172</v>
      </c>
      <c r="AU162" s="23" t="s">
        <v>84</v>
      </c>
      <c r="AY162" s="23" t="s">
        <v>171</v>
      </c>
      <c r="BE162" s="143">
        <f>IF(U162="základní",N162,0)</f>
        <v>0</v>
      </c>
      <c r="BF162" s="143">
        <f>IF(U162="snížená",N162,0)</f>
        <v>0</v>
      </c>
      <c r="BG162" s="143">
        <f>IF(U162="zákl. přenesená",N162,0)</f>
        <v>0</v>
      </c>
      <c r="BH162" s="143">
        <f>IF(U162="sníž. přenesená",N162,0)</f>
        <v>0</v>
      </c>
      <c r="BI162" s="143">
        <f>IF(U162="nulová",N162,0)</f>
        <v>0</v>
      </c>
      <c r="BJ162" s="23" t="s">
        <v>150</v>
      </c>
      <c r="BK162" s="143">
        <f>ROUND(L162*K162,2)</f>
        <v>0</v>
      </c>
      <c r="BL162" s="23" t="s">
        <v>249</v>
      </c>
      <c r="BM162" s="23" t="s">
        <v>472</v>
      </c>
    </row>
    <row r="163" s="1" customFormat="1" ht="25.5" customHeight="1">
      <c r="B163" s="47"/>
      <c r="C163" s="220" t="s">
        <v>342</v>
      </c>
      <c r="D163" s="220" t="s">
        <v>172</v>
      </c>
      <c r="E163" s="221" t="s">
        <v>937</v>
      </c>
      <c r="F163" s="222" t="s">
        <v>938</v>
      </c>
      <c r="G163" s="222"/>
      <c r="H163" s="222"/>
      <c r="I163" s="222"/>
      <c r="J163" s="223" t="s">
        <v>175</v>
      </c>
      <c r="K163" s="224">
        <v>1</v>
      </c>
      <c r="L163" s="225">
        <v>0</v>
      </c>
      <c r="M163" s="226"/>
      <c r="N163" s="227">
        <f>ROUND(L163*K163,2)</f>
        <v>0</v>
      </c>
      <c r="O163" s="227"/>
      <c r="P163" s="227"/>
      <c r="Q163" s="227"/>
      <c r="R163" s="49"/>
      <c r="T163" s="228" t="s">
        <v>22</v>
      </c>
      <c r="U163" s="57" t="s">
        <v>43</v>
      </c>
      <c r="V163" s="48"/>
      <c r="W163" s="229">
        <f>V163*K163</f>
        <v>0</v>
      </c>
      <c r="X163" s="229">
        <v>0</v>
      </c>
      <c r="Y163" s="229">
        <f>X163*K163</f>
        <v>0</v>
      </c>
      <c r="Z163" s="229">
        <v>0</v>
      </c>
      <c r="AA163" s="230">
        <f>Z163*K163</f>
        <v>0</v>
      </c>
      <c r="AR163" s="23" t="s">
        <v>249</v>
      </c>
      <c r="AT163" s="23" t="s">
        <v>172</v>
      </c>
      <c r="AU163" s="23" t="s">
        <v>84</v>
      </c>
      <c r="AY163" s="23" t="s">
        <v>171</v>
      </c>
      <c r="BE163" s="143">
        <f>IF(U163="základní",N163,0)</f>
        <v>0</v>
      </c>
      <c r="BF163" s="143">
        <f>IF(U163="snížená",N163,0)</f>
        <v>0</v>
      </c>
      <c r="BG163" s="143">
        <f>IF(U163="zákl. přenesená",N163,0)</f>
        <v>0</v>
      </c>
      <c r="BH163" s="143">
        <f>IF(U163="sníž. přenesená",N163,0)</f>
        <v>0</v>
      </c>
      <c r="BI163" s="143">
        <f>IF(U163="nulová",N163,0)</f>
        <v>0</v>
      </c>
      <c r="BJ163" s="23" t="s">
        <v>150</v>
      </c>
      <c r="BK163" s="143">
        <f>ROUND(L163*K163,2)</f>
        <v>0</v>
      </c>
      <c r="BL163" s="23" t="s">
        <v>249</v>
      </c>
      <c r="BM163" s="23" t="s">
        <v>480</v>
      </c>
    </row>
    <row r="164" s="1" customFormat="1" ht="38.25" customHeight="1">
      <c r="B164" s="47"/>
      <c r="C164" s="220" t="s">
        <v>346</v>
      </c>
      <c r="D164" s="220" t="s">
        <v>172</v>
      </c>
      <c r="E164" s="221" t="s">
        <v>939</v>
      </c>
      <c r="F164" s="222" t="s">
        <v>940</v>
      </c>
      <c r="G164" s="222"/>
      <c r="H164" s="222"/>
      <c r="I164" s="222"/>
      <c r="J164" s="223" t="s">
        <v>175</v>
      </c>
      <c r="K164" s="224">
        <v>1</v>
      </c>
      <c r="L164" s="225">
        <v>0</v>
      </c>
      <c r="M164" s="226"/>
      <c r="N164" s="227">
        <f>ROUND(L164*K164,2)</f>
        <v>0</v>
      </c>
      <c r="O164" s="227"/>
      <c r="P164" s="227"/>
      <c r="Q164" s="227"/>
      <c r="R164" s="49"/>
      <c r="T164" s="228" t="s">
        <v>22</v>
      </c>
      <c r="U164" s="57" t="s">
        <v>43</v>
      </c>
      <c r="V164" s="48"/>
      <c r="W164" s="229">
        <f>V164*K164</f>
        <v>0</v>
      </c>
      <c r="X164" s="229">
        <v>0</v>
      </c>
      <c r="Y164" s="229">
        <f>X164*K164</f>
        <v>0</v>
      </c>
      <c r="Z164" s="229">
        <v>0</v>
      </c>
      <c r="AA164" s="230">
        <f>Z164*K164</f>
        <v>0</v>
      </c>
      <c r="AR164" s="23" t="s">
        <v>249</v>
      </c>
      <c r="AT164" s="23" t="s">
        <v>172</v>
      </c>
      <c r="AU164" s="23" t="s">
        <v>84</v>
      </c>
      <c r="AY164" s="23" t="s">
        <v>171</v>
      </c>
      <c r="BE164" s="143">
        <f>IF(U164="základní",N164,0)</f>
        <v>0</v>
      </c>
      <c r="BF164" s="143">
        <f>IF(U164="snížená",N164,0)</f>
        <v>0</v>
      </c>
      <c r="BG164" s="143">
        <f>IF(U164="zákl. přenesená",N164,0)</f>
        <v>0</v>
      </c>
      <c r="BH164" s="143">
        <f>IF(U164="sníž. přenesená",N164,0)</f>
        <v>0</v>
      </c>
      <c r="BI164" s="143">
        <f>IF(U164="nulová",N164,0)</f>
        <v>0</v>
      </c>
      <c r="BJ164" s="23" t="s">
        <v>150</v>
      </c>
      <c r="BK164" s="143">
        <f>ROUND(L164*K164,2)</f>
        <v>0</v>
      </c>
      <c r="BL164" s="23" t="s">
        <v>249</v>
      </c>
      <c r="BM164" s="23" t="s">
        <v>488</v>
      </c>
    </row>
    <row r="165" s="1" customFormat="1" ht="25.5" customHeight="1">
      <c r="B165" s="47"/>
      <c r="C165" s="220" t="s">
        <v>350</v>
      </c>
      <c r="D165" s="220" t="s">
        <v>172</v>
      </c>
      <c r="E165" s="221" t="s">
        <v>941</v>
      </c>
      <c r="F165" s="222" t="s">
        <v>942</v>
      </c>
      <c r="G165" s="222"/>
      <c r="H165" s="222"/>
      <c r="I165" s="222"/>
      <c r="J165" s="223" t="s">
        <v>175</v>
      </c>
      <c r="K165" s="224">
        <v>1</v>
      </c>
      <c r="L165" s="225">
        <v>0</v>
      </c>
      <c r="M165" s="226"/>
      <c r="N165" s="227">
        <f>ROUND(L165*K165,2)</f>
        <v>0</v>
      </c>
      <c r="O165" s="227"/>
      <c r="P165" s="227"/>
      <c r="Q165" s="227"/>
      <c r="R165" s="49"/>
      <c r="T165" s="228" t="s">
        <v>22</v>
      </c>
      <c r="U165" s="57" t="s">
        <v>43</v>
      </c>
      <c r="V165" s="48"/>
      <c r="W165" s="229">
        <f>V165*K165</f>
        <v>0</v>
      </c>
      <c r="X165" s="229">
        <v>0</v>
      </c>
      <c r="Y165" s="229">
        <f>X165*K165</f>
        <v>0</v>
      </c>
      <c r="Z165" s="229">
        <v>0</v>
      </c>
      <c r="AA165" s="230">
        <f>Z165*K165</f>
        <v>0</v>
      </c>
      <c r="AR165" s="23" t="s">
        <v>249</v>
      </c>
      <c r="AT165" s="23" t="s">
        <v>172</v>
      </c>
      <c r="AU165" s="23" t="s">
        <v>84</v>
      </c>
      <c r="AY165" s="23" t="s">
        <v>171</v>
      </c>
      <c r="BE165" s="143">
        <f>IF(U165="základní",N165,0)</f>
        <v>0</v>
      </c>
      <c r="BF165" s="143">
        <f>IF(U165="snížená",N165,0)</f>
        <v>0</v>
      </c>
      <c r="BG165" s="143">
        <f>IF(U165="zákl. přenesená",N165,0)</f>
        <v>0</v>
      </c>
      <c r="BH165" s="143">
        <f>IF(U165="sníž. přenesená",N165,0)</f>
        <v>0</v>
      </c>
      <c r="BI165" s="143">
        <f>IF(U165="nulová",N165,0)</f>
        <v>0</v>
      </c>
      <c r="BJ165" s="23" t="s">
        <v>150</v>
      </c>
      <c r="BK165" s="143">
        <f>ROUND(L165*K165,2)</f>
        <v>0</v>
      </c>
      <c r="BL165" s="23" t="s">
        <v>249</v>
      </c>
      <c r="BM165" s="23" t="s">
        <v>496</v>
      </c>
    </row>
    <row r="166" s="1" customFormat="1" ht="25.5" customHeight="1">
      <c r="B166" s="47"/>
      <c r="C166" s="220" t="s">
        <v>354</v>
      </c>
      <c r="D166" s="220" t="s">
        <v>172</v>
      </c>
      <c r="E166" s="221" t="s">
        <v>943</v>
      </c>
      <c r="F166" s="222" t="s">
        <v>944</v>
      </c>
      <c r="G166" s="222"/>
      <c r="H166" s="222"/>
      <c r="I166" s="222"/>
      <c r="J166" s="223" t="s">
        <v>175</v>
      </c>
      <c r="K166" s="224">
        <v>1</v>
      </c>
      <c r="L166" s="225">
        <v>0</v>
      </c>
      <c r="M166" s="226"/>
      <c r="N166" s="227">
        <f>ROUND(L166*K166,2)</f>
        <v>0</v>
      </c>
      <c r="O166" s="227"/>
      <c r="P166" s="227"/>
      <c r="Q166" s="227"/>
      <c r="R166" s="49"/>
      <c r="T166" s="228" t="s">
        <v>22</v>
      </c>
      <c r="U166" s="57" t="s">
        <v>43</v>
      </c>
      <c r="V166" s="48"/>
      <c r="W166" s="229">
        <f>V166*K166</f>
        <v>0</v>
      </c>
      <c r="X166" s="229">
        <v>0</v>
      </c>
      <c r="Y166" s="229">
        <f>X166*K166</f>
        <v>0</v>
      </c>
      <c r="Z166" s="229">
        <v>0</v>
      </c>
      <c r="AA166" s="230">
        <f>Z166*K166</f>
        <v>0</v>
      </c>
      <c r="AR166" s="23" t="s">
        <v>249</v>
      </c>
      <c r="AT166" s="23" t="s">
        <v>172</v>
      </c>
      <c r="AU166" s="23" t="s">
        <v>84</v>
      </c>
      <c r="AY166" s="23" t="s">
        <v>171</v>
      </c>
      <c r="BE166" s="143">
        <f>IF(U166="základní",N166,0)</f>
        <v>0</v>
      </c>
      <c r="BF166" s="143">
        <f>IF(U166="snížená",N166,0)</f>
        <v>0</v>
      </c>
      <c r="BG166" s="143">
        <f>IF(U166="zákl. přenesená",N166,0)</f>
        <v>0</v>
      </c>
      <c r="BH166" s="143">
        <f>IF(U166="sníž. přenesená",N166,0)</f>
        <v>0</v>
      </c>
      <c r="BI166" s="143">
        <f>IF(U166="nulová",N166,0)</f>
        <v>0</v>
      </c>
      <c r="BJ166" s="23" t="s">
        <v>150</v>
      </c>
      <c r="BK166" s="143">
        <f>ROUND(L166*K166,2)</f>
        <v>0</v>
      </c>
      <c r="BL166" s="23" t="s">
        <v>249</v>
      </c>
      <c r="BM166" s="23" t="s">
        <v>504</v>
      </c>
    </row>
    <row r="167" s="1" customFormat="1" ht="25.5" customHeight="1">
      <c r="B167" s="47"/>
      <c r="C167" s="220" t="s">
        <v>358</v>
      </c>
      <c r="D167" s="220" t="s">
        <v>172</v>
      </c>
      <c r="E167" s="221" t="s">
        <v>945</v>
      </c>
      <c r="F167" s="222" t="s">
        <v>946</v>
      </c>
      <c r="G167" s="222"/>
      <c r="H167" s="222"/>
      <c r="I167" s="222"/>
      <c r="J167" s="223" t="s">
        <v>321</v>
      </c>
      <c r="K167" s="272">
        <v>0</v>
      </c>
      <c r="L167" s="225">
        <v>0</v>
      </c>
      <c r="M167" s="226"/>
      <c r="N167" s="227">
        <f>ROUND(L167*K167,2)</f>
        <v>0</v>
      </c>
      <c r="O167" s="227"/>
      <c r="P167" s="227"/>
      <c r="Q167" s="227"/>
      <c r="R167" s="49"/>
      <c r="T167" s="228" t="s">
        <v>22</v>
      </c>
      <c r="U167" s="57" t="s">
        <v>43</v>
      </c>
      <c r="V167" s="48"/>
      <c r="W167" s="229">
        <f>V167*K167</f>
        <v>0</v>
      </c>
      <c r="X167" s="229">
        <v>0</v>
      </c>
      <c r="Y167" s="229">
        <f>X167*K167</f>
        <v>0</v>
      </c>
      <c r="Z167" s="229">
        <v>0</v>
      </c>
      <c r="AA167" s="230">
        <f>Z167*K167</f>
        <v>0</v>
      </c>
      <c r="AR167" s="23" t="s">
        <v>249</v>
      </c>
      <c r="AT167" s="23" t="s">
        <v>172</v>
      </c>
      <c r="AU167" s="23" t="s">
        <v>84</v>
      </c>
      <c r="AY167" s="23" t="s">
        <v>171</v>
      </c>
      <c r="BE167" s="143">
        <f>IF(U167="základní",N167,0)</f>
        <v>0</v>
      </c>
      <c r="BF167" s="143">
        <f>IF(U167="snížená",N167,0)</f>
        <v>0</v>
      </c>
      <c r="BG167" s="143">
        <f>IF(U167="zákl. přenesená",N167,0)</f>
        <v>0</v>
      </c>
      <c r="BH167" s="143">
        <f>IF(U167="sníž. přenesená",N167,0)</f>
        <v>0</v>
      </c>
      <c r="BI167" s="143">
        <f>IF(U167="nulová",N167,0)</f>
        <v>0</v>
      </c>
      <c r="BJ167" s="23" t="s">
        <v>150</v>
      </c>
      <c r="BK167" s="143">
        <f>ROUND(L167*K167,2)</f>
        <v>0</v>
      </c>
      <c r="BL167" s="23" t="s">
        <v>249</v>
      </c>
      <c r="BM167" s="23" t="s">
        <v>512</v>
      </c>
    </row>
    <row r="168" s="9" customFormat="1" ht="37.44" customHeight="1">
      <c r="B168" s="206"/>
      <c r="C168" s="207"/>
      <c r="D168" s="208" t="s">
        <v>866</v>
      </c>
      <c r="E168" s="208"/>
      <c r="F168" s="208"/>
      <c r="G168" s="208"/>
      <c r="H168" s="208"/>
      <c r="I168" s="208"/>
      <c r="J168" s="208"/>
      <c r="K168" s="208"/>
      <c r="L168" s="208"/>
      <c r="M168" s="208"/>
      <c r="N168" s="275">
        <f>BK168</f>
        <v>0</v>
      </c>
      <c r="O168" s="276"/>
      <c r="P168" s="276"/>
      <c r="Q168" s="276"/>
      <c r="R168" s="210"/>
      <c r="T168" s="211"/>
      <c r="U168" s="207"/>
      <c r="V168" s="207"/>
      <c r="W168" s="212">
        <f>SUM(W169:W170)</f>
        <v>0</v>
      </c>
      <c r="X168" s="207"/>
      <c r="Y168" s="212">
        <f>SUM(Y169:Y170)</f>
        <v>0</v>
      </c>
      <c r="Z168" s="207"/>
      <c r="AA168" s="213">
        <f>SUM(AA169:AA170)</f>
        <v>0</v>
      </c>
      <c r="AR168" s="214" t="s">
        <v>84</v>
      </c>
      <c r="AT168" s="215" t="s">
        <v>75</v>
      </c>
      <c r="AU168" s="215" t="s">
        <v>76</v>
      </c>
      <c r="AY168" s="214" t="s">
        <v>171</v>
      </c>
      <c r="BK168" s="216">
        <f>SUM(BK169:BK170)</f>
        <v>0</v>
      </c>
    </row>
    <row r="169" s="1" customFormat="1" ht="38.25" customHeight="1">
      <c r="B169" s="47"/>
      <c r="C169" s="220" t="s">
        <v>362</v>
      </c>
      <c r="D169" s="220" t="s">
        <v>172</v>
      </c>
      <c r="E169" s="221" t="s">
        <v>947</v>
      </c>
      <c r="F169" s="222" t="s">
        <v>948</v>
      </c>
      <c r="G169" s="222"/>
      <c r="H169" s="222"/>
      <c r="I169" s="222"/>
      <c r="J169" s="223" t="s">
        <v>949</v>
      </c>
      <c r="K169" s="224">
        <v>24</v>
      </c>
      <c r="L169" s="225">
        <v>0</v>
      </c>
      <c r="M169" s="226"/>
      <c r="N169" s="227">
        <f>ROUND(L169*K169,2)</f>
        <v>0</v>
      </c>
      <c r="O169" s="227"/>
      <c r="P169" s="227"/>
      <c r="Q169" s="227"/>
      <c r="R169" s="49"/>
      <c r="T169" s="228" t="s">
        <v>22</v>
      </c>
      <c r="U169" s="57" t="s">
        <v>43</v>
      </c>
      <c r="V169" s="48"/>
      <c r="W169" s="229">
        <f>V169*K169</f>
        <v>0</v>
      </c>
      <c r="X169" s="229">
        <v>0</v>
      </c>
      <c r="Y169" s="229">
        <f>X169*K169</f>
        <v>0</v>
      </c>
      <c r="Z169" s="229">
        <v>0</v>
      </c>
      <c r="AA169" s="230">
        <f>Z169*K169</f>
        <v>0</v>
      </c>
      <c r="AR169" s="23" t="s">
        <v>176</v>
      </c>
      <c r="AT169" s="23" t="s">
        <v>172</v>
      </c>
      <c r="AU169" s="23" t="s">
        <v>84</v>
      </c>
      <c r="AY169" s="23" t="s">
        <v>171</v>
      </c>
      <c r="BE169" s="143">
        <f>IF(U169="základní",N169,0)</f>
        <v>0</v>
      </c>
      <c r="BF169" s="143">
        <f>IF(U169="snížená",N169,0)</f>
        <v>0</v>
      </c>
      <c r="BG169" s="143">
        <f>IF(U169="zákl. přenesená",N169,0)</f>
        <v>0</v>
      </c>
      <c r="BH169" s="143">
        <f>IF(U169="sníž. přenesená",N169,0)</f>
        <v>0</v>
      </c>
      <c r="BI169" s="143">
        <f>IF(U169="nulová",N169,0)</f>
        <v>0</v>
      </c>
      <c r="BJ169" s="23" t="s">
        <v>150</v>
      </c>
      <c r="BK169" s="143">
        <f>ROUND(L169*K169,2)</f>
        <v>0</v>
      </c>
      <c r="BL169" s="23" t="s">
        <v>176</v>
      </c>
      <c r="BM169" s="23" t="s">
        <v>520</v>
      </c>
    </row>
    <row r="170" s="1" customFormat="1" ht="38.25" customHeight="1">
      <c r="B170" s="47"/>
      <c r="C170" s="220" t="s">
        <v>366</v>
      </c>
      <c r="D170" s="220" t="s">
        <v>172</v>
      </c>
      <c r="E170" s="221" t="s">
        <v>950</v>
      </c>
      <c r="F170" s="222" t="s">
        <v>951</v>
      </c>
      <c r="G170" s="222"/>
      <c r="H170" s="222"/>
      <c r="I170" s="222"/>
      <c r="J170" s="223" t="s">
        <v>949</v>
      </c>
      <c r="K170" s="224">
        <v>16</v>
      </c>
      <c r="L170" s="225">
        <v>0</v>
      </c>
      <c r="M170" s="226"/>
      <c r="N170" s="227">
        <f>ROUND(L170*K170,2)</f>
        <v>0</v>
      </c>
      <c r="O170" s="227"/>
      <c r="P170" s="227"/>
      <c r="Q170" s="227"/>
      <c r="R170" s="49"/>
      <c r="T170" s="228" t="s">
        <v>22</v>
      </c>
      <c r="U170" s="57" t="s">
        <v>43</v>
      </c>
      <c r="V170" s="48"/>
      <c r="W170" s="229">
        <f>V170*K170</f>
        <v>0</v>
      </c>
      <c r="X170" s="229">
        <v>0</v>
      </c>
      <c r="Y170" s="229">
        <f>X170*K170</f>
        <v>0</v>
      </c>
      <c r="Z170" s="229">
        <v>0</v>
      </c>
      <c r="AA170" s="230">
        <f>Z170*K170</f>
        <v>0</v>
      </c>
      <c r="AR170" s="23" t="s">
        <v>176</v>
      </c>
      <c r="AT170" s="23" t="s">
        <v>172</v>
      </c>
      <c r="AU170" s="23" t="s">
        <v>84</v>
      </c>
      <c r="AY170" s="23" t="s">
        <v>171</v>
      </c>
      <c r="BE170" s="143">
        <f>IF(U170="základní",N170,0)</f>
        <v>0</v>
      </c>
      <c r="BF170" s="143">
        <f>IF(U170="snížená",N170,0)</f>
        <v>0</v>
      </c>
      <c r="BG170" s="143">
        <f>IF(U170="zákl. přenesená",N170,0)</f>
        <v>0</v>
      </c>
      <c r="BH170" s="143">
        <f>IF(U170="sníž. přenesená",N170,0)</f>
        <v>0</v>
      </c>
      <c r="BI170" s="143">
        <f>IF(U170="nulová",N170,0)</f>
        <v>0</v>
      </c>
      <c r="BJ170" s="23" t="s">
        <v>150</v>
      </c>
      <c r="BK170" s="143">
        <f>ROUND(L170*K170,2)</f>
        <v>0</v>
      </c>
      <c r="BL170" s="23" t="s">
        <v>176</v>
      </c>
      <c r="BM170" s="23" t="s">
        <v>528</v>
      </c>
    </row>
    <row r="171" s="9" customFormat="1" ht="37.44" customHeight="1">
      <c r="B171" s="206"/>
      <c r="C171" s="207"/>
      <c r="D171" s="208" t="s">
        <v>867</v>
      </c>
      <c r="E171" s="208"/>
      <c r="F171" s="208"/>
      <c r="G171" s="208"/>
      <c r="H171" s="208"/>
      <c r="I171" s="208"/>
      <c r="J171" s="208"/>
      <c r="K171" s="208"/>
      <c r="L171" s="208"/>
      <c r="M171" s="208"/>
      <c r="N171" s="275">
        <f>BK171</f>
        <v>0</v>
      </c>
      <c r="O171" s="276"/>
      <c r="P171" s="276"/>
      <c r="Q171" s="276"/>
      <c r="R171" s="210"/>
      <c r="T171" s="211"/>
      <c r="U171" s="207"/>
      <c r="V171" s="207"/>
      <c r="W171" s="212">
        <f>SUM(W172:W180)</f>
        <v>0</v>
      </c>
      <c r="X171" s="207"/>
      <c r="Y171" s="212">
        <f>SUM(Y172:Y180)</f>
        <v>0</v>
      </c>
      <c r="Z171" s="207"/>
      <c r="AA171" s="213">
        <f>SUM(AA172:AA180)</f>
        <v>0</v>
      </c>
      <c r="AR171" s="214" t="s">
        <v>150</v>
      </c>
      <c r="AT171" s="215" t="s">
        <v>75</v>
      </c>
      <c r="AU171" s="215" t="s">
        <v>76</v>
      </c>
      <c r="AY171" s="214" t="s">
        <v>171</v>
      </c>
      <c r="BK171" s="216">
        <f>SUM(BK172:BK180)</f>
        <v>0</v>
      </c>
    </row>
    <row r="172" s="1" customFormat="1" ht="25.5" customHeight="1">
      <c r="B172" s="47"/>
      <c r="C172" s="220" t="s">
        <v>370</v>
      </c>
      <c r="D172" s="220" t="s">
        <v>172</v>
      </c>
      <c r="E172" s="221" t="s">
        <v>952</v>
      </c>
      <c r="F172" s="222" t="s">
        <v>953</v>
      </c>
      <c r="G172" s="222"/>
      <c r="H172" s="222"/>
      <c r="I172" s="222"/>
      <c r="J172" s="223" t="s">
        <v>175</v>
      </c>
      <c r="K172" s="224">
        <v>1</v>
      </c>
      <c r="L172" s="225">
        <v>0</v>
      </c>
      <c r="M172" s="226"/>
      <c r="N172" s="227">
        <f>ROUND(L172*K172,2)</f>
        <v>0</v>
      </c>
      <c r="O172" s="227"/>
      <c r="P172" s="227"/>
      <c r="Q172" s="227"/>
      <c r="R172" s="49"/>
      <c r="T172" s="228" t="s">
        <v>22</v>
      </c>
      <c r="U172" s="57" t="s">
        <v>43</v>
      </c>
      <c r="V172" s="48"/>
      <c r="W172" s="229">
        <f>V172*K172</f>
        <v>0</v>
      </c>
      <c r="X172" s="229">
        <v>0</v>
      </c>
      <c r="Y172" s="229">
        <f>X172*K172</f>
        <v>0</v>
      </c>
      <c r="Z172" s="229">
        <v>0</v>
      </c>
      <c r="AA172" s="230">
        <f>Z172*K172</f>
        <v>0</v>
      </c>
      <c r="AR172" s="23" t="s">
        <v>249</v>
      </c>
      <c r="AT172" s="23" t="s">
        <v>172</v>
      </c>
      <c r="AU172" s="23" t="s">
        <v>84</v>
      </c>
      <c r="AY172" s="23" t="s">
        <v>171</v>
      </c>
      <c r="BE172" s="143">
        <f>IF(U172="základní",N172,0)</f>
        <v>0</v>
      </c>
      <c r="BF172" s="143">
        <f>IF(U172="snížená",N172,0)</f>
        <v>0</v>
      </c>
      <c r="BG172" s="143">
        <f>IF(U172="zákl. přenesená",N172,0)</f>
        <v>0</v>
      </c>
      <c r="BH172" s="143">
        <f>IF(U172="sníž. přenesená",N172,0)</f>
        <v>0</v>
      </c>
      <c r="BI172" s="143">
        <f>IF(U172="nulová",N172,0)</f>
        <v>0</v>
      </c>
      <c r="BJ172" s="23" t="s">
        <v>150</v>
      </c>
      <c r="BK172" s="143">
        <f>ROUND(L172*K172,2)</f>
        <v>0</v>
      </c>
      <c r="BL172" s="23" t="s">
        <v>249</v>
      </c>
      <c r="BM172" s="23" t="s">
        <v>536</v>
      </c>
    </row>
    <row r="173" s="1" customFormat="1" ht="38.25" customHeight="1">
      <c r="B173" s="47"/>
      <c r="C173" s="220" t="s">
        <v>374</v>
      </c>
      <c r="D173" s="220" t="s">
        <v>172</v>
      </c>
      <c r="E173" s="221" t="s">
        <v>954</v>
      </c>
      <c r="F173" s="222" t="s">
        <v>955</v>
      </c>
      <c r="G173" s="222"/>
      <c r="H173" s="222"/>
      <c r="I173" s="222"/>
      <c r="J173" s="223" t="s">
        <v>175</v>
      </c>
      <c r="K173" s="224">
        <v>1</v>
      </c>
      <c r="L173" s="225">
        <v>0</v>
      </c>
      <c r="M173" s="226"/>
      <c r="N173" s="227">
        <f>ROUND(L173*K173,2)</f>
        <v>0</v>
      </c>
      <c r="O173" s="227"/>
      <c r="P173" s="227"/>
      <c r="Q173" s="227"/>
      <c r="R173" s="49"/>
      <c r="T173" s="228" t="s">
        <v>22</v>
      </c>
      <c r="U173" s="57" t="s">
        <v>43</v>
      </c>
      <c r="V173" s="48"/>
      <c r="W173" s="229">
        <f>V173*K173</f>
        <v>0</v>
      </c>
      <c r="X173" s="229">
        <v>0</v>
      </c>
      <c r="Y173" s="229">
        <f>X173*K173</f>
        <v>0</v>
      </c>
      <c r="Z173" s="229">
        <v>0</v>
      </c>
      <c r="AA173" s="230">
        <f>Z173*K173</f>
        <v>0</v>
      </c>
      <c r="AR173" s="23" t="s">
        <v>249</v>
      </c>
      <c r="AT173" s="23" t="s">
        <v>172</v>
      </c>
      <c r="AU173" s="23" t="s">
        <v>84</v>
      </c>
      <c r="AY173" s="23" t="s">
        <v>171</v>
      </c>
      <c r="BE173" s="143">
        <f>IF(U173="základní",N173,0)</f>
        <v>0</v>
      </c>
      <c r="BF173" s="143">
        <f>IF(U173="snížená",N173,0)</f>
        <v>0</v>
      </c>
      <c r="BG173" s="143">
        <f>IF(U173="zákl. přenesená",N173,0)</f>
        <v>0</v>
      </c>
      <c r="BH173" s="143">
        <f>IF(U173="sníž. přenesená",N173,0)</f>
        <v>0</v>
      </c>
      <c r="BI173" s="143">
        <f>IF(U173="nulová",N173,0)</f>
        <v>0</v>
      </c>
      <c r="BJ173" s="23" t="s">
        <v>150</v>
      </c>
      <c r="BK173" s="143">
        <f>ROUND(L173*K173,2)</f>
        <v>0</v>
      </c>
      <c r="BL173" s="23" t="s">
        <v>249</v>
      </c>
      <c r="BM173" s="23" t="s">
        <v>545</v>
      </c>
    </row>
    <row r="174" s="1" customFormat="1" ht="38.25" customHeight="1">
      <c r="B174" s="47"/>
      <c r="C174" s="220" t="s">
        <v>378</v>
      </c>
      <c r="D174" s="220" t="s">
        <v>172</v>
      </c>
      <c r="E174" s="221" t="s">
        <v>956</v>
      </c>
      <c r="F174" s="222" t="s">
        <v>957</v>
      </c>
      <c r="G174" s="222"/>
      <c r="H174" s="222"/>
      <c r="I174" s="222"/>
      <c r="J174" s="223" t="s">
        <v>175</v>
      </c>
      <c r="K174" s="224">
        <v>1</v>
      </c>
      <c r="L174" s="225">
        <v>0</v>
      </c>
      <c r="M174" s="226"/>
      <c r="N174" s="227">
        <f>ROUND(L174*K174,2)</f>
        <v>0</v>
      </c>
      <c r="O174" s="227"/>
      <c r="P174" s="227"/>
      <c r="Q174" s="227"/>
      <c r="R174" s="49"/>
      <c r="T174" s="228" t="s">
        <v>22</v>
      </c>
      <c r="U174" s="57" t="s">
        <v>43</v>
      </c>
      <c r="V174" s="48"/>
      <c r="W174" s="229">
        <f>V174*K174</f>
        <v>0</v>
      </c>
      <c r="X174" s="229">
        <v>0</v>
      </c>
      <c r="Y174" s="229">
        <f>X174*K174</f>
        <v>0</v>
      </c>
      <c r="Z174" s="229">
        <v>0</v>
      </c>
      <c r="AA174" s="230">
        <f>Z174*K174</f>
        <v>0</v>
      </c>
      <c r="AR174" s="23" t="s">
        <v>249</v>
      </c>
      <c r="AT174" s="23" t="s">
        <v>172</v>
      </c>
      <c r="AU174" s="23" t="s">
        <v>84</v>
      </c>
      <c r="AY174" s="23" t="s">
        <v>171</v>
      </c>
      <c r="BE174" s="143">
        <f>IF(U174="základní",N174,0)</f>
        <v>0</v>
      </c>
      <c r="BF174" s="143">
        <f>IF(U174="snížená",N174,0)</f>
        <v>0</v>
      </c>
      <c r="BG174" s="143">
        <f>IF(U174="zákl. přenesená",N174,0)</f>
        <v>0</v>
      </c>
      <c r="BH174" s="143">
        <f>IF(U174="sníž. přenesená",N174,0)</f>
        <v>0</v>
      </c>
      <c r="BI174" s="143">
        <f>IF(U174="nulová",N174,0)</f>
        <v>0</v>
      </c>
      <c r="BJ174" s="23" t="s">
        <v>150</v>
      </c>
      <c r="BK174" s="143">
        <f>ROUND(L174*K174,2)</f>
        <v>0</v>
      </c>
      <c r="BL174" s="23" t="s">
        <v>249</v>
      </c>
      <c r="BM174" s="23" t="s">
        <v>553</v>
      </c>
    </row>
    <row r="175" s="1" customFormat="1" ht="38.25" customHeight="1">
      <c r="B175" s="47"/>
      <c r="C175" s="220" t="s">
        <v>382</v>
      </c>
      <c r="D175" s="220" t="s">
        <v>172</v>
      </c>
      <c r="E175" s="221" t="s">
        <v>958</v>
      </c>
      <c r="F175" s="222" t="s">
        <v>959</v>
      </c>
      <c r="G175" s="222"/>
      <c r="H175" s="222"/>
      <c r="I175" s="222"/>
      <c r="J175" s="223" t="s">
        <v>175</v>
      </c>
      <c r="K175" s="224">
        <v>1</v>
      </c>
      <c r="L175" s="225">
        <v>0</v>
      </c>
      <c r="M175" s="226"/>
      <c r="N175" s="227">
        <f>ROUND(L175*K175,2)</f>
        <v>0</v>
      </c>
      <c r="O175" s="227"/>
      <c r="P175" s="227"/>
      <c r="Q175" s="227"/>
      <c r="R175" s="49"/>
      <c r="T175" s="228" t="s">
        <v>22</v>
      </c>
      <c r="U175" s="57" t="s">
        <v>43</v>
      </c>
      <c r="V175" s="48"/>
      <c r="W175" s="229">
        <f>V175*K175</f>
        <v>0</v>
      </c>
      <c r="X175" s="229">
        <v>0</v>
      </c>
      <c r="Y175" s="229">
        <f>X175*K175</f>
        <v>0</v>
      </c>
      <c r="Z175" s="229">
        <v>0</v>
      </c>
      <c r="AA175" s="230">
        <f>Z175*K175</f>
        <v>0</v>
      </c>
      <c r="AR175" s="23" t="s">
        <v>249</v>
      </c>
      <c r="AT175" s="23" t="s">
        <v>172</v>
      </c>
      <c r="AU175" s="23" t="s">
        <v>84</v>
      </c>
      <c r="AY175" s="23" t="s">
        <v>171</v>
      </c>
      <c r="BE175" s="143">
        <f>IF(U175="základní",N175,0)</f>
        <v>0</v>
      </c>
      <c r="BF175" s="143">
        <f>IF(U175="snížená",N175,0)</f>
        <v>0</v>
      </c>
      <c r="BG175" s="143">
        <f>IF(U175="zákl. přenesená",N175,0)</f>
        <v>0</v>
      </c>
      <c r="BH175" s="143">
        <f>IF(U175="sníž. přenesená",N175,0)</f>
        <v>0</v>
      </c>
      <c r="BI175" s="143">
        <f>IF(U175="nulová",N175,0)</f>
        <v>0</v>
      </c>
      <c r="BJ175" s="23" t="s">
        <v>150</v>
      </c>
      <c r="BK175" s="143">
        <f>ROUND(L175*K175,2)</f>
        <v>0</v>
      </c>
      <c r="BL175" s="23" t="s">
        <v>249</v>
      </c>
      <c r="BM175" s="23" t="s">
        <v>561</v>
      </c>
    </row>
    <row r="176" s="1" customFormat="1" ht="16.5" customHeight="1">
      <c r="B176" s="47"/>
      <c r="C176" s="220" t="s">
        <v>386</v>
      </c>
      <c r="D176" s="220" t="s">
        <v>172</v>
      </c>
      <c r="E176" s="221" t="s">
        <v>960</v>
      </c>
      <c r="F176" s="222" t="s">
        <v>961</v>
      </c>
      <c r="G176" s="222"/>
      <c r="H176" s="222"/>
      <c r="I176" s="222"/>
      <c r="J176" s="223" t="s">
        <v>175</v>
      </c>
      <c r="K176" s="224">
        <v>1</v>
      </c>
      <c r="L176" s="225">
        <v>0</v>
      </c>
      <c r="M176" s="226"/>
      <c r="N176" s="227">
        <f>ROUND(L176*K176,2)</f>
        <v>0</v>
      </c>
      <c r="O176" s="227"/>
      <c r="P176" s="227"/>
      <c r="Q176" s="227"/>
      <c r="R176" s="49"/>
      <c r="T176" s="228" t="s">
        <v>22</v>
      </c>
      <c r="U176" s="57" t="s">
        <v>43</v>
      </c>
      <c r="V176" s="48"/>
      <c r="W176" s="229">
        <f>V176*K176</f>
        <v>0</v>
      </c>
      <c r="X176" s="229">
        <v>0</v>
      </c>
      <c r="Y176" s="229">
        <f>X176*K176</f>
        <v>0</v>
      </c>
      <c r="Z176" s="229">
        <v>0</v>
      </c>
      <c r="AA176" s="230">
        <f>Z176*K176</f>
        <v>0</v>
      </c>
      <c r="AR176" s="23" t="s">
        <v>249</v>
      </c>
      <c r="AT176" s="23" t="s">
        <v>172</v>
      </c>
      <c r="AU176" s="23" t="s">
        <v>84</v>
      </c>
      <c r="AY176" s="23" t="s">
        <v>171</v>
      </c>
      <c r="BE176" s="143">
        <f>IF(U176="základní",N176,0)</f>
        <v>0</v>
      </c>
      <c r="BF176" s="143">
        <f>IF(U176="snížená",N176,0)</f>
        <v>0</v>
      </c>
      <c r="BG176" s="143">
        <f>IF(U176="zákl. přenesená",N176,0)</f>
        <v>0</v>
      </c>
      <c r="BH176" s="143">
        <f>IF(U176="sníž. přenesená",N176,0)</f>
        <v>0</v>
      </c>
      <c r="BI176" s="143">
        <f>IF(U176="nulová",N176,0)</f>
        <v>0</v>
      </c>
      <c r="BJ176" s="23" t="s">
        <v>150</v>
      </c>
      <c r="BK176" s="143">
        <f>ROUND(L176*K176,2)</f>
        <v>0</v>
      </c>
      <c r="BL176" s="23" t="s">
        <v>249</v>
      </c>
      <c r="BM176" s="23" t="s">
        <v>567</v>
      </c>
    </row>
    <row r="177" s="1" customFormat="1" ht="38.25" customHeight="1">
      <c r="B177" s="47"/>
      <c r="C177" s="220" t="s">
        <v>390</v>
      </c>
      <c r="D177" s="220" t="s">
        <v>172</v>
      </c>
      <c r="E177" s="221" t="s">
        <v>962</v>
      </c>
      <c r="F177" s="222" t="s">
        <v>963</v>
      </c>
      <c r="G177" s="222"/>
      <c r="H177" s="222"/>
      <c r="I177" s="222"/>
      <c r="J177" s="223" t="s">
        <v>175</v>
      </c>
      <c r="K177" s="224">
        <v>1</v>
      </c>
      <c r="L177" s="225">
        <v>0</v>
      </c>
      <c r="M177" s="226"/>
      <c r="N177" s="227">
        <f>ROUND(L177*K177,2)</f>
        <v>0</v>
      </c>
      <c r="O177" s="227"/>
      <c r="P177" s="227"/>
      <c r="Q177" s="227"/>
      <c r="R177" s="49"/>
      <c r="T177" s="228" t="s">
        <v>22</v>
      </c>
      <c r="U177" s="57" t="s">
        <v>43</v>
      </c>
      <c r="V177" s="48"/>
      <c r="W177" s="229">
        <f>V177*K177</f>
        <v>0</v>
      </c>
      <c r="X177" s="229">
        <v>0</v>
      </c>
      <c r="Y177" s="229">
        <f>X177*K177</f>
        <v>0</v>
      </c>
      <c r="Z177" s="229">
        <v>0</v>
      </c>
      <c r="AA177" s="230">
        <f>Z177*K177</f>
        <v>0</v>
      </c>
      <c r="AR177" s="23" t="s">
        <v>249</v>
      </c>
      <c r="AT177" s="23" t="s">
        <v>172</v>
      </c>
      <c r="AU177" s="23" t="s">
        <v>84</v>
      </c>
      <c r="AY177" s="23" t="s">
        <v>171</v>
      </c>
      <c r="BE177" s="143">
        <f>IF(U177="základní",N177,0)</f>
        <v>0</v>
      </c>
      <c r="BF177" s="143">
        <f>IF(U177="snížená",N177,0)</f>
        <v>0</v>
      </c>
      <c r="BG177" s="143">
        <f>IF(U177="zákl. přenesená",N177,0)</f>
        <v>0</v>
      </c>
      <c r="BH177" s="143">
        <f>IF(U177="sníž. přenesená",N177,0)</f>
        <v>0</v>
      </c>
      <c r="BI177" s="143">
        <f>IF(U177="nulová",N177,0)</f>
        <v>0</v>
      </c>
      <c r="BJ177" s="23" t="s">
        <v>150</v>
      </c>
      <c r="BK177" s="143">
        <f>ROUND(L177*K177,2)</f>
        <v>0</v>
      </c>
      <c r="BL177" s="23" t="s">
        <v>249</v>
      </c>
      <c r="BM177" s="23" t="s">
        <v>575</v>
      </c>
    </row>
    <row r="178" s="1" customFormat="1" ht="16.5" customHeight="1">
      <c r="B178" s="47"/>
      <c r="C178" s="220" t="s">
        <v>399</v>
      </c>
      <c r="D178" s="220" t="s">
        <v>172</v>
      </c>
      <c r="E178" s="221" t="s">
        <v>964</v>
      </c>
      <c r="F178" s="222" t="s">
        <v>965</v>
      </c>
      <c r="G178" s="222"/>
      <c r="H178" s="222"/>
      <c r="I178" s="222"/>
      <c r="J178" s="223" t="s">
        <v>175</v>
      </c>
      <c r="K178" s="224">
        <v>1</v>
      </c>
      <c r="L178" s="225">
        <v>0</v>
      </c>
      <c r="M178" s="226"/>
      <c r="N178" s="227">
        <f>ROUND(L178*K178,2)</f>
        <v>0</v>
      </c>
      <c r="O178" s="227"/>
      <c r="P178" s="227"/>
      <c r="Q178" s="227"/>
      <c r="R178" s="49"/>
      <c r="T178" s="228" t="s">
        <v>22</v>
      </c>
      <c r="U178" s="57" t="s">
        <v>43</v>
      </c>
      <c r="V178" s="48"/>
      <c r="W178" s="229">
        <f>V178*K178</f>
        <v>0</v>
      </c>
      <c r="X178" s="229">
        <v>0</v>
      </c>
      <c r="Y178" s="229">
        <f>X178*K178</f>
        <v>0</v>
      </c>
      <c r="Z178" s="229">
        <v>0</v>
      </c>
      <c r="AA178" s="230">
        <f>Z178*K178</f>
        <v>0</v>
      </c>
      <c r="AR178" s="23" t="s">
        <v>249</v>
      </c>
      <c r="AT178" s="23" t="s">
        <v>172</v>
      </c>
      <c r="AU178" s="23" t="s">
        <v>84</v>
      </c>
      <c r="AY178" s="23" t="s">
        <v>171</v>
      </c>
      <c r="BE178" s="143">
        <f>IF(U178="základní",N178,0)</f>
        <v>0</v>
      </c>
      <c r="BF178" s="143">
        <f>IF(U178="snížená",N178,0)</f>
        <v>0</v>
      </c>
      <c r="BG178" s="143">
        <f>IF(U178="zákl. přenesená",N178,0)</f>
        <v>0</v>
      </c>
      <c r="BH178" s="143">
        <f>IF(U178="sníž. přenesená",N178,0)</f>
        <v>0</v>
      </c>
      <c r="BI178" s="143">
        <f>IF(U178="nulová",N178,0)</f>
        <v>0</v>
      </c>
      <c r="BJ178" s="23" t="s">
        <v>150</v>
      </c>
      <c r="BK178" s="143">
        <f>ROUND(L178*K178,2)</f>
        <v>0</v>
      </c>
      <c r="BL178" s="23" t="s">
        <v>249</v>
      </c>
      <c r="BM178" s="23" t="s">
        <v>584</v>
      </c>
    </row>
    <row r="179" s="1" customFormat="1" ht="25.5" customHeight="1">
      <c r="B179" s="47"/>
      <c r="C179" s="220" t="s">
        <v>403</v>
      </c>
      <c r="D179" s="220" t="s">
        <v>172</v>
      </c>
      <c r="E179" s="221" t="s">
        <v>966</v>
      </c>
      <c r="F179" s="222" t="s">
        <v>967</v>
      </c>
      <c r="G179" s="222"/>
      <c r="H179" s="222"/>
      <c r="I179" s="222"/>
      <c r="J179" s="223" t="s">
        <v>175</v>
      </c>
      <c r="K179" s="224">
        <v>1</v>
      </c>
      <c r="L179" s="225">
        <v>0</v>
      </c>
      <c r="M179" s="226"/>
      <c r="N179" s="227">
        <f>ROUND(L179*K179,2)</f>
        <v>0</v>
      </c>
      <c r="O179" s="227"/>
      <c r="P179" s="227"/>
      <c r="Q179" s="227"/>
      <c r="R179" s="49"/>
      <c r="T179" s="228" t="s">
        <v>22</v>
      </c>
      <c r="U179" s="57" t="s">
        <v>43</v>
      </c>
      <c r="V179" s="48"/>
      <c r="W179" s="229">
        <f>V179*K179</f>
        <v>0</v>
      </c>
      <c r="X179" s="229">
        <v>0</v>
      </c>
      <c r="Y179" s="229">
        <f>X179*K179</f>
        <v>0</v>
      </c>
      <c r="Z179" s="229">
        <v>0</v>
      </c>
      <c r="AA179" s="230">
        <f>Z179*K179</f>
        <v>0</v>
      </c>
      <c r="AR179" s="23" t="s">
        <v>249</v>
      </c>
      <c r="AT179" s="23" t="s">
        <v>172</v>
      </c>
      <c r="AU179" s="23" t="s">
        <v>84</v>
      </c>
      <c r="AY179" s="23" t="s">
        <v>171</v>
      </c>
      <c r="BE179" s="143">
        <f>IF(U179="základní",N179,0)</f>
        <v>0</v>
      </c>
      <c r="BF179" s="143">
        <f>IF(U179="snížená",N179,0)</f>
        <v>0</v>
      </c>
      <c r="BG179" s="143">
        <f>IF(U179="zákl. přenesená",N179,0)</f>
        <v>0</v>
      </c>
      <c r="BH179" s="143">
        <f>IF(U179="sníž. přenesená",N179,0)</f>
        <v>0</v>
      </c>
      <c r="BI179" s="143">
        <f>IF(U179="nulová",N179,0)</f>
        <v>0</v>
      </c>
      <c r="BJ179" s="23" t="s">
        <v>150</v>
      </c>
      <c r="BK179" s="143">
        <f>ROUND(L179*K179,2)</f>
        <v>0</v>
      </c>
      <c r="BL179" s="23" t="s">
        <v>249</v>
      </c>
      <c r="BM179" s="23" t="s">
        <v>592</v>
      </c>
    </row>
    <row r="180" s="1" customFormat="1" ht="25.5" customHeight="1">
      <c r="B180" s="47"/>
      <c r="C180" s="220" t="s">
        <v>407</v>
      </c>
      <c r="D180" s="220" t="s">
        <v>172</v>
      </c>
      <c r="E180" s="221" t="s">
        <v>968</v>
      </c>
      <c r="F180" s="222" t="s">
        <v>969</v>
      </c>
      <c r="G180" s="222"/>
      <c r="H180" s="222"/>
      <c r="I180" s="222"/>
      <c r="J180" s="223" t="s">
        <v>321</v>
      </c>
      <c r="K180" s="272">
        <v>0</v>
      </c>
      <c r="L180" s="225">
        <v>0</v>
      </c>
      <c r="M180" s="226"/>
      <c r="N180" s="227">
        <f>ROUND(L180*K180,2)</f>
        <v>0</v>
      </c>
      <c r="O180" s="227"/>
      <c r="P180" s="227"/>
      <c r="Q180" s="227"/>
      <c r="R180" s="49"/>
      <c r="T180" s="228" t="s">
        <v>22</v>
      </c>
      <c r="U180" s="57" t="s">
        <v>43</v>
      </c>
      <c r="V180" s="48"/>
      <c r="W180" s="229">
        <f>V180*K180</f>
        <v>0</v>
      </c>
      <c r="X180" s="229">
        <v>0</v>
      </c>
      <c r="Y180" s="229">
        <f>X180*K180</f>
        <v>0</v>
      </c>
      <c r="Z180" s="229">
        <v>0</v>
      </c>
      <c r="AA180" s="230">
        <f>Z180*K180</f>
        <v>0</v>
      </c>
      <c r="AR180" s="23" t="s">
        <v>249</v>
      </c>
      <c r="AT180" s="23" t="s">
        <v>172</v>
      </c>
      <c r="AU180" s="23" t="s">
        <v>84</v>
      </c>
      <c r="AY180" s="23" t="s">
        <v>171</v>
      </c>
      <c r="BE180" s="143">
        <f>IF(U180="základní",N180,0)</f>
        <v>0</v>
      </c>
      <c r="BF180" s="143">
        <f>IF(U180="snížená",N180,0)</f>
        <v>0</v>
      </c>
      <c r="BG180" s="143">
        <f>IF(U180="zákl. přenesená",N180,0)</f>
        <v>0</v>
      </c>
      <c r="BH180" s="143">
        <f>IF(U180="sníž. přenesená",N180,0)</f>
        <v>0</v>
      </c>
      <c r="BI180" s="143">
        <f>IF(U180="nulová",N180,0)</f>
        <v>0</v>
      </c>
      <c r="BJ180" s="23" t="s">
        <v>150</v>
      </c>
      <c r="BK180" s="143">
        <f>ROUND(L180*K180,2)</f>
        <v>0</v>
      </c>
      <c r="BL180" s="23" t="s">
        <v>249</v>
      </c>
      <c r="BM180" s="23" t="s">
        <v>600</v>
      </c>
    </row>
    <row r="181" s="9" customFormat="1" ht="37.44" customHeight="1">
      <c r="B181" s="206"/>
      <c r="C181" s="207"/>
      <c r="D181" s="208" t="s">
        <v>868</v>
      </c>
      <c r="E181" s="208"/>
      <c r="F181" s="208"/>
      <c r="G181" s="208"/>
      <c r="H181" s="208"/>
      <c r="I181" s="208"/>
      <c r="J181" s="208"/>
      <c r="K181" s="208"/>
      <c r="L181" s="208"/>
      <c r="M181" s="208"/>
      <c r="N181" s="275">
        <f>BK181</f>
        <v>0</v>
      </c>
      <c r="O181" s="276"/>
      <c r="P181" s="276"/>
      <c r="Q181" s="276"/>
      <c r="R181" s="210"/>
      <c r="T181" s="211"/>
      <c r="U181" s="207"/>
      <c r="V181" s="207"/>
      <c r="W181" s="212">
        <f>SUM(W182:W186)</f>
        <v>0</v>
      </c>
      <c r="X181" s="207"/>
      <c r="Y181" s="212">
        <f>SUM(Y182:Y186)</f>
        <v>0</v>
      </c>
      <c r="Z181" s="207"/>
      <c r="AA181" s="213">
        <f>SUM(AA182:AA186)</f>
        <v>0</v>
      </c>
      <c r="AR181" s="214" t="s">
        <v>150</v>
      </c>
      <c r="AT181" s="215" t="s">
        <v>75</v>
      </c>
      <c r="AU181" s="215" t="s">
        <v>76</v>
      </c>
      <c r="AY181" s="214" t="s">
        <v>171</v>
      </c>
      <c r="BK181" s="216">
        <f>SUM(BK182:BK186)</f>
        <v>0</v>
      </c>
    </row>
    <row r="182" s="1" customFormat="1" ht="25.5" customHeight="1">
      <c r="B182" s="47"/>
      <c r="C182" s="220" t="s">
        <v>411</v>
      </c>
      <c r="D182" s="220" t="s">
        <v>172</v>
      </c>
      <c r="E182" s="221" t="s">
        <v>970</v>
      </c>
      <c r="F182" s="222" t="s">
        <v>971</v>
      </c>
      <c r="G182" s="222"/>
      <c r="H182" s="222"/>
      <c r="I182" s="222"/>
      <c r="J182" s="223" t="s">
        <v>175</v>
      </c>
      <c r="K182" s="224">
        <v>8</v>
      </c>
      <c r="L182" s="225">
        <v>0</v>
      </c>
      <c r="M182" s="226"/>
      <c r="N182" s="227">
        <f>ROUND(L182*K182,2)</f>
        <v>0</v>
      </c>
      <c r="O182" s="227"/>
      <c r="P182" s="227"/>
      <c r="Q182" s="227"/>
      <c r="R182" s="49"/>
      <c r="T182" s="228" t="s">
        <v>22</v>
      </c>
      <c r="U182" s="57" t="s">
        <v>43</v>
      </c>
      <c r="V182" s="48"/>
      <c r="W182" s="229">
        <f>V182*K182</f>
        <v>0</v>
      </c>
      <c r="X182" s="229">
        <v>0</v>
      </c>
      <c r="Y182" s="229">
        <f>X182*K182</f>
        <v>0</v>
      </c>
      <c r="Z182" s="229">
        <v>0</v>
      </c>
      <c r="AA182" s="230">
        <f>Z182*K182</f>
        <v>0</v>
      </c>
      <c r="AR182" s="23" t="s">
        <v>249</v>
      </c>
      <c r="AT182" s="23" t="s">
        <v>172</v>
      </c>
      <c r="AU182" s="23" t="s">
        <v>84</v>
      </c>
      <c r="AY182" s="23" t="s">
        <v>171</v>
      </c>
      <c r="BE182" s="143">
        <f>IF(U182="základní",N182,0)</f>
        <v>0</v>
      </c>
      <c r="BF182" s="143">
        <f>IF(U182="snížená",N182,0)</f>
        <v>0</v>
      </c>
      <c r="BG182" s="143">
        <f>IF(U182="zákl. přenesená",N182,0)</f>
        <v>0</v>
      </c>
      <c r="BH182" s="143">
        <f>IF(U182="sníž. přenesená",N182,0)</f>
        <v>0</v>
      </c>
      <c r="BI182" s="143">
        <f>IF(U182="nulová",N182,0)</f>
        <v>0</v>
      </c>
      <c r="BJ182" s="23" t="s">
        <v>150</v>
      </c>
      <c r="BK182" s="143">
        <f>ROUND(L182*K182,2)</f>
        <v>0</v>
      </c>
      <c r="BL182" s="23" t="s">
        <v>249</v>
      </c>
      <c r="BM182" s="23" t="s">
        <v>608</v>
      </c>
    </row>
    <row r="183" s="1" customFormat="1" ht="25.5" customHeight="1">
      <c r="B183" s="47"/>
      <c r="C183" s="220" t="s">
        <v>415</v>
      </c>
      <c r="D183" s="220" t="s">
        <v>172</v>
      </c>
      <c r="E183" s="221" t="s">
        <v>972</v>
      </c>
      <c r="F183" s="222" t="s">
        <v>973</v>
      </c>
      <c r="G183" s="222"/>
      <c r="H183" s="222"/>
      <c r="I183" s="222"/>
      <c r="J183" s="223" t="s">
        <v>223</v>
      </c>
      <c r="K183" s="224">
        <v>25</v>
      </c>
      <c r="L183" s="225">
        <v>0</v>
      </c>
      <c r="M183" s="226"/>
      <c r="N183" s="227">
        <f>ROUND(L183*K183,2)</f>
        <v>0</v>
      </c>
      <c r="O183" s="227"/>
      <c r="P183" s="227"/>
      <c r="Q183" s="227"/>
      <c r="R183" s="49"/>
      <c r="T183" s="228" t="s">
        <v>22</v>
      </c>
      <c r="U183" s="57" t="s">
        <v>43</v>
      </c>
      <c r="V183" s="48"/>
      <c r="W183" s="229">
        <f>V183*K183</f>
        <v>0</v>
      </c>
      <c r="X183" s="229">
        <v>0</v>
      </c>
      <c r="Y183" s="229">
        <f>X183*K183</f>
        <v>0</v>
      </c>
      <c r="Z183" s="229">
        <v>0</v>
      </c>
      <c r="AA183" s="230">
        <f>Z183*K183</f>
        <v>0</v>
      </c>
      <c r="AR183" s="23" t="s">
        <v>249</v>
      </c>
      <c r="AT183" s="23" t="s">
        <v>172</v>
      </c>
      <c r="AU183" s="23" t="s">
        <v>84</v>
      </c>
      <c r="AY183" s="23" t="s">
        <v>171</v>
      </c>
      <c r="BE183" s="143">
        <f>IF(U183="základní",N183,0)</f>
        <v>0</v>
      </c>
      <c r="BF183" s="143">
        <f>IF(U183="snížená",N183,0)</f>
        <v>0</v>
      </c>
      <c r="BG183" s="143">
        <f>IF(U183="zákl. přenesená",N183,0)</f>
        <v>0</v>
      </c>
      <c r="BH183" s="143">
        <f>IF(U183="sníž. přenesená",N183,0)</f>
        <v>0</v>
      </c>
      <c r="BI183" s="143">
        <f>IF(U183="nulová",N183,0)</f>
        <v>0</v>
      </c>
      <c r="BJ183" s="23" t="s">
        <v>150</v>
      </c>
      <c r="BK183" s="143">
        <f>ROUND(L183*K183,2)</f>
        <v>0</v>
      </c>
      <c r="BL183" s="23" t="s">
        <v>249</v>
      </c>
      <c r="BM183" s="23" t="s">
        <v>617</v>
      </c>
    </row>
    <row r="184" s="1" customFormat="1" ht="25.5" customHeight="1">
      <c r="B184" s="47"/>
      <c r="C184" s="220" t="s">
        <v>419</v>
      </c>
      <c r="D184" s="220" t="s">
        <v>172</v>
      </c>
      <c r="E184" s="221" t="s">
        <v>974</v>
      </c>
      <c r="F184" s="222" t="s">
        <v>975</v>
      </c>
      <c r="G184" s="222"/>
      <c r="H184" s="222"/>
      <c r="I184" s="222"/>
      <c r="J184" s="223" t="s">
        <v>223</v>
      </c>
      <c r="K184" s="224">
        <v>3</v>
      </c>
      <c r="L184" s="225">
        <v>0</v>
      </c>
      <c r="M184" s="226"/>
      <c r="N184" s="227">
        <f>ROUND(L184*K184,2)</f>
        <v>0</v>
      </c>
      <c r="O184" s="227"/>
      <c r="P184" s="227"/>
      <c r="Q184" s="227"/>
      <c r="R184" s="49"/>
      <c r="T184" s="228" t="s">
        <v>22</v>
      </c>
      <c r="U184" s="57" t="s">
        <v>43</v>
      </c>
      <c r="V184" s="48"/>
      <c r="W184" s="229">
        <f>V184*K184</f>
        <v>0</v>
      </c>
      <c r="X184" s="229">
        <v>0</v>
      </c>
      <c r="Y184" s="229">
        <f>X184*K184</f>
        <v>0</v>
      </c>
      <c r="Z184" s="229">
        <v>0</v>
      </c>
      <c r="AA184" s="230">
        <f>Z184*K184</f>
        <v>0</v>
      </c>
      <c r="AR184" s="23" t="s">
        <v>249</v>
      </c>
      <c r="AT184" s="23" t="s">
        <v>172</v>
      </c>
      <c r="AU184" s="23" t="s">
        <v>84</v>
      </c>
      <c r="AY184" s="23" t="s">
        <v>171</v>
      </c>
      <c r="BE184" s="143">
        <f>IF(U184="základní",N184,0)</f>
        <v>0</v>
      </c>
      <c r="BF184" s="143">
        <f>IF(U184="snížená",N184,0)</f>
        <v>0</v>
      </c>
      <c r="BG184" s="143">
        <f>IF(U184="zákl. přenesená",N184,0)</f>
        <v>0</v>
      </c>
      <c r="BH184" s="143">
        <f>IF(U184="sníž. přenesená",N184,0)</f>
        <v>0</v>
      </c>
      <c r="BI184" s="143">
        <f>IF(U184="nulová",N184,0)</f>
        <v>0</v>
      </c>
      <c r="BJ184" s="23" t="s">
        <v>150</v>
      </c>
      <c r="BK184" s="143">
        <f>ROUND(L184*K184,2)</f>
        <v>0</v>
      </c>
      <c r="BL184" s="23" t="s">
        <v>249</v>
      </c>
      <c r="BM184" s="23" t="s">
        <v>625</v>
      </c>
    </row>
    <row r="185" s="1" customFormat="1" ht="16.5" customHeight="1">
      <c r="B185" s="47"/>
      <c r="C185" s="220" t="s">
        <v>423</v>
      </c>
      <c r="D185" s="220" t="s">
        <v>172</v>
      </c>
      <c r="E185" s="221" t="s">
        <v>976</v>
      </c>
      <c r="F185" s="222" t="s">
        <v>977</v>
      </c>
      <c r="G185" s="222"/>
      <c r="H185" s="222"/>
      <c r="I185" s="222"/>
      <c r="J185" s="223" t="s">
        <v>223</v>
      </c>
      <c r="K185" s="224">
        <v>28</v>
      </c>
      <c r="L185" s="225">
        <v>0</v>
      </c>
      <c r="M185" s="226"/>
      <c r="N185" s="227">
        <f>ROUND(L185*K185,2)</f>
        <v>0</v>
      </c>
      <c r="O185" s="227"/>
      <c r="P185" s="227"/>
      <c r="Q185" s="227"/>
      <c r="R185" s="49"/>
      <c r="T185" s="228" t="s">
        <v>22</v>
      </c>
      <c r="U185" s="57" t="s">
        <v>43</v>
      </c>
      <c r="V185" s="48"/>
      <c r="W185" s="229">
        <f>V185*K185</f>
        <v>0</v>
      </c>
      <c r="X185" s="229">
        <v>0</v>
      </c>
      <c r="Y185" s="229">
        <f>X185*K185</f>
        <v>0</v>
      </c>
      <c r="Z185" s="229">
        <v>0</v>
      </c>
      <c r="AA185" s="230">
        <f>Z185*K185</f>
        <v>0</v>
      </c>
      <c r="AR185" s="23" t="s">
        <v>249</v>
      </c>
      <c r="AT185" s="23" t="s">
        <v>172</v>
      </c>
      <c r="AU185" s="23" t="s">
        <v>84</v>
      </c>
      <c r="AY185" s="23" t="s">
        <v>171</v>
      </c>
      <c r="BE185" s="143">
        <f>IF(U185="základní",N185,0)</f>
        <v>0</v>
      </c>
      <c r="BF185" s="143">
        <f>IF(U185="snížená",N185,0)</f>
        <v>0</v>
      </c>
      <c r="BG185" s="143">
        <f>IF(U185="zákl. přenesená",N185,0)</f>
        <v>0</v>
      </c>
      <c r="BH185" s="143">
        <f>IF(U185="sníž. přenesená",N185,0)</f>
        <v>0</v>
      </c>
      <c r="BI185" s="143">
        <f>IF(U185="nulová",N185,0)</f>
        <v>0</v>
      </c>
      <c r="BJ185" s="23" t="s">
        <v>150</v>
      </c>
      <c r="BK185" s="143">
        <f>ROUND(L185*K185,2)</f>
        <v>0</v>
      </c>
      <c r="BL185" s="23" t="s">
        <v>249</v>
      </c>
      <c r="BM185" s="23" t="s">
        <v>633</v>
      </c>
    </row>
    <row r="186" s="1" customFormat="1" ht="25.5" customHeight="1">
      <c r="B186" s="47"/>
      <c r="C186" s="220" t="s">
        <v>428</v>
      </c>
      <c r="D186" s="220" t="s">
        <v>172</v>
      </c>
      <c r="E186" s="221" t="s">
        <v>978</v>
      </c>
      <c r="F186" s="222" t="s">
        <v>979</v>
      </c>
      <c r="G186" s="222"/>
      <c r="H186" s="222"/>
      <c r="I186" s="222"/>
      <c r="J186" s="223" t="s">
        <v>321</v>
      </c>
      <c r="K186" s="272">
        <v>0</v>
      </c>
      <c r="L186" s="225">
        <v>0</v>
      </c>
      <c r="M186" s="226"/>
      <c r="N186" s="227">
        <f>ROUND(L186*K186,2)</f>
        <v>0</v>
      </c>
      <c r="O186" s="227"/>
      <c r="P186" s="227"/>
      <c r="Q186" s="227"/>
      <c r="R186" s="49"/>
      <c r="T186" s="228" t="s">
        <v>22</v>
      </c>
      <c r="U186" s="57" t="s">
        <v>43</v>
      </c>
      <c r="V186" s="48"/>
      <c r="W186" s="229">
        <f>V186*K186</f>
        <v>0</v>
      </c>
      <c r="X186" s="229">
        <v>0</v>
      </c>
      <c r="Y186" s="229">
        <f>X186*K186</f>
        <v>0</v>
      </c>
      <c r="Z186" s="229">
        <v>0</v>
      </c>
      <c r="AA186" s="230">
        <f>Z186*K186</f>
        <v>0</v>
      </c>
      <c r="AR186" s="23" t="s">
        <v>249</v>
      </c>
      <c r="AT186" s="23" t="s">
        <v>172</v>
      </c>
      <c r="AU186" s="23" t="s">
        <v>84</v>
      </c>
      <c r="AY186" s="23" t="s">
        <v>171</v>
      </c>
      <c r="BE186" s="143">
        <f>IF(U186="základní",N186,0)</f>
        <v>0</v>
      </c>
      <c r="BF186" s="143">
        <f>IF(U186="snížená",N186,0)</f>
        <v>0</v>
      </c>
      <c r="BG186" s="143">
        <f>IF(U186="zákl. přenesená",N186,0)</f>
        <v>0</v>
      </c>
      <c r="BH186" s="143">
        <f>IF(U186="sníž. přenesená",N186,0)</f>
        <v>0</v>
      </c>
      <c r="BI186" s="143">
        <f>IF(U186="nulová",N186,0)</f>
        <v>0</v>
      </c>
      <c r="BJ186" s="23" t="s">
        <v>150</v>
      </c>
      <c r="BK186" s="143">
        <f>ROUND(L186*K186,2)</f>
        <v>0</v>
      </c>
      <c r="BL186" s="23" t="s">
        <v>249</v>
      </c>
      <c r="BM186" s="23" t="s">
        <v>642</v>
      </c>
    </row>
    <row r="187" s="9" customFormat="1" ht="37.44" customHeight="1">
      <c r="B187" s="206"/>
      <c r="C187" s="207"/>
      <c r="D187" s="208" t="s">
        <v>869</v>
      </c>
      <c r="E187" s="208"/>
      <c r="F187" s="208"/>
      <c r="G187" s="208"/>
      <c r="H187" s="208"/>
      <c r="I187" s="208"/>
      <c r="J187" s="208"/>
      <c r="K187" s="208"/>
      <c r="L187" s="208"/>
      <c r="M187" s="208"/>
      <c r="N187" s="275">
        <f>BK187</f>
        <v>0</v>
      </c>
      <c r="O187" s="276"/>
      <c r="P187" s="276"/>
      <c r="Q187" s="276"/>
      <c r="R187" s="210"/>
      <c r="T187" s="211"/>
      <c r="U187" s="207"/>
      <c r="V187" s="207"/>
      <c r="W187" s="212">
        <f>SUM(W188:W198)</f>
        <v>0</v>
      </c>
      <c r="X187" s="207"/>
      <c r="Y187" s="212">
        <f>SUM(Y188:Y198)</f>
        <v>0</v>
      </c>
      <c r="Z187" s="207"/>
      <c r="AA187" s="213">
        <f>SUM(AA188:AA198)</f>
        <v>0</v>
      </c>
      <c r="AR187" s="214" t="s">
        <v>150</v>
      </c>
      <c r="AT187" s="215" t="s">
        <v>75</v>
      </c>
      <c r="AU187" s="215" t="s">
        <v>76</v>
      </c>
      <c r="AY187" s="214" t="s">
        <v>171</v>
      </c>
      <c r="BK187" s="216">
        <f>SUM(BK188:BK198)</f>
        <v>0</v>
      </c>
    </row>
    <row r="188" s="1" customFormat="1" ht="25.5" customHeight="1">
      <c r="B188" s="47"/>
      <c r="C188" s="220" t="s">
        <v>432</v>
      </c>
      <c r="D188" s="220" t="s">
        <v>172</v>
      </c>
      <c r="E188" s="221" t="s">
        <v>980</v>
      </c>
      <c r="F188" s="222" t="s">
        <v>981</v>
      </c>
      <c r="G188" s="222"/>
      <c r="H188" s="222"/>
      <c r="I188" s="222"/>
      <c r="J188" s="223" t="s">
        <v>175</v>
      </c>
      <c r="K188" s="224">
        <v>2</v>
      </c>
      <c r="L188" s="225">
        <v>0</v>
      </c>
      <c r="M188" s="226"/>
      <c r="N188" s="227">
        <f>ROUND(L188*K188,2)</f>
        <v>0</v>
      </c>
      <c r="O188" s="227"/>
      <c r="P188" s="227"/>
      <c r="Q188" s="227"/>
      <c r="R188" s="49"/>
      <c r="T188" s="228" t="s">
        <v>22</v>
      </c>
      <c r="U188" s="57" t="s">
        <v>43</v>
      </c>
      <c r="V188" s="48"/>
      <c r="W188" s="229">
        <f>V188*K188</f>
        <v>0</v>
      </c>
      <c r="X188" s="229">
        <v>0</v>
      </c>
      <c r="Y188" s="229">
        <f>X188*K188</f>
        <v>0</v>
      </c>
      <c r="Z188" s="229">
        <v>0</v>
      </c>
      <c r="AA188" s="230">
        <f>Z188*K188</f>
        <v>0</v>
      </c>
      <c r="AR188" s="23" t="s">
        <v>249</v>
      </c>
      <c r="AT188" s="23" t="s">
        <v>172</v>
      </c>
      <c r="AU188" s="23" t="s">
        <v>84</v>
      </c>
      <c r="AY188" s="23" t="s">
        <v>171</v>
      </c>
      <c r="BE188" s="143">
        <f>IF(U188="základní",N188,0)</f>
        <v>0</v>
      </c>
      <c r="BF188" s="143">
        <f>IF(U188="snížená",N188,0)</f>
        <v>0</v>
      </c>
      <c r="BG188" s="143">
        <f>IF(U188="zákl. přenesená",N188,0)</f>
        <v>0</v>
      </c>
      <c r="BH188" s="143">
        <f>IF(U188="sníž. přenesená",N188,0)</f>
        <v>0</v>
      </c>
      <c r="BI188" s="143">
        <f>IF(U188="nulová",N188,0)</f>
        <v>0</v>
      </c>
      <c r="BJ188" s="23" t="s">
        <v>150</v>
      </c>
      <c r="BK188" s="143">
        <f>ROUND(L188*K188,2)</f>
        <v>0</v>
      </c>
      <c r="BL188" s="23" t="s">
        <v>249</v>
      </c>
      <c r="BM188" s="23" t="s">
        <v>650</v>
      </c>
    </row>
    <row r="189" s="1" customFormat="1" ht="25.5" customHeight="1">
      <c r="B189" s="47"/>
      <c r="C189" s="220" t="s">
        <v>436</v>
      </c>
      <c r="D189" s="220" t="s">
        <v>172</v>
      </c>
      <c r="E189" s="221" t="s">
        <v>982</v>
      </c>
      <c r="F189" s="222" t="s">
        <v>983</v>
      </c>
      <c r="G189" s="222"/>
      <c r="H189" s="222"/>
      <c r="I189" s="222"/>
      <c r="J189" s="223" t="s">
        <v>175</v>
      </c>
      <c r="K189" s="224">
        <v>8</v>
      </c>
      <c r="L189" s="225">
        <v>0</v>
      </c>
      <c r="M189" s="226"/>
      <c r="N189" s="227">
        <f>ROUND(L189*K189,2)</f>
        <v>0</v>
      </c>
      <c r="O189" s="227"/>
      <c r="P189" s="227"/>
      <c r="Q189" s="227"/>
      <c r="R189" s="49"/>
      <c r="T189" s="228" t="s">
        <v>22</v>
      </c>
      <c r="U189" s="57" t="s">
        <v>43</v>
      </c>
      <c r="V189" s="48"/>
      <c r="W189" s="229">
        <f>V189*K189</f>
        <v>0</v>
      </c>
      <c r="X189" s="229">
        <v>0</v>
      </c>
      <c r="Y189" s="229">
        <f>X189*K189</f>
        <v>0</v>
      </c>
      <c r="Z189" s="229">
        <v>0</v>
      </c>
      <c r="AA189" s="230">
        <f>Z189*K189</f>
        <v>0</v>
      </c>
      <c r="AR189" s="23" t="s">
        <v>249</v>
      </c>
      <c r="AT189" s="23" t="s">
        <v>172</v>
      </c>
      <c r="AU189" s="23" t="s">
        <v>84</v>
      </c>
      <c r="AY189" s="23" t="s">
        <v>171</v>
      </c>
      <c r="BE189" s="143">
        <f>IF(U189="základní",N189,0)</f>
        <v>0</v>
      </c>
      <c r="BF189" s="143">
        <f>IF(U189="snížená",N189,0)</f>
        <v>0</v>
      </c>
      <c r="BG189" s="143">
        <f>IF(U189="zákl. přenesená",N189,0)</f>
        <v>0</v>
      </c>
      <c r="BH189" s="143">
        <f>IF(U189="sníž. přenesená",N189,0)</f>
        <v>0</v>
      </c>
      <c r="BI189" s="143">
        <f>IF(U189="nulová",N189,0)</f>
        <v>0</v>
      </c>
      <c r="BJ189" s="23" t="s">
        <v>150</v>
      </c>
      <c r="BK189" s="143">
        <f>ROUND(L189*K189,2)</f>
        <v>0</v>
      </c>
      <c r="BL189" s="23" t="s">
        <v>249</v>
      </c>
      <c r="BM189" s="23" t="s">
        <v>658</v>
      </c>
    </row>
    <row r="190" s="1" customFormat="1" ht="25.5" customHeight="1">
      <c r="B190" s="47"/>
      <c r="C190" s="220" t="s">
        <v>440</v>
      </c>
      <c r="D190" s="220" t="s">
        <v>172</v>
      </c>
      <c r="E190" s="221" t="s">
        <v>984</v>
      </c>
      <c r="F190" s="222" t="s">
        <v>985</v>
      </c>
      <c r="G190" s="222"/>
      <c r="H190" s="222"/>
      <c r="I190" s="222"/>
      <c r="J190" s="223" t="s">
        <v>175</v>
      </c>
      <c r="K190" s="224">
        <v>2</v>
      </c>
      <c r="L190" s="225">
        <v>0</v>
      </c>
      <c r="M190" s="226"/>
      <c r="N190" s="227">
        <f>ROUND(L190*K190,2)</f>
        <v>0</v>
      </c>
      <c r="O190" s="227"/>
      <c r="P190" s="227"/>
      <c r="Q190" s="227"/>
      <c r="R190" s="49"/>
      <c r="T190" s="228" t="s">
        <v>22</v>
      </c>
      <c r="U190" s="57" t="s">
        <v>43</v>
      </c>
      <c r="V190" s="48"/>
      <c r="W190" s="229">
        <f>V190*K190</f>
        <v>0</v>
      </c>
      <c r="X190" s="229">
        <v>0</v>
      </c>
      <c r="Y190" s="229">
        <f>X190*K190</f>
        <v>0</v>
      </c>
      <c r="Z190" s="229">
        <v>0</v>
      </c>
      <c r="AA190" s="230">
        <f>Z190*K190</f>
        <v>0</v>
      </c>
      <c r="AR190" s="23" t="s">
        <v>249</v>
      </c>
      <c r="AT190" s="23" t="s">
        <v>172</v>
      </c>
      <c r="AU190" s="23" t="s">
        <v>84</v>
      </c>
      <c r="AY190" s="23" t="s">
        <v>171</v>
      </c>
      <c r="BE190" s="143">
        <f>IF(U190="základní",N190,0)</f>
        <v>0</v>
      </c>
      <c r="BF190" s="143">
        <f>IF(U190="snížená",N190,0)</f>
        <v>0</v>
      </c>
      <c r="BG190" s="143">
        <f>IF(U190="zákl. přenesená",N190,0)</f>
        <v>0</v>
      </c>
      <c r="BH190" s="143">
        <f>IF(U190="sníž. přenesená",N190,0)</f>
        <v>0</v>
      </c>
      <c r="BI190" s="143">
        <f>IF(U190="nulová",N190,0)</f>
        <v>0</v>
      </c>
      <c r="BJ190" s="23" t="s">
        <v>150</v>
      </c>
      <c r="BK190" s="143">
        <f>ROUND(L190*K190,2)</f>
        <v>0</v>
      </c>
      <c r="BL190" s="23" t="s">
        <v>249</v>
      </c>
      <c r="BM190" s="23" t="s">
        <v>666</v>
      </c>
    </row>
    <row r="191" s="1" customFormat="1" ht="25.5" customHeight="1">
      <c r="B191" s="47"/>
      <c r="C191" s="220" t="s">
        <v>444</v>
      </c>
      <c r="D191" s="220" t="s">
        <v>172</v>
      </c>
      <c r="E191" s="221" t="s">
        <v>986</v>
      </c>
      <c r="F191" s="222" t="s">
        <v>987</v>
      </c>
      <c r="G191" s="222"/>
      <c r="H191" s="222"/>
      <c r="I191" s="222"/>
      <c r="J191" s="223" t="s">
        <v>175</v>
      </c>
      <c r="K191" s="224">
        <v>1</v>
      </c>
      <c r="L191" s="225">
        <v>0</v>
      </c>
      <c r="M191" s="226"/>
      <c r="N191" s="227">
        <f>ROUND(L191*K191,2)</f>
        <v>0</v>
      </c>
      <c r="O191" s="227"/>
      <c r="P191" s="227"/>
      <c r="Q191" s="227"/>
      <c r="R191" s="49"/>
      <c r="T191" s="228" t="s">
        <v>22</v>
      </c>
      <c r="U191" s="57" t="s">
        <v>43</v>
      </c>
      <c r="V191" s="48"/>
      <c r="W191" s="229">
        <f>V191*K191</f>
        <v>0</v>
      </c>
      <c r="X191" s="229">
        <v>0</v>
      </c>
      <c r="Y191" s="229">
        <f>X191*K191</f>
        <v>0</v>
      </c>
      <c r="Z191" s="229">
        <v>0</v>
      </c>
      <c r="AA191" s="230">
        <f>Z191*K191</f>
        <v>0</v>
      </c>
      <c r="AR191" s="23" t="s">
        <v>249</v>
      </c>
      <c r="AT191" s="23" t="s">
        <v>172</v>
      </c>
      <c r="AU191" s="23" t="s">
        <v>84</v>
      </c>
      <c r="AY191" s="23" t="s">
        <v>171</v>
      </c>
      <c r="BE191" s="143">
        <f>IF(U191="základní",N191,0)</f>
        <v>0</v>
      </c>
      <c r="BF191" s="143">
        <f>IF(U191="snížená",N191,0)</f>
        <v>0</v>
      </c>
      <c r="BG191" s="143">
        <f>IF(U191="zákl. přenesená",N191,0)</f>
        <v>0</v>
      </c>
      <c r="BH191" s="143">
        <f>IF(U191="sníž. přenesená",N191,0)</f>
        <v>0</v>
      </c>
      <c r="BI191" s="143">
        <f>IF(U191="nulová",N191,0)</f>
        <v>0</v>
      </c>
      <c r="BJ191" s="23" t="s">
        <v>150</v>
      </c>
      <c r="BK191" s="143">
        <f>ROUND(L191*K191,2)</f>
        <v>0</v>
      </c>
      <c r="BL191" s="23" t="s">
        <v>249</v>
      </c>
      <c r="BM191" s="23" t="s">
        <v>674</v>
      </c>
    </row>
    <row r="192" s="1" customFormat="1" ht="25.5" customHeight="1">
      <c r="B192" s="47"/>
      <c r="C192" s="220" t="s">
        <v>448</v>
      </c>
      <c r="D192" s="220" t="s">
        <v>172</v>
      </c>
      <c r="E192" s="221" t="s">
        <v>988</v>
      </c>
      <c r="F192" s="222" t="s">
        <v>989</v>
      </c>
      <c r="G192" s="222"/>
      <c r="H192" s="222"/>
      <c r="I192" s="222"/>
      <c r="J192" s="223" t="s">
        <v>175</v>
      </c>
      <c r="K192" s="224">
        <v>2</v>
      </c>
      <c r="L192" s="225">
        <v>0</v>
      </c>
      <c r="M192" s="226"/>
      <c r="N192" s="227">
        <f>ROUND(L192*K192,2)</f>
        <v>0</v>
      </c>
      <c r="O192" s="227"/>
      <c r="P192" s="227"/>
      <c r="Q192" s="227"/>
      <c r="R192" s="49"/>
      <c r="T192" s="228" t="s">
        <v>22</v>
      </c>
      <c r="U192" s="57" t="s">
        <v>43</v>
      </c>
      <c r="V192" s="48"/>
      <c r="W192" s="229">
        <f>V192*K192</f>
        <v>0</v>
      </c>
      <c r="X192" s="229">
        <v>0</v>
      </c>
      <c r="Y192" s="229">
        <f>X192*K192</f>
        <v>0</v>
      </c>
      <c r="Z192" s="229">
        <v>0</v>
      </c>
      <c r="AA192" s="230">
        <f>Z192*K192</f>
        <v>0</v>
      </c>
      <c r="AR192" s="23" t="s">
        <v>249</v>
      </c>
      <c r="AT192" s="23" t="s">
        <v>172</v>
      </c>
      <c r="AU192" s="23" t="s">
        <v>84</v>
      </c>
      <c r="AY192" s="23" t="s">
        <v>171</v>
      </c>
      <c r="BE192" s="143">
        <f>IF(U192="základní",N192,0)</f>
        <v>0</v>
      </c>
      <c r="BF192" s="143">
        <f>IF(U192="snížená",N192,0)</f>
        <v>0</v>
      </c>
      <c r="BG192" s="143">
        <f>IF(U192="zákl. přenesená",N192,0)</f>
        <v>0</v>
      </c>
      <c r="BH192" s="143">
        <f>IF(U192="sníž. přenesená",N192,0)</f>
        <v>0</v>
      </c>
      <c r="BI192" s="143">
        <f>IF(U192="nulová",N192,0)</f>
        <v>0</v>
      </c>
      <c r="BJ192" s="23" t="s">
        <v>150</v>
      </c>
      <c r="BK192" s="143">
        <f>ROUND(L192*K192,2)</f>
        <v>0</v>
      </c>
      <c r="BL192" s="23" t="s">
        <v>249</v>
      </c>
      <c r="BM192" s="23" t="s">
        <v>683</v>
      </c>
    </row>
    <row r="193" s="1" customFormat="1" ht="16.5" customHeight="1">
      <c r="B193" s="47"/>
      <c r="C193" s="220" t="s">
        <v>452</v>
      </c>
      <c r="D193" s="220" t="s">
        <v>172</v>
      </c>
      <c r="E193" s="221" t="s">
        <v>990</v>
      </c>
      <c r="F193" s="222" t="s">
        <v>991</v>
      </c>
      <c r="G193" s="222"/>
      <c r="H193" s="222"/>
      <c r="I193" s="222"/>
      <c r="J193" s="223" t="s">
        <v>175</v>
      </c>
      <c r="K193" s="224">
        <v>2</v>
      </c>
      <c r="L193" s="225">
        <v>0</v>
      </c>
      <c r="M193" s="226"/>
      <c r="N193" s="227">
        <f>ROUND(L193*K193,2)</f>
        <v>0</v>
      </c>
      <c r="O193" s="227"/>
      <c r="P193" s="227"/>
      <c r="Q193" s="227"/>
      <c r="R193" s="49"/>
      <c r="T193" s="228" t="s">
        <v>22</v>
      </c>
      <c r="U193" s="57" t="s">
        <v>43</v>
      </c>
      <c r="V193" s="48"/>
      <c r="W193" s="229">
        <f>V193*K193</f>
        <v>0</v>
      </c>
      <c r="X193" s="229">
        <v>0</v>
      </c>
      <c r="Y193" s="229">
        <f>X193*K193</f>
        <v>0</v>
      </c>
      <c r="Z193" s="229">
        <v>0</v>
      </c>
      <c r="AA193" s="230">
        <f>Z193*K193</f>
        <v>0</v>
      </c>
      <c r="AR193" s="23" t="s">
        <v>249</v>
      </c>
      <c r="AT193" s="23" t="s">
        <v>172</v>
      </c>
      <c r="AU193" s="23" t="s">
        <v>84</v>
      </c>
      <c r="AY193" s="23" t="s">
        <v>171</v>
      </c>
      <c r="BE193" s="143">
        <f>IF(U193="základní",N193,0)</f>
        <v>0</v>
      </c>
      <c r="BF193" s="143">
        <f>IF(U193="snížená",N193,0)</f>
        <v>0</v>
      </c>
      <c r="BG193" s="143">
        <f>IF(U193="zákl. přenesená",N193,0)</f>
        <v>0</v>
      </c>
      <c r="BH193" s="143">
        <f>IF(U193="sníž. přenesená",N193,0)</f>
        <v>0</v>
      </c>
      <c r="BI193" s="143">
        <f>IF(U193="nulová",N193,0)</f>
        <v>0</v>
      </c>
      <c r="BJ193" s="23" t="s">
        <v>150</v>
      </c>
      <c r="BK193" s="143">
        <f>ROUND(L193*K193,2)</f>
        <v>0</v>
      </c>
      <c r="BL193" s="23" t="s">
        <v>249</v>
      </c>
      <c r="BM193" s="23" t="s">
        <v>694</v>
      </c>
    </row>
    <row r="194" s="1" customFormat="1" ht="25.5" customHeight="1">
      <c r="B194" s="47"/>
      <c r="C194" s="220" t="s">
        <v>456</v>
      </c>
      <c r="D194" s="220" t="s">
        <v>172</v>
      </c>
      <c r="E194" s="221" t="s">
        <v>992</v>
      </c>
      <c r="F194" s="222" t="s">
        <v>993</v>
      </c>
      <c r="G194" s="222"/>
      <c r="H194" s="222"/>
      <c r="I194" s="222"/>
      <c r="J194" s="223" t="s">
        <v>175</v>
      </c>
      <c r="K194" s="224">
        <v>3</v>
      </c>
      <c r="L194" s="225">
        <v>0</v>
      </c>
      <c r="M194" s="226"/>
      <c r="N194" s="227">
        <f>ROUND(L194*K194,2)</f>
        <v>0</v>
      </c>
      <c r="O194" s="227"/>
      <c r="P194" s="227"/>
      <c r="Q194" s="227"/>
      <c r="R194" s="49"/>
      <c r="T194" s="228" t="s">
        <v>22</v>
      </c>
      <c r="U194" s="57" t="s">
        <v>43</v>
      </c>
      <c r="V194" s="48"/>
      <c r="W194" s="229">
        <f>V194*K194</f>
        <v>0</v>
      </c>
      <c r="X194" s="229">
        <v>0</v>
      </c>
      <c r="Y194" s="229">
        <f>X194*K194</f>
        <v>0</v>
      </c>
      <c r="Z194" s="229">
        <v>0</v>
      </c>
      <c r="AA194" s="230">
        <f>Z194*K194</f>
        <v>0</v>
      </c>
      <c r="AR194" s="23" t="s">
        <v>249</v>
      </c>
      <c r="AT194" s="23" t="s">
        <v>172</v>
      </c>
      <c r="AU194" s="23" t="s">
        <v>84</v>
      </c>
      <c r="AY194" s="23" t="s">
        <v>171</v>
      </c>
      <c r="BE194" s="143">
        <f>IF(U194="základní",N194,0)</f>
        <v>0</v>
      </c>
      <c r="BF194" s="143">
        <f>IF(U194="snížená",N194,0)</f>
        <v>0</v>
      </c>
      <c r="BG194" s="143">
        <f>IF(U194="zákl. přenesená",N194,0)</f>
        <v>0</v>
      </c>
      <c r="BH194" s="143">
        <f>IF(U194="sníž. přenesená",N194,0)</f>
        <v>0</v>
      </c>
      <c r="BI194" s="143">
        <f>IF(U194="nulová",N194,0)</f>
        <v>0</v>
      </c>
      <c r="BJ194" s="23" t="s">
        <v>150</v>
      </c>
      <c r="BK194" s="143">
        <f>ROUND(L194*K194,2)</f>
        <v>0</v>
      </c>
      <c r="BL194" s="23" t="s">
        <v>249</v>
      </c>
      <c r="BM194" s="23" t="s">
        <v>702</v>
      </c>
    </row>
    <row r="195" s="1" customFormat="1" ht="16.5" customHeight="1">
      <c r="B195" s="47"/>
      <c r="C195" s="220" t="s">
        <v>460</v>
      </c>
      <c r="D195" s="220" t="s">
        <v>172</v>
      </c>
      <c r="E195" s="221" t="s">
        <v>994</v>
      </c>
      <c r="F195" s="222" t="s">
        <v>995</v>
      </c>
      <c r="G195" s="222"/>
      <c r="H195" s="222"/>
      <c r="I195" s="222"/>
      <c r="J195" s="223" t="s">
        <v>175</v>
      </c>
      <c r="K195" s="224">
        <v>8</v>
      </c>
      <c r="L195" s="225">
        <v>0</v>
      </c>
      <c r="M195" s="226"/>
      <c r="N195" s="227">
        <f>ROUND(L195*K195,2)</f>
        <v>0</v>
      </c>
      <c r="O195" s="227"/>
      <c r="P195" s="227"/>
      <c r="Q195" s="227"/>
      <c r="R195" s="49"/>
      <c r="T195" s="228" t="s">
        <v>22</v>
      </c>
      <c r="U195" s="57" t="s">
        <v>43</v>
      </c>
      <c r="V195" s="48"/>
      <c r="W195" s="229">
        <f>V195*K195</f>
        <v>0</v>
      </c>
      <c r="X195" s="229">
        <v>0</v>
      </c>
      <c r="Y195" s="229">
        <f>X195*K195</f>
        <v>0</v>
      </c>
      <c r="Z195" s="229">
        <v>0</v>
      </c>
      <c r="AA195" s="230">
        <f>Z195*K195</f>
        <v>0</v>
      </c>
      <c r="AR195" s="23" t="s">
        <v>249</v>
      </c>
      <c r="AT195" s="23" t="s">
        <v>172</v>
      </c>
      <c r="AU195" s="23" t="s">
        <v>84</v>
      </c>
      <c r="AY195" s="23" t="s">
        <v>171</v>
      </c>
      <c r="BE195" s="143">
        <f>IF(U195="základní",N195,0)</f>
        <v>0</v>
      </c>
      <c r="BF195" s="143">
        <f>IF(U195="snížená",N195,0)</f>
        <v>0</v>
      </c>
      <c r="BG195" s="143">
        <f>IF(U195="zákl. přenesená",N195,0)</f>
        <v>0</v>
      </c>
      <c r="BH195" s="143">
        <f>IF(U195="sníž. přenesená",N195,0)</f>
        <v>0</v>
      </c>
      <c r="BI195" s="143">
        <f>IF(U195="nulová",N195,0)</f>
        <v>0</v>
      </c>
      <c r="BJ195" s="23" t="s">
        <v>150</v>
      </c>
      <c r="BK195" s="143">
        <f>ROUND(L195*K195,2)</f>
        <v>0</v>
      </c>
      <c r="BL195" s="23" t="s">
        <v>249</v>
      </c>
      <c r="BM195" s="23" t="s">
        <v>710</v>
      </c>
    </row>
    <row r="196" s="1" customFormat="1" ht="38.25" customHeight="1">
      <c r="B196" s="47"/>
      <c r="C196" s="220" t="s">
        <v>464</v>
      </c>
      <c r="D196" s="220" t="s">
        <v>172</v>
      </c>
      <c r="E196" s="221" t="s">
        <v>996</v>
      </c>
      <c r="F196" s="222" t="s">
        <v>997</v>
      </c>
      <c r="G196" s="222"/>
      <c r="H196" s="222"/>
      <c r="I196" s="222"/>
      <c r="J196" s="223" t="s">
        <v>175</v>
      </c>
      <c r="K196" s="224">
        <v>1</v>
      </c>
      <c r="L196" s="225">
        <v>0</v>
      </c>
      <c r="M196" s="226"/>
      <c r="N196" s="227">
        <f>ROUND(L196*K196,2)</f>
        <v>0</v>
      </c>
      <c r="O196" s="227"/>
      <c r="P196" s="227"/>
      <c r="Q196" s="227"/>
      <c r="R196" s="49"/>
      <c r="T196" s="228" t="s">
        <v>22</v>
      </c>
      <c r="U196" s="57" t="s">
        <v>43</v>
      </c>
      <c r="V196" s="48"/>
      <c r="W196" s="229">
        <f>V196*K196</f>
        <v>0</v>
      </c>
      <c r="X196" s="229">
        <v>0</v>
      </c>
      <c r="Y196" s="229">
        <f>X196*K196</f>
        <v>0</v>
      </c>
      <c r="Z196" s="229">
        <v>0</v>
      </c>
      <c r="AA196" s="230">
        <f>Z196*K196</f>
        <v>0</v>
      </c>
      <c r="AR196" s="23" t="s">
        <v>249</v>
      </c>
      <c r="AT196" s="23" t="s">
        <v>172</v>
      </c>
      <c r="AU196" s="23" t="s">
        <v>84</v>
      </c>
      <c r="AY196" s="23" t="s">
        <v>171</v>
      </c>
      <c r="BE196" s="143">
        <f>IF(U196="základní",N196,0)</f>
        <v>0</v>
      </c>
      <c r="BF196" s="143">
        <f>IF(U196="snížená",N196,0)</f>
        <v>0</v>
      </c>
      <c r="BG196" s="143">
        <f>IF(U196="zákl. přenesená",N196,0)</f>
        <v>0</v>
      </c>
      <c r="BH196" s="143">
        <f>IF(U196="sníž. přenesená",N196,0)</f>
        <v>0</v>
      </c>
      <c r="BI196" s="143">
        <f>IF(U196="nulová",N196,0)</f>
        <v>0</v>
      </c>
      <c r="BJ196" s="23" t="s">
        <v>150</v>
      </c>
      <c r="BK196" s="143">
        <f>ROUND(L196*K196,2)</f>
        <v>0</v>
      </c>
      <c r="BL196" s="23" t="s">
        <v>249</v>
      </c>
      <c r="BM196" s="23" t="s">
        <v>719</v>
      </c>
    </row>
    <row r="197" s="1" customFormat="1" ht="38.25" customHeight="1">
      <c r="B197" s="47"/>
      <c r="C197" s="220" t="s">
        <v>468</v>
      </c>
      <c r="D197" s="220" t="s">
        <v>172</v>
      </c>
      <c r="E197" s="221" t="s">
        <v>998</v>
      </c>
      <c r="F197" s="222" t="s">
        <v>999</v>
      </c>
      <c r="G197" s="222"/>
      <c r="H197" s="222"/>
      <c r="I197" s="222"/>
      <c r="J197" s="223" t="s">
        <v>175</v>
      </c>
      <c r="K197" s="224">
        <v>3</v>
      </c>
      <c r="L197" s="225">
        <v>0</v>
      </c>
      <c r="M197" s="226"/>
      <c r="N197" s="227">
        <f>ROUND(L197*K197,2)</f>
        <v>0</v>
      </c>
      <c r="O197" s="227"/>
      <c r="P197" s="227"/>
      <c r="Q197" s="227"/>
      <c r="R197" s="49"/>
      <c r="T197" s="228" t="s">
        <v>22</v>
      </c>
      <c r="U197" s="57" t="s">
        <v>43</v>
      </c>
      <c r="V197" s="48"/>
      <c r="W197" s="229">
        <f>V197*K197</f>
        <v>0</v>
      </c>
      <c r="X197" s="229">
        <v>0</v>
      </c>
      <c r="Y197" s="229">
        <f>X197*K197</f>
        <v>0</v>
      </c>
      <c r="Z197" s="229">
        <v>0</v>
      </c>
      <c r="AA197" s="230">
        <f>Z197*K197</f>
        <v>0</v>
      </c>
      <c r="AR197" s="23" t="s">
        <v>249</v>
      </c>
      <c r="AT197" s="23" t="s">
        <v>172</v>
      </c>
      <c r="AU197" s="23" t="s">
        <v>84</v>
      </c>
      <c r="AY197" s="23" t="s">
        <v>171</v>
      </c>
      <c r="BE197" s="143">
        <f>IF(U197="základní",N197,0)</f>
        <v>0</v>
      </c>
      <c r="BF197" s="143">
        <f>IF(U197="snížená",N197,0)</f>
        <v>0</v>
      </c>
      <c r="BG197" s="143">
        <f>IF(U197="zákl. přenesená",N197,0)</f>
        <v>0</v>
      </c>
      <c r="BH197" s="143">
        <f>IF(U197="sníž. přenesená",N197,0)</f>
        <v>0</v>
      </c>
      <c r="BI197" s="143">
        <f>IF(U197="nulová",N197,0)</f>
        <v>0</v>
      </c>
      <c r="BJ197" s="23" t="s">
        <v>150</v>
      </c>
      <c r="BK197" s="143">
        <f>ROUND(L197*K197,2)</f>
        <v>0</v>
      </c>
      <c r="BL197" s="23" t="s">
        <v>249</v>
      </c>
      <c r="BM197" s="23" t="s">
        <v>728</v>
      </c>
    </row>
    <row r="198" s="1" customFormat="1" ht="25.5" customHeight="1">
      <c r="B198" s="47"/>
      <c r="C198" s="220" t="s">
        <v>472</v>
      </c>
      <c r="D198" s="220" t="s">
        <v>172</v>
      </c>
      <c r="E198" s="221" t="s">
        <v>1000</v>
      </c>
      <c r="F198" s="222" t="s">
        <v>1001</v>
      </c>
      <c r="G198" s="222"/>
      <c r="H198" s="222"/>
      <c r="I198" s="222"/>
      <c r="J198" s="223" t="s">
        <v>321</v>
      </c>
      <c r="K198" s="272">
        <v>0</v>
      </c>
      <c r="L198" s="225">
        <v>0</v>
      </c>
      <c r="M198" s="226"/>
      <c r="N198" s="227">
        <f>ROUND(L198*K198,2)</f>
        <v>0</v>
      </c>
      <c r="O198" s="227"/>
      <c r="P198" s="227"/>
      <c r="Q198" s="227"/>
      <c r="R198" s="49"/>
      <c r="T198" s="228" t="s">
        <v>22</v>
      </c>
      <c r="U198" s="57" t="s">
        <v>43</v>
      </c>
      <c r="V198" s="48"/>
      <c r="W198" s="229">
        <f>V198*K198</f>
        <v>0</v>
      </c>
      <c r="X198" s="229">
        <v>0</v>
      </c>
      <c r="Y198" s="229">
        <f>X198*K198</f>
        <v>0</v>
      </c>
      <c r="Z198" s="229">
        <v>0</v>
      </c>
      <c r="AA198" s="230">
        <f>Z198*K198</f>
        <v>0</v>
      </c>
      <c r="AR198" s="23" t="s">
        <v>249</v>
      </c>
      <c r="AT198" s="23" t="s">
        <v>172</v>
      </c>
      <c r="AU198" s="23" t="s">
        <v>84</v>
      </c>
      <c r="AY198" s="23" t="s">
        <v>171</v>
      </c>
      <c r="BE198" s="143">
        <f>IF(U198="základní",N198,0)</f>
        <v>0</v>
      </c>
      <c r="BF198" s="143">
        <f>IF(U198="snížená",N198,0)</f>
        <v>0</v>
      </c>
      <c r="BG198" s="143">
        <f>IF(U198="zákl. přenesená",N198,0)</f>
        <v>0</v>
      </c>
      <c r="BH198" s="143">
        <f>IF(U198="sníž. přenesená",N198,0)</f>
        <v>0</v>
      </c>
      <c r="BI198" s="143">
        <f>IF(U198="nulová",N198,0)</f>
        <v>0</v>
      </c>
      <c r="BJ198" s="23" t="s">
        <v>150</v>
      </c>
      <c r="BK198" s="143">
        <f>ROUND(L198*K198,2)</f>
        <v>0</v>
      </c>
      <c r="BL198" s="23" t="s">
        <v>249</v>
      </c>
      <c r="BM198" s="23" t="s">
        <v>737</v>
      </c>
    </row>
    <row r="199" s="9" customFormat="1" ht="37.44" customHeight="1">
      <c r="B199" s="206"/>
      <c r="C199" s="207"/>
      <c r="D199" s="208" t="s">
        <v>870</v>
      </c>
      <c r="E199" s="208"/>
      <c r="F199" s="208"/>
      <c r="G199" s="208"/>
      <c r="H199" s="208"/>
      <c r="I199" s="208"/>
      <c r="J199" s="208"/>
      <c r="K199" s="208"/>
      <c r="L199" s="208"/>
      <c r="M199" s="208"/>
      <c r="N199" s="275">
        <f>BK199</f>
        <v>0</v>
      </c>
      <c r="O199" s="276"/>
      <c r="P199" s="276"/>
      <c r="Q199" s="276"/>
      <c r="R199" s="210"/>
      <c r="T199" s="211"/>
      <c r="U199" s="207"/>
      <c r="V199" s="207"/>
      <c r="W199" s="212">
        <f>SUM(W200:W211)</f>
        <v>0</v>
      </c>
      <c r="X199" s="207"/>
      <c r="Y199" s="212">
        <f>SUM(Y200:Y211)</f>
        <v>0</v>
      </c>
      <c r="Z199" s="207"/>
      <c r="AA199" s="213">
        <f>SUM(AA200:AA211)</f>
        <v>0</v>
      </c>
      <c r="AR199" s="214" t="s">
        <v>150</v>
      </c>
      <c r="AT199" s="215" t="s">
        <v>75</v>
      </c>
      <c r="AU199" s="215" t="s">
        <v>76</v>
      </c>
      <c r="AY199" s="214" t="s">
        <v>171</v>
      </c>
      <c r="BK199" s="216">
        <f>SUM(BK200:BK211)</f>
        <v>0</v>
      </c>
    </row>
    <row r="200" s="1" customFormat="1" ht="16.5" customHeight="1">
      <c r="B200" s="47"/>
      <c r="C200" s="220" t="s">
        <v>476</v>
      </c>
      <c r="D200" s="220" t="s">
        <v>172</v>
      </c>
      <c r="E200" s="221" t="s">
        <v>1002</v>
      </c>
      <c r="F200" s="222" t="s">
        <v>1003</v>
      </c>
      <c r="G200" s="222"/>
      <c r="H200" s="222"/>
      <c r="I200" s="222"/>
      <c r="J200" s="223" t="s">
        <v>175</v>
      </c>
      <c r="K200" s="224">
        <v>4</v>
      </c>
      <c r="L200" s="225">
        <v>0</v>
      </c>
      <c r="M200" s="226"/>
      <c r="N200" s="227">
        <f>ROUND(L200*K200,2)</f>
        <v>0</v>
      </c>
      <c r="O200" s="227"/>
      <c r="P200" s="227"/>
      <c r="Q200" s="227"/>
      <c r="R200" s="49"/>
      <c r="T200" s="228" t="s">
        <v>22</v>
      </c>
      <c r="U200" s="57" t="s">
        <v>43</v>
      </c>
      <c r="V200" s="48"/>
      <c r="W200" s="229">
        <f>V200*K200</f>
        <v>0</v>
      </c>
      <c r="X200" s="229">
        <v>0</v>
      </c>
      <c r="Y200" s="229">
        <f>X200*K200</f>
        <v>0</v>
      </c>
      <c r="Z200" s="229">
        <v>0</v>
      </c>
      <c r="AA200" s="230">
        <f>Z200*K200</f>
        <v>0</v>
      </c>
      <c r="AR200" s="23" t="s">
        <v>249</v>
      </c>
      <c r="AT200" s="23" t="s">
        <v>172</v>
      </c>
      <c r="AU200" s="23" t="s">
        <v>84</v>
      </c>
      <c r="AY200" s="23" t="s">
        <v>171</v>
      </c>
      <c r="BE200" s="143">
        <f>IF(U200="základní",N200,0)</f>
        <v>0</v>
      </c>
      <c r="BF200" s="143">
        <f>IF(U200="snížená",N200,0)</f>
        <v>0</v>
      </c>
      <c r="BG200" s="143">
        <f>IF(U200="zákl. přenesená",N200,0)</f>
        <v>0</v>
      </c>
      <c r="BH200" s="143">
        <f>IF(U200="sníž. přenesená",N200,0)</f>
        <v>0</v>
      </c>
      <c r="BI200" s="143">
        <f>IF(U200="nulová",N200,0)</f>
        <v>0</v>
      </c>
      <c r="BJ200" s="23" t="s">
        <v>150</v>
      </c>
      <c r="BK200" s="143">
        <f>ROUND(L200*K200,2)</f>
        <v>0</v>
      </c>
      <c r="BL200" s="23" t="s">
        <v>249</v>
      </c>
      <c r="BM200" s="23" t="s">
        <v>745</v>
      </c>
    </row>
    <row r="201" s="1" customFormat="1" ht="25.5" customHeight="1">
      <c r="B201" s="47"/>
      <c r="C201" s="220" t="s">
        <v>480</v>
      </c>
      <c r="D201" s="220" t="s">
        <v>172</v>
      </c>
      <c r="E201" s="221" t="s">
        <v>1004</v>
      </c>
      <c r="F201" s="222" t="s">
        <v>1005</v>
      </c>
      <c r="G201" s="222"/>
      <c r="H201" s="222"/>
      <c r="I201" s="222"/>
      <c r="J201" s="223" t="s">
        <v>175</v>
      </c>
      <c r="K201" s="224">
        <v>4</v>
      </c>
      <c r="L201" s="225">
        <v>0</v>
      </c>
      <c r="M201" s="226"/>
      <c r="N201" s="227">
        <f>ROUND(L201*K201,2)</f>
        <v>0</v>
      </c>
      <c r="O201" s="227"/>
      <c r="P201" s="227"/>
      <c r="Q201" s="227"/>
      <c r="R201" s="49"/>
      <c r="T201" s="228" t="s">
        <v>22</v>
      </c>
      <c r="U201" s="57" t="s">
        <v>43</v>
      </c>
      <c r="V201" s="48"/>
      <c r="W201" s="229">
        <f>V201*K201</f>
        <v>0</v>
      </c>
      <c r="X201" s="229">
        <v>0</v>
      </c>
      <c r="Y201" s="229">
        <f>X201*K201</f>
        <v>0</v>
      </c>
      <c r="Z201" s="229">
        <v>0</v>
      </c>
      <c r="AA201" s="230">
        <f>Z201*K201</f>
        <v>0</v>
      </c>
      <c r="AR201" s="23" t="s">
        <v>249</v>
      </c>
      <c r="AT201" s="23" t="s">
        <v>172</v>
      </c>
      <c r="AU201" s="23" t="s">
        <v>84</v>
      </c>
      <c r="AY201" s="23" t="s">
        <v>171</v>
      </c>
      <c r="BE201" s="143">
        <f>IF(U201="základní",N201,0)</f>
        <v>0</v>
      </c>
      <c r="BF201" s="143">
        <f>IF(U201="snížená",N201,0)</f>
        <v>0</v>
      </c>
      <c r="BG201" s="143">
        <f>IF(U201="zákl. přenesená",N201,0)</f>
        <v>0</v>
      </c>
      <c r="BH201" s="143">
        <f>IF(U201="sníž. přenesená",N201,0)</f>
        <v>0</v>
      </c>
      <c r="BI201" s="143">
        <f>IF(U201="nulová",N201,0)</f>
        <v>0</v>
      </c>
      <c r="BJ201" s="23" t="s">
        <v>150</v>
      </c>
      <c r="BK201" s="143">
        <f>ROUND(L201*K201,2)</f>
        <v>0</v>
      </c>
      <c r="BL201" s="23" t="s">
        <v>249</v>
      </c>
      <c r="BM201" s="23" t="s">
        <v>753</v>
      </c>
    </row>
    <row r="202" s="1" customFormat="1" ht="16.5" customHeight="1">
      <c r="B202" s="47"/>
      <c r="C202" s="220" t="s">
        <v>484</v>
      </c>
      <c r="D202" s="220" t="s">
        <v>172</v>
      </c>
      <c r="E202" s="221" t="s">
        <v>1006</v>
      </c>
      <c r="F202" s="222" t="s">
        <v>1007</v>
      </c>
      <c r="G202" s="222"/>
      <c r="H202" s="222"/>
      <c r="I202" s="222"/>
      <c r="J202" s="223" t="s">
        <v>175</v>
      </c>
      <c r="K202" s="224">
        <v>4</v>
      </c>
      <c r="L202" s="225">
        <v>0</v>
      </c>
      <c r="M202" s="226"/>
      <c r="N202" s="227">
        <f>ROUND(L202*K202,2)</f>
        <v>0</v>
      </c>
      <c r="O202" s="227"/>
      <c r="P202" s="227"/>
      <c r="Q202" s="227"/>
      <c r="R202" s="49"/>
      <c r="T202" s="228" t="s">
        <v>22</v>
      </c>
      <c r="U202" s="57" t="s">
        <v>43</v>
      </c>
      <c r="V202" s="48"/>
      <c r="W202" s="229">
        <f>V202*K202</f>
        <v>0</v>
      </c>
      <c r="X202" s="229">
        <v>0</v>
      </c>
      <c r="Y202" s="229">
        <f>X202*K202</f>
        <v>0</v>
      </c>
      <c r="Z202" s="229">
        <v>0</v>
      </c>
      <c r="AA202" s="230">
        <f>Z202*K202</f>
        <v>0</v>
      </c>
      <c r="AR202" s="23" t="s">
        <v>249</v>
      </c>
      <c r="AT202" s="23" t="s">
        <v>172</v>
      </c>
      <c r="AU202" s="23" t="s">
        <v>84</v>
      </c>
      <c r="AY202" s="23" t="s">
        <v>171</v>
      </c>
      <c r="BE202" s="143">
        <f>IF(U202="základní",N202,0)</f>
        <v>0</v>
      </c>
      <c r="BF202" s="143">
        <f>IF(U202="snížená",N202,0)</f>
        <v>0</v>
      </c>
      <c r="BG202" s="143">
        <f>IF(U202="zákl. přenesená",N202,0)</f>
        <v>0</v>
      </c>
      <c r="BH202" s="143">
        <f>IF(U202="sníž. přenesená",N202,0)</f>
        <v>0</v>
      </c>
      <c r="BI202" s="143">
        <f>IF(U202="nulová",N202,0)</f>
        <v>0</v>
      </c>
      <c r="BJ202" s="23" t="s">
        <v>150</v>
      </c>
      <c r="BK202" s="143">
        <f>ROUND(L202*K202,2)</f>
        <v>0</v>
      </c>
      <c r="BL202" s="23" t="s">
        <v>249</v>
      </c>
      <c r="BM202" s="23" t="s">
        <v>761</v>
      </c>
    </row>
    <row r="203" s="1" customFormat="1" ht="16.5" customHeight="1">
      <c r="B203" s="47"/>
      <c r="C203" s="220" t="s">
        <v>488</v>
      </c>
      <c r="D203" s="220" t="s">
        <v>172</v>
      </c>
      <c r="E203" s="221" t="s">
        <v>1008</v>
      </c>
      <c r="F203" s="222" t="s">
        <v>1009</v>
      </c>
      <c r="G203" s="222"/>
      <c r="H203" s="222"/>
      <c r="I203" s="222"/>
      <c r="J203" s="223" t="s">
        <v>175</v>
      </c>
      <c r="K203" s="224">
        <v>3</v>
      </c>
      <c r="L203" s="225">
        <v>0</v>
      </c>
      <c r="M203" s="226"/>
      <c r="N203" s="227">
        <f>ROUND(L203*K203,2)</f>
        <v>0</v>
      </c>
      <c r="O203" s="227"/>
      <c r="P203" s="227"/>
      <c r="Q203" s="227"/>
      <c r="R203" s="49"/>
      <c r="T203" s="228" t="s">
        <v>22</v>
      </c>
      <c r="U203" s="57" t="s">
        <v>43</v>
      </c>
      <c r="V203" s="48"/>
      <c r="W203" s="229">
        <f>V203*K203</f>
        <v>0</v>
      </c>
      <c r="X203" s="229">
        <v>0</v>
      </c>
      <c r="Y203" s="229">
        <f>X203*K203</f>
        <v>0</v>
      </c>
      <c r="Z203" s="229">
        <v>0</v>
      </c>
      <c r="AA203" s="230">
        <f>Z203*K203</f>
        <v>0</v>
      </c>
      <c r="AR203" s="23" t="s">
        <v>249</v>
      </c>
      <c r="AT203" s="23" t="s">
        <v>172</v>
      </c>
      <c r="AU203" s="23" t="s">
        <v>84</v>
      </c>
      <c r="AY203" s="23" t="s">
        <v>171</v>
      </c>
      <c r="BE203" s="143">
        <f>IF(U203="základní",N203,0)</f>
        <v>0</v>
      </c>
      <c r="BF203" s="143">
        <f>IF(U203="snížená",N203,0)</f>
        <v>0</v>
      </c>
      <c r="BG203" s="143">
        <f>IF(U203="zákl. přenesená",N203,0)</f>
        <v>0</v>
      </c>
      <c r="BH203" s="143">
        <f>IF(U203="sníž. přenesená",N203,0)</f>
        <v>0</v>
      </c>
      <c r="BI203" s="143">
        <f>IF(U203="nulová",N203,0)</f>
        <v>0</v>
      </c>
      <c r="BJ203" s="23" t="s">
        <v>150</v>
      </c>
      <c r="BK203" s="143">
        <f>ROUND(L203*K203,2)</f>
        <v>0</v>
      </c>
      <c r="BL203" s="23" t="s">
        <v>249</v>
      </c>
      <c r="BM203" s="23" t="s">
        <v>769</v>
      </c>
    </row>
    <row r="204" s="1" customFormat="1" ht="25.5" customHeight="1">
      <c r="B204" s="47"/>
      <c r="C204" s="220" t="s">
        <v>492</v>
      </c>
      <c r="D204" s="220" t="s">
        <v>172</v>
      </c>
      <c r="E204" s="221" t="s">
        <v>1010</v>
      </c>
      <c r="F204" s="222" t="s">
        <v>1011</v>
      </c>
      <c r="G204" s="222"/>
      <c r="H204" s="222"/>
      <c r="I204" s="222"/>
      <c r="J204" s="223" t="s">
        <v>175</v>
      </c>
      <c r="K204" s="224">
        <v>1</v>
      </c>
      <c r="L204" s="225">
        <v>0</v>
      </c>
      <c r="M204" s="226"/>
      <c r="N204" s="227">
        <f>ROUND(L204*K204,2)</f>
        <v>0</v>
      </c>
      <c r="O204" s="227"/>
      <c r="P204" s="227"/>
      <c r="Q204" s="227"/>
      <c r="R204" s="49"/>
      <c r="T204" s="228" t="s">
        <v>22</v>
      </c>
      <c r="U204" s="57" t="s">
        <v>43</v>
      </c>
      <c r="V204" s="48"/>
      <c r="W204" s="229">
        <f>V204*K204</f>
        <v>0</v>
      </c>
      <c r="X204" s="229">
        <v>0</v>
      </c>
      <c r="Y204" s="229">
        <f>X204*K204</f>
        <v>0</v>
      </c>
      <c r="Z204" s="229">
        <v>0</v>
      </c>
      <c r="AA204" s="230">
        <f>Z204*K204</f>
        <v>0</v>
      </c>
      <c r="AR204" s="23" t="s">
        <v>249</v>
      </c>
      <c r="AT204" s="23" t="s">
        <v>172</v>
      </c>
      <c r="AU204" s="23" t="s">
        <v>84</v>
      </c>
      <c r="AY204" s="23" t="s">
        <v>171</v>
      </c>
      <c r="BE204" s="143">
        <f>IF(U204="základní",N204,0)</f>
        <v>0</v>
      </c>
      <c r="BF204" s="143">
        <f>IF(U204="snížená",N204,0)</f>
        <v>0</v>
      </c>
      <c r="BG204" s="143">
        <f>IF(U204="zákl. přenesená",N204,0)</f>
        <v>0</v>
      </c>
      <c r="BH204" s="143">
        <f>IF(U204="sníž. přenesená",N204,0)</f>
        <v>0</v>
      </c>
      <c r="BI204" s="143">
        <f>IF(U204="nulová",N204,0)</f>
        <v>0</v>
      </c>
      <c r="BJ204" s="23" t="s">
        <v>150</v>
      </c>
      <c r="BK204" s="143">
        <f>ROUND(L204*K204,2)</f>
        <v>0</v>
      </c>
      <c r="BL204" s="23" t="s">
        <v>249</v>
      </c>
      <c r="BM204" s="23" t="s">
        <v>779</v>
      </c>
    </row>
    <row r="205" s="1" customFormat="1" ht="16.5" customHeight="1">
      <c r="B205" s="47"/>
      <c r="C205" s="220" t="s">
        <v>496</v>
      </c>
      <c r="D205" s="220" t="s">
        <v>172</v>
      </c>
      <c r="E205" s="221" t="s">
        <v>1012</v>
      </c>
      <c r="F205" s="222" t="s">
        <v>1013</v>
      </c>
      <c r="G205" s="222"/>
      <c r="H205" s="222"/>
      <c r="I205" s="222"/>
      <c r="J205" s="223" t="s">
        <v>175</v>
      </c>
      <c r="K205" s="224">
        <v>4</v>
      </c>
      <c r="L205" s="225">
        <v>0</v>
      </c>
      <c r="M205" s="226"/>
      <c r="N205" s="227">
        <f>ROUND(L205*K205,2)</f>
        <v>0</v>
      </c>
      <c r="O205" s="227"/>
      <c r="P205" s="227"/>
      <c r="Q205" s="227"/>
      <c r="R205" s="49"/>
      <c r="T205" s="228" t="s">
        <v>22</v>
      </c>
      <c r="U205" s="57" t="s">
        <v>43</v>
      </c>
      <c r="V205" s="48"/>
      <c r="W205" s="229">
        <f>V205*K205</f>
        <v>0</v>
      </c>
      <c r="X205" s="229">
        <v>0</v>
      </c>
      <c r="Y205" s="229">
        <f>X205*K205</f>
        <v>0</v>
      </c>
      <c r="Z205" s="229">
        <v>0</v>
      </c>
      <c r="AA205" s="230">
        <f>Z205*K205</f>
        <v>0</v>
      </c>
      <c r="AR205" s="23" t="s">
        <v>249</v>
      </c>
      <c r="AT205" s="23" t="s">
        <v>172</v>
      </c>
      <c r="AU205" s="23" t="s">
        <v>84</v>
      </c>
      <c r="AY205" s="23" t="s">
        <v>171</v>
      </c>
      <c r="BE205" s="143">
        <f>IF(U205="základní",N205,0)</f>
        <v>0</v>
      </c>
      <c r="BF205" s="143">
        <f>IF(U205="snížená",N205,0)</f>
        <v>0</v>
      </c>
      <c r="BG205" s="143">
        <f>IF(U205="zákl. přenesená",N205,0)</f>
        <v>0</v>
      </c>
      <c r="BH205" s="143">
        <f>IF(U205="sníž. přenesená",N205,0)</f>
        <v>0</v>
      </c>
      <c r="BI205" s="143">
        <f>IF(U205="nulová",N205,0)</f>
        <v>0</v>
      </c>
      <c r="BJ205" s="23" t="s">
        <v>150</v>
      </c>
      <c r="BK205" s="143">
        <f>ROUND(L205*K205,2)</f>
        <v>0</v>
      </c>
      <c r="BL205" s="23" t="s">
        <v>249</v>
      </c>
      <c r="BM205" s="23" t="s">
        <v>788</v>
      </c>
    </row>
    <row r="206" s="1" customFormat="1" ht="25.5" customHeight="1">
      <c r="B206" s="47"/>
      <c r="C206" s="220" t="s">
        <v>500</v>
      </c>
      <c r="D206" s="220" t="s">
        <v>172</v>
      </c>
      <c r="E206" s="221" t="s">
        <v>1014</v>
      </c>
      <c r="F206" s="222" t="s">
        <v>1015</v>
      </c>
      <c r="G206" s="222"/>
      <c r="H206" s="222"/>
      <c r="I206" s="222"/>
      <c r="J206" s="223" t="s">
        <v>184</v>
      </c>
      <c r="K206" s="224">
        <v>15</v>
      </c>
      <c r="L206" s="225">
        <v>0</v>
      </c>
      <c r="M206" s="226"/>
      <c r="N206" s="227">
        <f>ROUND(L206*K206,2)</f>
        <v>0</v>
      </c>
      <c r="O206" s="227"/>
      <c r="P206" s="227"/>
      <c r="Q206" s="227"/>
      <c r="R206" s="49"/>
      <c r="T206" s="228" t="s">
        <v>22</v>
      </c>
      <c r="U206" s="57" t="s">
        <v>43</v>
      </c>
      <c r="V206" s="48"/>
      <c r="W206" s="229">
        <f>V206*K206</f>
        <v>0</v>
      </c>
      <c r="X206" s="229">
        <v>0</v>
      </c>
      <c r="Y206" s="229">
        <f>X206*K206</f>
        <v>0</v>
      </c>
      <c r="Z206" s="229">
        <v>0</v>
      </c>
      <c r="AA206" s="230">
        <f>Z206*K206</f>
        <v>0</v>
      </c>
      <c r="AR206" s="23" t="s">
        <v>249</v>
      </c>
      <c r="AT206" s="23" t="s">
        <v>172</v>
      </c>
      <c r="AU206" s="23" t="s">
        <v>84</v>
      </c>
      <c r="AY206" s="23" t="s">
        <v>171</v>
      </c>
      <c r="BE206" s="143">
        <f>IF(U206="základní",N206,0)</f>
        <v>0</v>
      </c>
      <c r="BF206" s="143">
        <f>IF(U206="snížená",N206,0)</f>
        <v>0</v>
      </c>
      <c r="BG206" s="143">
        <f>IF(U206="zákl. přenesená",N206,0)</f>
        <v>0</v>
      </c>
      <c r="BH206" s="143">
        <f>IF(U206="sníž. přenesená",N206,0)</f>
        <v>0</v>
      </c>
      <c r="BI206" s="143">
        <f>IF(U206="nulová",N206,0)</f>
        <v>0</v>
      </c>
      <c r="BJ206" s="23" t="s">
        <v>150</v>
      </c>
      <c r="BK206" s="143">
        <f>ROUND(L206*K206,2)</f>
        <v>0</v>
      </c>
      <c r="BL206" s="23" t="s">
        <v>249</v>
      </c>
      <c r="BM206" s="23" t="s">
        <v>796</v>
      </c>
    </row>
    <row r="207" s="1" customFormat="1" ht="25.5" customHeight="1">
      <c r="B207" s="47"/>
      <c r="C207" s="220" t="s">
        <v>504</v>
      </c>
      <c r="D207" s="220" t="s">
        <v>172</v>
      </c>
      <c r="E207" s="221" t="s">
        <v>1016</v>
      </c>
      <c r="F207" s="222" t="s">
        <v>1017</v>
      </c>
      <c r="G207" s="222"/>
      <c r="H207" s="222"/>
      <c r="I207" s="222"/>
      <c r="J207" s="223" t="s">
        <v>175</v>
      </c>
      <c r="K207" s="224">
        <v>1</v>
      </c>
      <c r="L207" s="225">
        <v>0</v>
      </c>
      <c r="M207" s="226"/>
      <c r="N207" s="227">
        <f>ROUND(L207*K207,2)</f>
        <v>0</v>
      </c>
      <c r="O207" s="227"/>
      <c r="P207" s="227"/>
      <c r="Q207" s="227"/>
      <c r="R207" s="49"/>
      <c r="T207" s="228" t="s">
        <v>22</v>
      </c>
      <c r="U207" s="57" t="s">
        <v>43</v>
      </c>
      <c r="V207" s="48"/>
      <c r="W207" s="229">
        <f>V207*K207</f>
        <v>0</v>
      </c>
      <c r="X207" s="229">
        <v>0</v>
      </c>
      <c r="Y207" s="229">
        <f>X207*K207</f>
        <v>0</v>
      </c>
      <c r="Z207" s="229">
        <v>0</v>
      </c>
      <c r="AA207" s="230">
        <f>Z207*K207</f>
        <v>0</v>
      </c>
      <c r="AR207" s="23" t="s">
        <v>249</v>
      </c>
      <c r="AT207" s="23" t="s">
        <v>172</v>
      </c>
      <c r="AU207" s="23" t="s">
        <v>84</v>
      </c>
      <c r="AY207" s="23" t="s">
        <v>171</v>
      </c>
      <c r="BE207" s="143">
        <f>IF(U207="základní",N207,0)</f>
        <v>0</v>
      </c>
      <c r="BF207" s="143">
        <f>IF(U207="snížená",N207,0)</f>
        <v>0</v>
      </c>
      <c r="BG207" s="143">
        <f>IF(U207="zákl. přenesená",N207,0)</f>
        <v>0</v>
      </c>
      <c r="BH207" s="143">
        <f>IF(U207="sníž. přenesená",N207,0)</f>
        <v>0</v>
      </c>
      <c r="BI207" s="143">
        <f>IF(U207="nulová",N207,0)</f>
        <v>0</v>
      </c>
      <c r="BJ207" s="23" t="s">
        <v>150</v>
      </c>
      <c r="BK207" s="143">
        <f>ROUND(L207*K207,2)</f>
        <v>0</v>
      </c>
      <c r="BL207" s="23" t="s">
        <v>249</v>
      </c>
      <c r="BM207" s="23" t="s">
        <v>805</v>
      </c>
    </row>
    <row r="208" s="1" customFormat="1" ht="25.5" customHeight="1">
      <c r="B208" s="47"/>
      <c r="C208" s="220" t="s">
        <v>508</v>
      </c>
      <c r="D208" s="220" t="s">
        <v>172</v>
      </c>
      <c r="E208" s="221" t="s">
        <v>1018</v>
      </c>
      <c r="F208" s="222" t="s">
        <v>1323</v>
      </c>
      <c r="G208" s="222"/>
      <c r="H208" s="222"/>
      <c r="I208" s="222"/>
      <c r="J208" s="223" t="s">
        <v>175</v>
      </c>
      <c r="K208" s="224">
        <v>1</v>
      </c>
      <c r="L208" s="225">
        <v>0</v>
      </c>
      <c r="M208" s="226"/>
      <c r="N208" s="227">
        <f>ROUND(L208*K208,2)</f>
        <v>0</v>
      </c>
      <c r="O208" s="227"/>
      <c r="P208" s="227"/>
      <c r="Q208" s="227"/>
      <c r="R208" s="49"/>
      <c r="T208" s="228" t="s">
        <v>22</v>
      </c>
      <c r="U208" s="57" t="s">
        <v>43</v>
      </c>
      <c r="V208" s="48"/>
      <c r="W208" s="229">
        <f>V208*K208</f>
        <v>0</v>
      </c>
      <c r="X208" s="229">
        <v>0</v>
      </c>
      <c r="Y208" s="229">
        <f>X208*K208</f>
        <v>0</v>
      </c>
      <c r="Z208" s="229">
        <v>0</v>
      </c>
      <c r="AA208" s="230">
        <f>Z208*K208</f>
        <v>0</v>
      </c>
      <c r="AR208" s="23" t="s">
        <v>249</v>
      </c>
      <c r="AT208" s="23" t="s">
        <v>172</v>
      </c>
      <c r="AU208" s="23" t="s">
        <v>84</v>
      </c>
      <c r="AY208" s="23" t="s">
        <v>171</v>
      </c>
      <c r="BE208" s="143">
        <f>IF(U208="základní",N208,0)</f>
        <v>0</v>
      </c>
      <c r="BF208" s="143">
        <f>IF(U208="snížená",N208,0)</f>
        <v>0</v>
      </c>
      <c r="BG208" s="143">
        <f>IF(U208="zákl. přenesená",N208,0)</f>
        <v>0</v>
      </c>
      <c r="BH208" s="143">
        <f>IF(U208="sníž. přenesená",N208,0)</f>
        <v>0</v>
      </c>
      <c r="BI208" s="143">
        <f>IF(U208="nulová",N208,0)</f>
        <v>0</v>
      </c>
      <c r="BJ208" s="23" t="s">
        <v>150</v>
      </c>
      <c r="BK208" s="143">
        <f>ROUND(L208*K208,2)</f>
        <v>0</v>
      </c>
      <c r="BL208" s="23" t="s">
        <v>249</v>
      </c>
      <c r="BM208" s="23" t="s">
        <v>815</v>
      </c>
    </row>
    <row r="209" s="1" customFormat="1" ht="25.5" customHeight="1">
      <c r="B209" s="47"/>
      <c r="C209" s="220" t="s">
        <v>512</v>
      </c>
      <c r="D209" s="220" t="s">
        <v>172</v>
      </c>
      <c r="E209" s="221" t="s">
        <v>1020</v>
      </c>
      <c r="F209" s="222" t="s">
        <v>1021</v>
      </c>
      <c r="G209" s="222"/>
      <c r="H209" s="222"/>
      <c r="I209" s="222"/>
      <c r="J209" s="223" t="s">
        <v>175</v>
      </c>
      <c r="K209" s="224">
        <v>1</v>
      </c>
      <c r="L209" s="225">
        <v>0</v>
      </c>
      <c r="M209" s="226"/>
      <c r="N209" s="227">
        <f>ROUND(L209*K209,2)</f>
        <v>0</v>
      </c>
      <c r="O209" s="227"/>
      <c r="P209" s="227"/>
      <c r="Q209" s="227"/>
      <c r="R209" s="49"/>
      <c r="T209" s="228" t="s">
        <v>22</v>
      </c>
      <c r="U209" s="57" t="s">
        <v>43</v>
      </c>
      <c r="V209" s="48"/>
      <c r="W209" s="229">
        <f>V209*K209</f>
        <v>0</v>
      </c>
      <c r="X209" s="229">
        <v>0</v>
      </c>
      <c r="Y209" s="229">
        <f>X209*K209</f>
        <v>0</v>
      </c>
      <c r="Z209" s="229">
        <v>0</v>
      </c>
      <c r="AA209" s="230">
        <f>Z209*K209</f>
        <v>0</v>
      </c>
      <c r="AR209" s="23" t="s">
        <v>249</v>
      </c>
      <c r="AT209" s="23" t="s">
        <v>172</v>
      </c>
      <c r="AU209" s="23" t="s">
        <v>84</v>
      </c>
      <c r="AY209" s="23" t="s">
        <v>171</v>
      </c>
      <c r="BE209" s="143">
        <f>IF(U209="základní",N209,0)</f>
        <v>0</v>
      </c>
      <c r="BF209" s="143">
        <f>IF(U209="snížená",N209,0)</f>
        <v>0</v>
      </c>
      <c r="BG209" s="143">
        <f>IF(U209="zákl. přenesená",N209,0)</f>
        <v>0</v>
      </c>
      <c r="BH209" s="143">
        <f>IF(U209="sníž. přenesená",N209,0)</f>
        <v>0</v>
      </c>
      <c r="BI209" s="143">
        <f>IF(U209="nulová",N209,0)</f>
        <v>0</v>
      </c>
      <c r="BJ209" s="23" t="s">
        <v>150</v>
      </c>
      <c r="BK209" s="143">
        <f>ROUND(L209*K209,2)</f>
        <v>0</v>
      </c>
      <c r="BL209" s="23" t="s">
        <v>249</v>
      </c>
      <c r="BM209" s="23" t="s">
        <v>827</v>
      </c>
    </row>
    <row r="210" s="1" customFormat="1" ht="25.5" customHeight="1">
      <c r="B210" s="47"/>
      <c r="C210" s="220" t="s">
        <v>516</v>
      </c>
      <c r="D210" s="220" t="s">
        <v>172</v>
      </c>
      <c r="E210" s="221" t="s">
        <v>1022</v>
      </c>
      <c r="F210" s="222" t="s">
        <v>1324</v>
      </c>
      <c r="G210" s="222"/>
      <c r="H210" s="222"/>
      <c r="I210" s="222"/>
      <c r="J210" s="223" t="s">
        <v>175</v>
      </c>
      <c r="K210" s="224">
        <v>1</v>
      </c>
      <c r="L210" s="225">
        <v>0</v>
      </c>
      <c r="M210" s="226"/>
      <c r="N210" s="227">
        <f>ROUND(L210*K210,2)</f>
        <v>0</v>
      </c>
      <c r="O210" s="227"/>
      <c r="P210" s="227"/>
      <c r="Q210" s="227"/>
      <c r="R210" s="49"/>
      <c r="T210" s="228" t="s">
        <v>22</v>
      </c>
      <c r="U210" s="57" t="s">
        <v>43</v>
      </c>
      <c r="V210" s="48"/>
      <c r="W210" s="229">
        <f>V210*K210</f>
        <v>0</v>
      </c>
      <c r="X210" s="229">
        <v>0</v>
      </c>
      <c r="Y210" s="229">
        <f>X210*K210</f>
        <v>0</v>
      </c>
      <c r="Z210" s="229">
        <v>0</v>
      </c>
      <c r="AA210" s="230">
        <f>Z210*K210</f>
        <v>0</v>
      </c>
      <c r="AR210" s="23" t="s">
        <v>249</v>
      </c>
      <c r="AT210" s="23" t="s">
        <v>172</v>
      </c>
      <c r="AU210" s="23" t="s">
        <v>84</v>
      </c>
      <c r="AY210" s="23" t="s">
        <v>171</v>
      </c>
      <c r="BE210" s="143">
        <f>IF(U210="základní",N210,0)</f>
        <v>0</v>
      </c>
      <c r="BF210" s="143">
        <f>IF(U210="snížená",N210,0)</f>
        <v>0</v>
      </c>
      <c r="BG210" s="143">
        <f>IF(U210="zákl. přenesená",N210,0)</f>
        <v>0</v>
      </c>
      <c r="BH210" s="143">
        <f>IF(U210="sníž. přenesená",N210,0)</f>
        <v>0</v>
      </c>
      <c r="BI210" s="143">
        <f>IF(U210="nulová",N210,0)</f>
        <v>0</v>
      </c>
      <c r="BJ210" s="23" t="s">
        <v>150</v>
      </c>
      <c r="BK210" s="143">
        <f>ROUND(L210*K210,2)</f>
        <v>0</v>
      </c>
      <c r="BL210" s="23" t="s">
        <v>249</v>
      </c>
      <c r="BM210" s="23" t="s">
        <v>835</v>
      </c>
    </row>
    <row r="211" s="1" customFormat="1" ht="25.5" customHeight="1">
      <c r="B211" s="47"/>
      <c r="C211" s="220" t="s">
        <v>528</v>
      </c>
      <c r="D211" s="220" t="s">
        <v>172</v>
      </c>
      <c r="E211" s="221" t="s">
        <v>1024</v>
      </c>
      <c r="F211" s="222" t="s">
        <v>1025</v>
      </c>
      <c r="G211" s="222"/>
      <c r="H211" s="222"/>
      <c r="I211" s="222"/>
      <c r="J211" s="223" t="s">
        <v>321</v>
      </c>
      <c r="K211" s="272">
        <v>0</v>
      </c>
      <c r="L211" s="225">
        <v>0</v>
      </c>
      <c r="M211" s="226"/>
      <c r="N211" s="227">
        <f>ROUND(L211*K211,2)</f>
        <v>0</v>
      </c>
      <c r="O211" s="227"/>
      <c r="P211" s="227"/>
      <c r="Q211" s="227"/>
      <c r="R211" s="49"/>
      <c r="T211" s="228" t="s">
        <v>22</v>
      </c>
      <c r="U211" s="57" t="s">
        <v>43</v>
      </c>
      <c r="V211" s="48"/>
      <c r="W211" s="229">
        <f>V211*K211</f>
        <v>0</v>
      </c>
      <c r="X211" s="229">
        <v>0</v>
      </c>
      <c r="Y211" s="229">
        <f>X211*K211</f>
        <v>0</v>
      </c>
      <c r="Z211" s="229">
        <v>0</v>
      </c>
      <c r="AA211" s="230">
        <f>Z211*K211</f>
        <v>0</v>
      </c>
      <c r="AR211" s="23" t="s">
        <v>249</v>
      </c>
      <c r="AT211" s="23" t="s">
        <v>172</v>
      </c>
      <c r="AU211" s="23" t="s">
        <v>84</v>
      </c>
      <c r="AY211" s="23" t="s">
        <v>171</v>
      </c>
      <c r="BE211" s="143">
        <f>IF(U211="základní",N211,0)</f>
        <v>0</v>
      </c>
      <c r="BF211" s="143">
        <f>IF(U211="snížená",N211,0)</f>
        <v>0</v>
      </c>
      <c r="BG211" s="143">
        <f>IF(U211="zákl. přenesená",N211,0)</f>
        <v>0</v>
      </c>
      <c r="BH211" s="143">
        <f>IF(U211="sníž. přenesená",N211,0)</f>
        <v>0</v>
      </c>
      <c r="BI211" s="143">
        <f>IF(U211="nulová",N211,0)</f>
        <v>0</v>
      </c>
      <c r="BJ211" s="23" t="s">
        <v>150</v>
      </c>
      <c r="BK211" s="143">
        <f>ROUND(L211*K211,2)</f>
        <v>0</v>
      </c>
      <c r="BL211" s="23" t="s">
        <v>249</v>
      </c>
      <c r="BM211" s="23" t="s">
        <v>843</v>
      </c>
    </row>
    <row r="212" s="9" customFormat="1" ht="37.44" customHeight="1">
      <c r="B212" s="206"/>
      <c r="C212" s="207"/>
      <c r="D212" s="208" t="s">
        <v>871</v>
      </c>
      <c r="E212" s="208"/>
      <c r="F212" s="208"/>
      <c r="G212" s="208"/>
      <c r="H212" s="208"/>
      <c r="I212" s="208"/>
      <c r="J212" s="208"/>
      <c r="K212" s="208"/>
      <c r="L212" s="208"/>
      <c r="M212" s="208"/>
      <c r="N212" s="275">
        <f>BK212</f>
        <v>0</v>
      </c>
      <c r="O212" s="276"/>
      <c r="P212" s="276"/>
      <c r="Q212" s="276"/>
      <c r="R212" s="210"/>
      <c r="T212" s="211"/>
      <c r="U212" s="207"/>
      <c r="V212" s="207"/>
      <c r="W212" s="212">
        <f>W213</f>
        <v>0</v>
      </c>
      <c r="X212" s="207"/>
      <c r="Y212" s="212">
        <f>Y213</f>
        <v>0</v>
      </c>
      <c r="Z212" s="207"/>
      <c r="AA212" s="213">
        <f>AA213</f>
        <v>0</v>
      </c>
      <c r="AR212" s="214" t="s">
        <v>150</v>
      </c>
      <c r="AT212" s="215" t="s">
        <v>75</v>
      </c>
      <c r="AU212" s="215" t="s">
        <v>76</v>
      </c>
      <c r="AY212" s="214" t="s">
        <v>171</v>
      </c>
      <c r="BK212" s="216">
        <f>BK213</f>
        <v>0</v>
      </c>
    </row>
    <row r="213" s="1" customFormat="1" ht="25.5" customHeight="1">
      <c r="B213" s="47"/>
      <c r="C213" s="220" t="s">
        <v>532</v>
      </c>
      <c r="D213" s="220" t="s">
        <v>172</v>
      </c>
      <c r="E213" s="221" t="s">
        <v>1026</v>
      </c>
      <c r="F213" s="222" t="s">
        <v>1027</v>
      </c>
      <c r="G213" s="222"/>
      <c r="H213" s="222"/>
      <c r="I213" s="222"/>
      <c r="J213" s="223" t="s">
        <v>223</v>
      </c>
      <c r="K213" s="224">
        <v>42</v>
      </c>
      <c r="L213" s="225">
        <v>0</v>
      </c>
      <c r="M213" s="226"/>
      <c r="N213" s="227">
        <f>ROUND(L213*K213,2)</f>
        <v>0</v>
      </c>
      <c r="O213" s="227"/>
      <c r="P213" s="227"/>
      <c r="Q213" s="227"/>
      <c r="R213" s="49"/>
      <c r="T213" s="228" t="s">
        <v>22</v>
      </c>
      <c r="U213" s="57" t="s">
        <v>43</v>
      </c>
      <c r="V213" s="48"/>
      <c r="W213" s="229">
        <f>V213*K213</f>
        <v>0</v>
      </c>
      <c r="X213" s="229">
        <v>0</v>
      </c>
      <c r="Y213" s="229">
        <f>X213*K213</f>
        <v>0</v>
      </c>
      <c r="Z213" s="229">
        <v>0</v>
      </c>
      <c r="AA213" s="230">
        <f>Z213*K213</f>
        <v>0</v>
      </c>
      <c r="AR213" s="23" t="s">
        <v>249</v>
      </c>
      <c r="AT213" s="23" t="s">
        <v>172</v>
      </c>
      <c r="AU213" s="23" t="s">
        <v>84</v>
      </c>
      <c r="AY213" s="23" t="s">
        <v>171</v>
      </c>
      <c r="BE213" s="143">
        <f>IF(U213="základní",N213,0)</f>
        <v>0</v>
      </c>
      <c r="BF213" s="143">
        <f>IF(U213="snížená",N213,0)</f>
        <v>0</v>
      </c>
      <c r="BG213" s="143">
        <f>IF(U213="zákl. přenesená",N213,0)</f>
        <v>0</v>
      </c>
      <c r="BH213" s="143">
        <f>IF(U213="sníž. přenesená",N213,0)</f>
        <v>0</v>
      </c>
      <c r="BI213" s="143">
        <f>IF(U213="nulová",N213,0)</f>
        <v>0</v>
      </c>
      <c r="BJ213" s="23" t="s">
        <v>150</v>
      </c>
      <c r="BK213" s="143">
        <f>ROUND(L213*K213,2)</f>
        <v>0</v>
      </c>
      <c r="BL213" s="23" t="s">
        <v>249</v>
      </c>
      <c r="BM213" s="23" t="s">
        <v>851</v>
      </c>
    </row>
    <row r="214" s="9" customFormat="1" ht="37.44" customHeight="1">
      <c r="B214" s="206"/>
      <c r="C214" s="207"/>
      <c r="D214" s="208" t="s">
        <v>872</v>
      </c>
      <c r="E214" s="208"/>
      <c r="F214" s="208"/>
      <c r="G214" s="208"/>
      <c r="H214" s="208"/>
      <c r="I214" s="208"/>
      <c r="J214" s="208"/>
      <c r="K214" s="208"/>
      <c r="L214" s="208"/>
      <c r="M214" s="208"/>
      <c r="N214" s="275">
        <f>BK214</f>
        <v>0</v>
      </c>
      <c r="O214" s="276"/>
      <c r="P214" s="276"/>
      <c r="Q214" s="276"/>
      <c r="R214" s="210"/>
      <c r="T214" s="211"/>
      <c r="U214" s="207"/>
      <c r="V214" s="207"/>
      <c r="W214" s="212">
        <f>W215</f>
        <v>0</v>
      </c>
      <c r="X214" s="207"/>
      <c r="Y214" s="212">
        <f>Y215</f>
        <v>0</v>
      </c>
      <c r="Z214" s="207"/>
      <c r="AA214" s="213">
        <f>AA215</f>
        <v>0</v>
      </c>
      <c r="AR214" s="214" t="s">
        <v>150</v>
      </c>
      <c r="AT214" s="215" t="s">
        <v>75</v>
      </c>
      <c r="AU214" s="215" t="s">
        <v>76</v>
      </c>
      <c r="AY214" s="214" t="s">
        <v>171</v>
      </c>
      <c r="BK214" s="216">
        <f>BK215</f>
        <v>0</v>
      </c>
    </row>
    <row r="215" s="1" customFormat="1" ht="25.5" customHeight="1">
      <c r="B215" s="47"/>
      <c r="C215" s="220" t="s">
        <v>536</v>
      </c>
      <c r="D215" s="220" t="s">
        <v>172</v>
      </c>
      <c r="E215" s="221" t="s">
        <v>1028</v>
      </c>
      <c r="F215" s="222" t="s">
        <v>1029</v>
      </c>
      <c r="G215" s="222"/>
      <c r="H215" s="222"/>
      <c r="I215" s="222"/>
      <c r="J215" s="223" t="s">
        <v>184</v>
      </c>
      <c r="K215" s="224">
        <v>1</v>
      </c>
      <c r="L215" s="225">
        <v>0</v>
      </c>
      <c r="M215" s="226"/>
      <c r="N215" s="227">
        <f>ROUND(L215*K215,2)</f>
        <v>0</v>
      </c>
      <c r="O215" s="227"/>
      <c r="P215" s="227"/>
      <c r="Q215" s="227"/>
      <c r="R215" s="49"/>
      <c r="T215" s="228" t="s">
        <v>22</v>
      </c>
      <c r="U215" s="57" t="s">
        <v>43</v>
      </c>
      <c r="V215" s="48"/>
      <c r="W215" s="229">
        <f>V215*K215</f>
        <v>0</v>
      </c>
      <c r="X215" s="229">
        <v>0</v>
      </c>
      <c r="Y215" s="229">
        <f>X215*K215</f>
        <v>0</v>
      </c>
      <c r="Z215" s="229">
        <v>0</v>
      </c>
      <c r="AA215" s="230">
        <f>Z215*K215</f>
        <v>0</v>
      </c>
      <c r="AR215" s="23" t="s">
        <v>249</v>
      </c>
      <c r="AT215" s="23" t="s">
        <v>172</v>
      </c>
      <c r="AU215" s="23" t="s">
        <v>84</v>
      </c>
      <c r="AY215" s="23" t="s">
        <v>171</v>
      </c>
      <c r="BE215" s="143">
        <f>IF(U215="základní",N215,0)</f>
        <v>0</v>
      </c>
      <c r="BF215" s="143">
        <f>IF(U215="snížená",N215,0)</f>
        <v>0</v>
      </c>
      <c r="BG215" s="143">
        <f>IF(U215="zákl. přenesená",N215,0)</f>
        <v>0</v>
      </c>
      <c r="BH215" s="143">
        <f>IF(U215="sníž. přenesená",N215,0)</f>
        <v>0</v>
      </c>
      <c r="BI215" s="143">
        <f>IF(U215="nulová",N215,0)</f>
        <v>0</v>
      </c>
      <c r="BJ215" s="23" t="s">
        <v>150</v>
      </c>
      <c r="BK215" s="143">
        <f>ROUND(L215*K215,2)</f>
        <v>0</v>
      </c>
      <c r="BL215" s="23" t="s">
        <v>249</v>
      </c>
      <c r="BM215" s="23" t="s">
        <v>1271</v>
      </c>
    </row>
    <row r="216" s="1" customFormat="1" ht="49.92" customHeight="1">
      <c r="B216" s="47"/>
      <c r="C216" s="48"/>
      <c r="D216" s="208" t="s">
        <v>860</v>
      </c>
      <c r="E216" s="48"/>
      <c r="F216" s="48"/>
      <c r="G216" s="48"/>
      <c r="H216" s="48"/>
      <c r="I216" s="48"/>
      <c r="J216" s="48"/>
      <c r="K216" s="48"/>
      <c r="L216" s="48"/>
      <c r="M216" s="48"/>
      <c r="N216" s="262">
        <f>BK216</f>
        <v>0</v>
      </c>
      <c r="O216" s="263"/>
      <c r="P216" s="263"/>
      <c r="Q216" s="263"/>
      <c r="R216" s="49"/>
      <c r="T216" s="194"/>
      <c r="U216" s="73"/>
      <c r="V216" s="73"/>
      <c r="W216" s="73"/>
      <c r="X216" s="73"/>
      <c r="Y216" s="73"/>
      <c r="Z216" s="73"/>
      <c r="AA216" s="75"/>
      <c r="AT216" s="23" t="s">
        <v>75</v>
      </c>
      <c r="AU216" s="23" t="s">
        <v>76</v>
      </c>
      <c r="AY216" s="23" t="s">
        <v>861</v>
      </c>
      <c r="BK216" s="143">
        <v>0</v>
      </c>
    </row>
    <row r="217" s="1" customFormat="1" ht="6.96" customHeight="1">
      <c r="B217" s="76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8"/>
    </row>
  </sheetData>
  <sheetProtection sheet="1" formatColumns="0" formatRows="0" objects="1" scenarios="1" spinCount="10" saltValue="JW6PKfwK6dsNkqshqq/M706+1hs9RnfFPnLv8Mci1bnAEdQPFK8b2FClV2mM2hDOmLiiIiQHu4ghdVmaXCxt3A==" hashValue="8w2ir/EUKnY0yiOvUnsams0mp/BEz+jqpRPgD1R7z2TqpHQk27YAlI08P7tf2enm9eGl7w2W9OOWreOCRH6mXg==" algorithmName="SHA-512" password="CC35"/>
  <mergeCells count="324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F116:P116"/>
    <mergeCell ref="F117:P117"/>
    <mergeCell ref="M119:P119"/>
    <mergeCell ref="M121:Q121"/>
    <mergeCell ref="M122:Q122"/>
    <mergeCell ref="F124:I124"/>
    <mergeCell ref="L124:M124"/>
    <mergeCell ref="N124:Q124"/>
    <mergeCell ref="F127:I127"/>
    <mergeCell ref="L127:M127"/>
    <mergeCell ref="N127:Q127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9:I169"/>
    <mergeCell ref="L169:M169"/>
    <mergeCell ref="N169:Q169"/>
    <mergeCell ref="F170:I170"/>
    <mergeCell ref="L170:M170"/>
    <mergeCell ref="N170:Q170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3:I213"/>
    <mergeCell ref="L213:M213"/>
    <mergeCell ref="N213:Q213"/>
    <mergeCell ref="F215:I215"/>
    <mergeCell ref="L215:M215"/>
    <mergeCell ref="N215:Q215"/>
    <mergeCell ref="N125:Q125"/>
    <mergeCell ref="N126:Q126"/>
    <mergeCell ref="N128:Q128"/>
    <mergeCell ref="N138:Q138"/>
    <mergeCell ref="N168:Q168"/>
    <mergeCell ref="N171:Q171"/>
    <mergeCell ref="N181:Q181"/>
    <mergeCell ref="N187:Q187"/>
    <mergeCell ref="N199:Q199"/>
    <mergeCell ref="N212:Q212"/>
    <mergeCell ref="N214:Q214"/>
    <mergeCell ref="N216:Q216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24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4"/>
      <c r="B1" s="14"/>
      <c r="C1" s="14"/>
      <c r="D1" s="15" t="s">
        <v>1</v>
      </c>
      <c r="E1" s="14"/>
      <c r="F1" s="16" t="s">
        <v>110</v>
      </c>
      <c r="G1" s="16"/>
      <c r="H1" s="155" t="s">
        <v>111</v>
      </c>
      <c r="I1" s="155"/>
      <c r="J1" s="155"/>
      <c r="K1" s="155"/>
      <c r="L1" s="16" t="s">
        <v>112</v>
      </c>
      <c r="M1" s="14"/>
      <c r="N1" s="14"/>
      <c r="O1" s="15" t="s">
        <v>113</v>
      </c>
      <c r="P1" s="14"/>
      <c r="Q1" s="14"/>
      <c r="R1" s="14"/>
      <c r="S1" s="16" t="s">
        <v>114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ht="36.96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97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84</v>
      </c>
    </row>
    <row r="4" ht="36.96" customHeight="1">
      <c r="B4" s="27"/>
      <c r="C4" s="28" t="s">
        <v>115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ht="6.96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ht="25.44" customHeight="1">
      <c r="B6" s="27"/>
      <c r="C6" s="32"/>
      <c r="D6" s="39" t="s">
        <v>19</v>
      </c>
      <c r="E6" s="32"/>
      <c r="F6" s="156" t="str">
        <f>'Rekapitulace stavby'!K6</f>
        <v>Oprava a modernizace tří volných bytů o velikosti 1+1 na ul. Holečkova 1717/28 a 1718/30, Slezská Ostrava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="1" customFormat="1" ht="32.88" customHeight="1">
      <c r="B7" s="47"/>
      <c r="C7" s="48"/>
      <c r="D7" s="36" t="s">
        <v>116</v>
      </c>
      <c r="E7" s="48"/>
      <c r="F7" s="37" t="s">
        <v>1325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27.3.2018</v>
      </c>
      <c r="P9" s="91"/>
      <c r="Q9" s="48"/>
      <c r="R9" s="49"/>
    </row>
    <row r="10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tr">
        <f>IF('Rekapitulace stavby'!AN10="","",'Rekapitulace stavby'!AN10)</f>
        <v/>
      </c>
      <c r="P11" s="34"/>
      <c r="Q11" s="48"/>
      <c r="R11" s="49"/>
    </row>
    <row r="12" s="1" customFormat="1" ht="18" customHeight="1">
      <c r="B12" s="47"/>
      <c r="C12" s="48"/>
      <c r="D12" s="48"/>
      <c r="E12" s="34" t="str">
        <f>IF('Rekapitulace stavby'!E11="","",'Rekapitulace stavby'!E11)</f>
        <v xml:space="preserve"> </v>
      </c>
      <c r="F12" s="48"/>
      <c r="G12" s="48"/>
      <c r="H12" s="48"/>
      <c r="I12" s="48"/>
      <c r="J12" s="48"/>
      <c r="K12" s="48"/>
      <c r="L12" s="48"/>
      <c r="M12" s="39" t="s">
        <v>30</v>
      </c>
      <c r="N12" s="48"/>
      <c r="O12" s="34" t="str">
        <f>IF('Rekapitulace stavby'!AN11="","",'Rekapitulace stavby'!AN11)</f>
        <v/>
      </c>
      <c r="P12" s="34"/>
      <c r="Q12" s="48"/>
      <c r="R12" s="49"/>
    </row>
    <row r="13" s="1" customFormat="1" ht="6.96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="1" customFormat="1" ht="14.4" customHeight="1">
      <c r="B14" s="47"/>
      <c r="C14" s="48"/>
      <c r="D14" s="39" t="s">
        <v>31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30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="1" customFormat="1" ht="14.4" customHeight="1">
      <c r="B17" s="47"/>
      <c r="C17" s="48"/>
      <c r="D17" s="39" t="s">
        <v>33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tr">
        <f>IF('Rekapitulace stavby'!AN16="","",'Rekapitulace stavby'!AN16)</f>
        <v/>
      </c>
      <c r="P17" s="34"/>
      <c r="Q17" s="48"/>
      <c r="R17" s="49"/>
    </row>
    <row r="18" s="1" customFormat="1" ht="18" customHeight="1">
      <c r="B18" s="47"/>
      <c r="C18" s="48"/>
      <c r="D18" s="48"/>
      <c r="E18" s="34" t="str">
        <f>IF('Rekapitulace stavby'!E17="","",'Rekapitulace stavby'!E17)</f>
        <v xml:space="preserve"> </v>
      </c>
      <c r="F18" s="48"/>
      <c r="G18" s="48"/>
      <c r="H18" s="48"/>
      <c r="I18" s="48"/>
      <c r="J18" s="48"/>
      <c r="K18" s="48"/>
      <c r="L18" s="48"/>
      <c r="M18" s="39" t="s">
        <v>30</v>
      </c>
      <c r="N18" s="48"/>
      <c r="O18" s="34" t="str">
        <f>IF('Rekapitulace stavby'!AN17="","",'Rekapitulace stavby'!AN17)</f>
        <v/>
      </c>
      <c r="P18" s="34"/>
      <c r="Q18" s="48"/>
      <c r="R18" s="49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="1" customFormat="1" ht="14.4" customHeight="1">
      <c r="B20" s="47"/>
      <c r="C20" s="48"/>
      <c r="D20" s="39" t="s">
        <v>35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="1" customFormat="1" ht="18" customHeight="1">
      <c r="B21" s="47"/>
      <c r="C21" s="48"/>
      <c r="D21" s="48"/>
      <c r="E21" s="34" t="str">
        <f>IF('Rekapitulace stavby'!E20="","",'Rekapitulace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30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="1" customFormat="1" ht="14.4" customHeight="1">
      <c r="B23" s="47"/>
      <c r="C23" s="48"/>
      <c r="D23" s="39" t="s">
        <v>36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="1" customFormat="1" ht="6.96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="1" customFormat="1" ht="14.4" customHeight="1">
      <c r="B27" s="47"/>
      <c r="C27" s="48"/>
      <c r="D27" s="159" t="s">
        <v>118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="1" customFormat="1" ht="14.4" customHeight="1">
      <c r="B28" s="47"/>
      <c r="C28" s="48"/>
      <c r="D28" s="45" t="s">
        <v>104</v>
      </c>
      <c r="E28" s="48"/>
      <c r="F28" s="48"/>
      <c r="G28" s="48"/>
      <c r="H28" s="48"/>
      <c r="I28" s="48"/>
      <c r="J28" s="48"/>
      <c r="K28" s="48"/>
      <c r="L28" s="48"/>
      <c r="M28" s="46">
        <f>N114</f>
        <v>0</v>
      </c>
      <c r="N28" s="46"/>
      <c r="O28" s="46"/>
      <c r="P28" s="46"/>
      <c r="Q28" s="48"/>
      <c r="R28" s="49"/>
    </row>
    <row r="29" s="1" customFormat="1" ht="6.96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="1" customFormat="1" ht="25.44" customHeight="1">
      <c r="B30" s="47"/>
      <c r="C30" s="48"/>
      <c r="D30" s="160" t="s">
        <v>39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="1" customFormat="1" ht="6.96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="1" customFormat="1" ht="14.4" customHeight="1">
      <c r="B32" s="47"/>
      <c r="C32" s="48"/>
      <c r="D32" s="55" t="s">
        <v>40</v>
      </c>
      <c r="E32" s="55" t="s">
        <v>41</v>
      </c>
      <c r="F32" s="56">
        <v>0.20999999999999999</v>
      </c>
      <c r="G32" s="162" t="s">
        <v>42</v>
      </c>
      <c r="H32" s="163">
        <f>(SUM(BE114:BE121)+SUM(BE139:BE436))</f>
        <v>0</v>
      </c>
      <c r="I32" s="48"/>
      <c r="J32" s="48"/>
      <c r="K32" s="48"/>
      <c r="L32" s="48"/>
      <c r="M32" s="163">
        <f>ROUND((SUM(BE114:BE121)+SUM(BE139:BE436)), 2)*F32</f>
        <v>0</v>
      </c>
      <c r="N32" s="48"/>
      <c r="O32" s="48"/>
      <c r="P32" s="48"/>
      <c r="Q32" s="48"/>
      <c r="R32" s="49"/>
    </row>
    <row r="33" s="1" customFormat="1" ht="14.4" customHeight="1">
      <c r="B33" s="47"/>
      <c r="C33" s="48"/>
      <c r="D33" s="48"/>
      <c r="E33" s="55" t="s">
        <v>43</v>
      </c>
      <c r="F33" s="56">
        <v>0.14999999999999999</v>
      </c>
      <c r="G33" s="162" t="s">
        <v>42</v>
      </c>
      <c r="H33" s="163">
        <f>(SUM(BF114:BF121)+SUM(BF139:BF436))</f>
        <v>0</v>
      </c>
      <c r="I33" s="48"/>
      <c r="J33" s="48"/>
      <c r="K33" s="48"/>
      <c r="L33" s="48"/>
      <c r="M33" s="163">
        <f>ROUND((SUM(BF114:BF121)+SUM(BF139:BF436)), 2)*F33</f>
        <v>0</v>
      </c>
      <c r="N33" s="48"/>
      <c r="O33" s="48"/>
      <c r="P33" s="48"/>
      <c r="Q33" s="48"/>
      <c r="R33" s="49"/>
    </row>
    <row r="34" hidden="1" s="1" customFormat="1" ht="14.4" customHeight="1">
      <c r="B34" s="47"/>
      <c r="C34" s="48"/>
      <c r="D34" s="48"/>
      <c r="E34" s="55" t="s">
        <v>44</v>
      </c>
      <c r="F34" s="56">
        <v>0.20999999999999999</v>
      </c>
      <c r="G34" s="162" t="s">
        <v>42</v>
      </c>
      <c r="H34" s="163">
        <f>(SUM(BG114:BG121)+SUM(BG139:BG436))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hidden="1" s="1" customFormat="1" ht="14.4" customHeight="1">
      <c r="B35" s="47"/>
      <c r="C35" s="48"/>
      <c r="D35" s="48"/>
      <c r="E35" s="55" t="s">
        <v>45</v>
      </c>
      <c r="F35" s="56">
        <v>0.14999999999999999</v>
      </c>
      <c r="G35" s="162" t="s">
        <v>42</v>
      </c>
      <c r="H35" s="163">
        <f>(SUM(BH114:BH121)+SUM(BH139:BH436))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hidden="1" s="1" customFormat="1" ht="14.4" customHeight="1">
      <c r="B36" s="47"/>
      <c r="C36" s="48"/>
      <c r="D36" s="48"/>
      <c r="E36" s="55" t="s">
        <v>46</v>
      </c>
      <c r="F36" s="56">
        <v>0</v>
      </c>
      <c r="G36" s="162" t="s">
        <v>42</v>
      </c>
      <c r="H36" s="163">
        <f>(SUM(BI114:BI121)+SUM(BI139:BI436))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="1" customFormat="1" ht="25.44" customHeight="1">
      <c r="B38" s="47"/>
      <c r="C38" s="152"/>
      <c r="D38" s="164" t="s">
        <v>47</v>
      </c>
      <c r="E38" s="104"/>
      <c r="F38" s="104"/>
      <c r="G38" s="165" t="s">
        <v>48</v>
      </c>
      <c r="H38" s="166" t="s">
        <v>49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="1" customFormat="1">
      <c r="B50" s="47"/>
      <c r="C50" s="48"/>
      <c r="D50" s="67" t="s">
        <v>50</v>
      </c>
      <c r="E50" s="68"/>
      <c r="F50" s="68"/>
      <c r="G50" s="68"/>
      <c r="H50" s="69"/>
      <c r="I50" s="48"/>
      <c r="J50" s="67" t="s">
        <v>51</v>
      </c>
      <c r="K50" s="68"/>
      <c r="L50" s="68"/>
      <c r="M50" s="68"/>
      <c r="N50" s="68"/>
      <c r="O50" s="68"/>
      <c r="P50" s="69"/>
      <c r="Q50" s="48"/>
      <c r="R50" s="49"/>
    </row>
    <row r="51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="1" customFormat="1">
      <c r="B59" s="47"/>
      <c r="C59" s="48"/>
      <c r="D59" s="72" t="s">
        <v>52</v>
      </c>
      <c r="E59" s="73"/>
      <c r="F59" s="73"/>
      <c r="G59" s="74" t="s">
        <v>53</v>
      </c>
      <c r="H59" s="75"/>
      <c r="I59" s="48"/>
      <c r="J59" s="72" t="s">
        <v>52</v>
      </c>
      <c r="K59" s="73"/>
      <c r="L59" s="73"/>
      <c r="M59" s="73"/>
      <c r="N59" s="74" t="s">
        <v>53</v>
      </c>
      <c r="O59" s="73"/>
      <c r="P59" s="75"/>
      <c r="Q59" s="48"/>
      <c r="R59" s="49"/>
    </row>
    <row r="60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="1" customFormat="1">
      <c r="B61" s="47"/>
      <c r="C61" s="48"/>
      <c r="D61" s="67" t="s">
        <v>54</v>
      </c>
      <c r="E61" s="68"/>
      <c r="F61" s="68"/>
      <c r="G61" s="68"/>
      <c r="H61" s="69"/>
      <c r="I61" s="48"/>
      <c r="J61" s="67" t="s">
        <v>55</v>
      </c>
      <c r="K61" s="68"/>
      <c r="L61" s="68"/>
      <c r="M61" s="68"/>
      <c r="N61" s="68"/>
      <c r="O61" s="68"/>
      <c r="P61" s="69"/>
      <c r="Q61" s="48"/>
      <c r="R61" s="49"/>
    </row>
    <row r="62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="1" customFormat="1">
      <c r="B70" s="47"/>
      <c r="C70" s="48"/>
      <c r="D70" s="72" t="s">
        <v>52</v>
      </c>
      <c r="E70" s="73"/>
      <c r="F70" s="73"/>
      <c r="G70" s="74" t="s">
        <v>53</v>
      </c>
      <c r="H70" s="75"/>
      <c r="I70" s="48"/>
      <c r="J70" s="72" t="s">
        <v>52</v>
      </c>
      <c r="K70" s="73"/>
      <c r="L70" s="73"/>
      <c r="M70" s="73"/>
      <c r="N70" s="74" t="s">
        <v>53</v>
      </c>
      <c r="O70" s="73"/>
      <c r="P70" s="75"/>
      <c r="Q70" s="48"/>
      <c r="R70" s="49"/>
    </row>
    <row r="71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="1" customFormat="1" ht="6.96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="1" customFormat="1" ht="36.96" customHeight="1">
      <c r="B76" s="47"/>
      <c r="C76" s="28" t="s">
        <v>119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="1" customFormat="1" ht="6.96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="1" customFormat="1" ht="30" customHeight="1">
      <c r="B78" s="47"/>
      <c r="C78" s="39" t="s">
        <v>19</v>
      </c>
      <c r="D78" s="48"/>
      <c r="E78" s="48"/>
      <c r="F78" s="156" t="str">
        <f>F6</f>
        <v>Oprava a modernizace tří volných bytů o velikosti 1+1 na ul. Holečkova 1717/28 a 1718/30, Slezská Ostrava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="1" customFormat="1" ht="36.96" customHeight="1">
      <c r="B79" s="47"/>
      <c r="C79" s="86" t="s">
        <v>116</v>
      </c>
      <c r="D79" s="48"/>
      <c r="E79" s="48"/>
      <c r="F79" s="88" t="str">
        <f>F7</f>
        <v>03 - Holečkova 1718/30, byt č.5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="1" customFormat="1" ht="6.96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27.3.2018</v>
      </c>
      <c r="N81" s="91"/>
      <c r="O81" s="91"/>
      <c r="P81" s="91"/>
      <c r="Q81" s="48"/>
      <c r="R81" s="49"/>
      <c r="T81" s="172"/>
      <c r="U81" s="172"/>
    </row>
    <row r="82" s="1" customFormat="1" ht="6.96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="1" customFormat="1">
      <c r="B83" s="47"/>
      <c r="C83" s="39" t="s">
        <v>28</v>
      </c>
      <c r="D83" s="48"/>
      <c r="E83" s="48"/>
      <c r="F83" s="34" t="str">
        <f>E12</f>
        <v xml:space="preserve"> </v>
      </c>
      <c r="G83" s="48"/>
      <c r="H83" s="48"/>
      <c r="I83" s="48"/>
      <c r="J83" s="48"/>
      <c r="K83" s="39" t="s">
        <v>33</v>
      </c>
      <c r="L83" s="48"/>
      <c r="M83" s="34" t="str">
        <f>E18</f>
        <v xml:space="preserve"> </v>
      </c>
      <c r="N83" s="34"/>
      <c r="O83" s="34"/>
      <c r="P83" s="34"/>
      <c r="Q83" s="34"/>
      <c r="R83" s="49"/>
      <c r="T83" s="172"/>
      <c r="U83" s="172"/>
    </row>
    <row r="84" s="1" customFormat="1" ht="14.4" customHeight="1">
      <c r="B84" s="47"/>
      <c r="C84" s="39" t="s">
        <v>31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35</v>
      </c>
      <c r="L84" s="48"/>
      <c r="M84" s="34" t="str">
        <f>E21</f>
        <v xml:space="preserve"> </v>
      </c>
      <c r="N84" s="34"/>
      <c r="O84" s="34"/>
      <c r="P84" s="34"/>
      <c r="Q84" s="34"/>
      <c r="R84" s="49"/>
      <c r="T84" s="172"/>
      <c r="U84" s="172"/>
    </row>
    <row r="85" s="1" customFormat="1" ht="10.32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="1" customFormat="1" ht="29.28" customHeight="1">
      <c r="B86" s="47"/>
      <c r="C86" s="173" t="s">
        <v>120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121</v>
      </c>
      <c r="O86" s="152"/>
      <c r="P86" s="152"/>
      <c r="Q86" s="152"/>
      <c r="R86" s="49"/>
      <c r="T86" s="172"/>
      <c r="U86" s="172"/>
    </row>
    <row r="87" s="1" customFormat="1" ht="10.32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="1" customFormat="1" ht="29.28" customHeight="1">
      <c r="B88" s="47"/>
      <c r="C88" s="174" t="s">
        <v>122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N139</f>
        <v>0</v>
      </c>
      <c r="O88" s="175"/>
      <c r="P88" s="175"/>
      <c r="Q88" s="175"/>
      <c r="R88" s="49"/>
      <c r="T88" s="172"/>
      <c r="U88" s="172"/>
      <c r="AU88" s="23" t="s">
        <v>123</v>
      </c>
    </row>
    <row r="89" s="6" customFormat="1" ht="24.96" customHeight="1">
      <c r="B89" s="176"/>
      <c r="C89" s="177"/>
      <c r="D89" s="178" t="s">
        <v>124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N140</f>
        <v>0</v>
      </c>
      <c r="O89" s="177"/>
      <c r="P89" s="177"/>
      <c r="Q89" s="177"/>
      <c r="R89" s="180"/>
      <c r="T89" s="181"/>
      <c r="U89" s="181"/>
    </row>
    <row r="90" s="7" customFormat="1" ht="19.92" customHeight="1">
      <c r="B90" s="182"/>
      <c r="C90" s="183"/>
      <c r="D90" s="137" t="s">
        <v>125</v>
      </c>
      <c r="E90" s="183"/>
      <c r="F90" s="183"/>
      <c r="G90" s="183"/>
      <c r="H90" s="183"/>
      <c r="I90" s="183"/>
      <c r="J90" s="183"/>
      <c r="K90" s="183"/>
      <c r="L90" s="183"/>
      <c r="M90" s="183"/>
      <c r="N90" s="139">
        <f>N141</f>
        <v>0</v>
      </c>
      <c r="O90" s="183"/>
      <c r="P90" s="183"/>
      <c r="Q90" s="183"/>
      <c r="R90" s="184"/>
      <c r="T90" s="185"/>
      <c r="U90" s="185"/>
    </row>
    <row r="91" s="7" customFormat="1" ht="19.92" customHeight="1">
      <c r="B91" s="182"/>
      <c r="C91" s="183"/>
      <c r="D91" s="137" t="s">
        <v>126</v>
      </c>
      <c r="E91" s="183"/>
      <c r="F91" s="183"/>
      <c r="G91" s="183"/>
      <c r="H91" s="183"/>
      <c r="I91" s="183"/>
      <c r="J91" s="183"/>
      <c r="K91" s="183"/>
      <c r="L91" s="183"/>
      <c r="M91" s="183"/>
      <c r="N91" s="139">
        <f>N144</f>
        <v>0</v>
      </c>
      <c r="O91" s="183"/>
      <c r="P91" s="183"/>
      <c r="Q91" s="183"/>
      <c r="R91" s="184"/>
      <c r="T91" s="185"/>
      <c r="U91" s="185"/>
    </row>
    <row r="92" s="7" customFormat="1" ht="19.92" customHeight="1">
      <c r="B92" s="182"/>
      <c r="C92" s="183"/>
      <c r="D92" s="137" t="s">
        <v>127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39">
        <f>N167</f>
        <v>0</v>
      </c>
      <c r="O92" s="183"/>
      <c r="P92" s="183"/>
      <c r="Q92" s="183"/>
      <c r="R92" s="184"/>
      <c r="T92" s="185"/>
      <c r="U92" s="185"/>
    </row>
    <row r="93" s="7" customFormat="1" ht="19.92" customHeight="1">
      <c r="B93" s="182"/>
      <c r="C93" s="183"/>
      <c r="D93" s="137" t="s">
        <v>128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39">
        <f>N195</f>
        <v>0</v>
      </c>
      <c r="O93" s="183"/>
      <c r="P93" s="183"/>
      <c r="Q93" s="183"/>
      <c r="R93" s="184"/>
      <c r="T93" s="185"/>
      <c r="U93" s="185"/>
    </row>
    <row r="94" s="7" customFormat="1" ht="19.92" customHeight="1">
      <c r="B94" s="182"/>
      <c r="C94" s="183"/>
      <c r="D94" s="137" t="s">
        <v>129</v>
      </c>
      <c r="E94" s="183"/>
      <c r="F94" s="183"/>
      <c r="G94" s="183"/>
      <c r="H94" s="183"/>
      <c r="I94" s="183"/>
      <c r="J94" s="183"/>
      <c r="K94" s="183"/>
      <c r="L94" s="183"/>
      <c r="M94" s="183"/>
      <c r="N94" s="139">
        <f>N200</f>
        <v>0</v>
      </c>
      <c r="O94" s="183"/>
      <c r="P94" s="183"/>
      <c r="Q94" s="183"/>
      <c r="R94" s="184"/>
      <c r="T94" s="185"/>
      <c r="U94" s="185"/>
    </row>
    <row r="95" s="6" customFormat="1" ht="24.96" customHeight="1">
      <c r="B95" s="176"/>
      <c r="C95" s="177"/>
      <c r="D95" s="178" t="s">
        <v>130</v>
      </c>
      <c r="E95" s="177"/>
      <c r="F95" s="177"/>
      <c r="G95" s="177"/>
      <c r="H95" s="177"/>
      <c r="I95" s="177"/>
      <c r="J95" s="177"/>
      <c r="K95" s="177"/>
      <c r="L95" s="177"/>
      <c r="M95" s="177"/>
      <c r="N95" s="179">
        <f>N202</f>
        <v>0</v>
      </c>
      <c r="O95" s="177"/>
      <c r="P95" s="177"/>
      <c r="Q95" s="177"/>
      <c r="R95" s="180"/>
      <c r="T95" s="181"/>
      <c r="U95" s="181"/>
    </row>
    <row r="96" s="7" customFormat="1" ht="19.92" customHeight="1">
      <c r="B96" s="182"/>
      <c r="C96" s="183"/>
      <c r="D96" s="137" t="s">
        <v>131</v>
      </c>
      <c r="E96" s="183"/>
      <c r="F96" s="183"/>
      <c r="G96" s="183"/>
      <c r="H96" s="183"/>
      <c r="I96" s="183"/>
      <c r="J96" s="183"/>
      <c r="K96" s="183"/>
      <c r="L96" s="183"/>
      <c r="M96" s="183"/>
      <c r="N96" s="139">
        <f>N203</f>
        <v>0</v>
      </c>
      <c r="O96" s="183"/>
      <c r="P96" s="183"/>
      <c r="Q96" s="183"/>
      <c r="R96" s="184"/>
      <c r="T96" s="185"/>
      <c r="U96" s="185"/>
    </row>
    <row r="97" s="7" customFormat="1" ht="19.92" customHeight="1">
      <c r="B97" s="182"/>
      <c r="C97" s="183"/>
      <c r="D97" s="137" t="s">
        <v>132</v>
      </c>
      <c r="E97" s="183"/>
      <c r="F97" s="183"/>
      <c r="G97" s="183"/>
      <c r="H97" s="183"/>
      <c r="I97" s="183"/>
      <c r="J97" s="183"/>
      <c r="K97" s="183"/>
      <c r="L97" s="183"/>
      <c r="M97" s="183"/>
      <c r="N97" s="139">
        <f>N217</f>
        <v>0</v>
      </c>
      <c r="O97" s="183"/>
      <c r="P97" s="183"/>
      <c r="Q97" s="183"/>
      <c r="R97" s="184"/>
      <c r="T97" s="185"/>
      <c r="U97" s="185"/>
    </row>
    <row r="98" s="7" customFormat="1" ht="19.92" customHeight="1">
      <c r="B98" s="182"/>
      <c r="C98" s="183"/>
      <c r="D98" s="137" t="s">
        <v>133</v>
      </c>
      <c r="E98" s="183"/>
      <c r="F98" s="183"/>
      <c r="G98" s="183"/>
      <c r="H98" s="183"/>
      <c r="I98" s="183"/>
      <c r="J98" s="183"/>
      <c r="K98" s="183"/>
      <c r="L98" s="183"/>
      <c r="M98" s="183"/>
      <c r="N98" s="139">
        <f>N243</f>
        <v>0</v>
      </c>
      <c r="O98" s="183"/>
      <c r="P98" s="183"/>
      <c r="Q98" s="183"/>
      <c r="R98" s="184"/>
      <c r="T98" s="185"/>
      <c r="U98" s="185"/>
    </row>
    <row r="99" s="7" customFormat="1" ht="19.92" customHeight="1">
      <c r="B99" s="182"/>
      <c r="C99" s="183"/>
      <c r="D99" s="137" t="s">
        <v>134</v>
      </c>
      <c r="E99" s="183"/>
      <c r="F99" s="183"/>
      <c r="G99" s="183"/>
      <c r="H99" s="183"/>
      <c r="I99" s="183"/>
      <c r="J99" s="183"/>
      <c r="K99" s="183"/>
      <c r="L99" s="183"/>
      <c r="M99" s="183"/>
      <c r="N99" s="139">
        <f>N257</f>
        <v>0</v>
      </c>
      <c r="O99" s="183"/>
      <c r="P99" s="183"/>
      <c r="Q99" s="183"/>
      <c r="R99" s="184"/>
      <c r="T99" s="185"/>
      <c r="U99" s="185"/>
    </row>
    <row r="100" s="7" customFormat="1" ht="19.92" customHeight="1">
      <c r="B100" s="182"/>
      <c r="C100" s="183"/>
      <c r="D100" s="137" t="s">
        <v>135</v>
      </c>
      <c r="E100" s="183"/>
      <c r="F100" s="183"/>
      <c r="G100" s="183"/>
      <c r="H100" s="183"/>
      <c r="I100" s="183"/>
      <c r="J100" s="183"/>
      <c r="K100" s="183"/>
      <c r="L100" s="183"/>
      <c r="M100" s="183"/>
      <c r="N100" s="139">
        <f>N280</f>
        <v>0</v>
      </c>
      <c r="O100" s="183"/>
      <c r="P100" s="183"/>
      <c r="Q100" s="183"/>
      <c r="R100" s="184"/>
      <c r="T100" s="185"/>
      <c r="U100" s="185"/>
    </row>
    <row r="101" s="7" customFormat="1" ht="19.92" customHeight="1">
      <c r="B101" s="182"/>
      <c r="C101" s="183"/>
      <c r="D101" s="137" t="s">
        <v>136</v>
      </c>
      <c r="E101" s="183"/>
      <c r="F101" s="183"/>
      <c r="G101" s="183"/>
      <c r="H101" s="183"/>
      <c r="I101" s="183"/>
      <c r="J101" s="183"/>
      <c r="K101" s="183"/>
      <c r="L101" s="183"/>
      <c r="M101" s="183"/>
      <c r="N101" s="139">
        <f>N311</f>
        <v>0</v>
      </c>
      <c r="O101" s="183"/>
      <c r="P101" s="183"/>
      <c r="Q101" s="183"/>
      <c r="R101" s="184"/>
      <c r="T101" s="185"/>
      <c r="U101" s="185"/>
    </row>
    <row r="102" s="7" customFormat="1" ht="19.92" customHeight="1">
      <c r="B102" s="182"/>
      <c r="C102" s="183"/>
      <c r="D102" s="137" t="s">
        <v>137</v>
      </c>
      <c r="E102" s="183"/>
      <c r="F102" s="183"/>
      <c r="G102" s="183"/>
      <c r="H102" s="183"/>
      <c r="I102" s="183"/>
      <c r="J102" s="183"/>
      <c r="K102" s="183"/>
      <c r="L102" s="183"/>
      <c r="M102" s="183"/>
      <c r="N102" s="139">
        <f>N314</f>
        <v>0</v>
      </c>
      <c r="O102" s="183"/>
      <c r="P102" s="183"/>
      <c r="Q102" s="183"/>
      <c r="R102" s="184"/>
      <c r="T102" s="185"/>
      <c r="U102" s="185"/>
    </row>
    <row r="103" s="7" customFormat="1" ht="19.92" customHeight="1">
      <c r="B103" s="182"/>
      <c r="C103" s="183"/>
      <c r="D103" s="137" t="s">
        <v>1031</v>
      </c>
      <c r="E103" s="183"/>
      <c r="F103" s="183"/>
      <c r="G103" s="183"/>
      <c r="H103" s="183"/>
      <c r="I103" s="183"/>
      <c r="J103" s="183"/>
      <c r="K103" s="183"/>
      <c r="L103" s="183"/>
      <c r="M103" s="183"/>
      <c r="N103" s="139">
        <f>N320</f>
        <v>0</v>
      </c>
      <c r="O103" s="183"/>
      <c r="P103" s="183"/>
      <c r="Q103" s="183"/>
      <c r="R103" s="184"/>
      <c r="T103" s="185"/>
      <c r="U103" s="185"/>
    </row>
    <row r="104" s="7" customFormat="1" ht="19.92" customHeight="1">
      <c r="B104" s="182"/>
      <c r="C104" s="183"/>
      <c r="D104" s="137" t="s">
        <v>138</v>
      </c>
      <c r="E104" s="183"/>
      <c r="F104" s="183"/>
      <c r="G104" s="183"/>
      <c r="H104" s="183"/>
      <c r="I104" s="183"/>
      <c r="J104" s="183"/>
      <c r="K104" s="183"/>
      <c r="L104" s="183"/>
      <c r="M104" s="183"/>
      <c r="N104" s="139">
        <f>N328</f>
        <v>0</v>
      </c>
      <c r="O104" s="183"/>
      <c r="P104" s="183"/>
      <c r="Q104" s="183"/>
      <c r="R104" s="184"/>
      <c r="T104" s="185"/>
      <c r="U104" s="185"/>
    </row>
    <row r="105" s="7" customFormat="1" ht="19.92" customHeight="1">
      <c r="B105" s="182"/>
      <c r="C105" s="183"/>
      <c r="D105" s="137" t="s">
        <v>139</v>
      </c>
      <c r="E105" s="183"/>
      <c r="F105" s="183"/>
      <c r="G105" s="183"/>
      <c r="H105" s="183"/>
      <c r="I105" s="183"/>
      <c r="J105" s="183"/>
      <c r="K105" s="183"/>
      <c r="L105" s="183"/>
      <c r="M105" s="183"/>
      <c r="N105" s="139">
        <f>N344</f>
        <v>0</v>
      </c>
      <c r="O105" s="183"/>
      <c r="P105" s="183"/>
      <c r="Q105" s="183"/>
      <c r="R105" s="184"/>
      <c r="T105" s="185"/>
      <c r="U105" s="185"/>
    </row>
    <row r="106" s="7" customFormat="1" ht="19.92" customHeight="1">
      <c r="B106" s="182"/>
      <c r="C106" s="183"/>
      <c r="D106" s="137" t="s">
        <v>140</v>
      </c>
      <c r="E106" s="183"/>
      <c r="F106" s="183"/>
      <c r="G106" s="183"/>
      <c r="H106" s="183"/>
      <c r="I106" s="183"/>
      <c r="J106" s="183"/>
      <c r="K106" s="183"/>
      <c r="L106" s="183"/>
      <c r="M106" s="183"/>
      <c r="N106" s="139">
        <f>N369</f>
        <v>0</v>
      </c>
      <c r="O106" s="183"/>
      <c r="P106" s="183"/>
      <c r="Q106" s="183"/>
      <c r="R106" s="184"/>
      <c r="T106" s="185"/>
      <c r="U106" s="185"/>
    </row>
    <row r="107" s="7" customFormat="1" ht="19.92" customHeight="1">
      <c r="B107" s="182"/>
      <c r="C107" s="183"/>
      <c r="D107" s="137" t="s">
        <v>141</v>
      </c>
      <c r="E107" s="183"/>
      <c r="F107" s="183"/>
      <c r="G107" s="183"/>
      <c r="H107" s="183"/>
      <c r="I107" s="183"/>
      <c r="J107" s="183"/>
      <c r="K107" s="183"/>
      <c r="L107" s="183"/>
      <c r="M107" s="183"/>
      <c r="N107" s="139">
        <f>N381</f>
        <v>0</v>
      </c>
      <c r="O107" s="183"/>
      <c r="P107" s="183"/>
      <c r="Q107" s="183"/>
      <c r="R107" s="184"/>
      <c r="T107" s="185"/>
      <c r="U107" s="185"/>
    </row>
    <row r="108" s="7" customFormat="1" ht="19.92" customHeight="1">
      <c r="B108" s="182"/>
      <c r="C108" s="183"/>
      <c r="D108" s="137" t="s">
        <v>142</v>
      </c>
      <c r="E108" s="183"/>
      <c r="F108" s="183"/>
      <c r="G108" s="183"/>
      <c r="H108" s="183"/>
      <c r="I108" s="183"/>
      <c r="J108" s="183"/>
      <c r="K108" s="183"/>
      <c r="L108" s="183"/>
      <c r="M108" s="183"/>
      <c r="N108" s="139">
        <f>N392</f>
        <v>0</v>
      </c>
      <c r="O108" s="183"/>
      <c r="P108" s="183"/>
      <c r="Q108" s="183"/>
      <c r="R108" s="184"/>
      <c r="T108" s="185"/>
      <c r="U108" s="185"/>
    </row>
    <row r="109" s="7" customFormat="1" ht="19.92" customHeight="1">
      <c r="B109" s="182"/>
      <c r="C109" s="183"/>
      <c r="D109" s="137" t="s">
        <v>143</v>
      </c>
      <c r="E109" s="183"/>
      <c r="F109" s="183"/>
      <c r="G109" s="183"/>
      <c r="H109" s="183"/>
      <c r="I109" s="183"/>
      <c r="J109" s="183"/>
      <c r="K109" s="183"/>
      <c r="L109" s="183"/>
      <c r="M109" s="183"/>
      <c r="N109" s="139">
        <f>N410</f>
        <v>0</v>
      </c>
      <c r="O109" s="183"/>
      <c r="P109" s="183"/>
      <c r="Q109" s="183"/>
      <c r="R109" s="184"/>
      <c r="T109" s="185"/>
      <c r="U109" s="185"/>
    </row>
    <row r="110" s="7" customFormat="1" ht="19.92" customHeight="1">
      <c r="B110" s="182"/>
      <c r="C110" s="183"/>
      <c r="D110" s="137" t="s">
        <v>144</v>
      </c>
      <c r="E110" s="183"/>
      <c r="F110" s="183"/>
      <c r="G110" s="183"/>
      <c r="H110" s="183"/>
      <c r="I110" s="183"/>
      <c r="J110" s="183"/>
      <c r="K110" s="183"/>
      <c r="L110" s="183"/>
      <c r="M110" s="183"/>
      <c r="N110" s="139">
        <f>N417</f>
        <v>0</v>
      </c>
      <c r="O110" s="183"/>
      <c r="P110" s="183"/>
      <c r="Q110" s="183"/>
      <c r="R110" s="184"/>
      <c r="T110" s="185"/>
      <c r="U110" s="185"/>
    </row>
    <row r="111" s="6" customFormat="1" ht="24.96" customHeight="1">
      <c r="B111" s="176"/>
      <c r="C111" s="177"/>
      <c r="D111" s="178" t="s">
        <v>145</v>
      </c>
      <c r="E111" s="177"/>
      <c r="F111" s="177"/>
      <c r="G111" s="177"/>
      <c r="H111" s="177"/>
      <c r="I111" s="177"/>
      <c r="J111" s="177"/>
      <c r="K111" s="177"/>
      <c r="L111" s="177"/>
      <c r="M111" s="177"/>
      <c r="N111" s="179">
        <f>N432</f>
        <v>0</v>
      </c>
      <c r="O111" s="177"/>
      <c r="P111" s="177"/>
      <c r="Q111" s="177"/>
      <c r="R111" s="180"/>
      <c r="T111" s="181"/>
      <c r="U111" s="181"/>
    </row>
    <row r="112" s="7" customFormat="1" ht="19.92" customHeight="1">
      <c r="B112" s="182"/>
      <c r="C112" s="183"/>
      <c r="D112" s="137" t="s">
        <v>146</v>
      </c>
      <c r="E112" s="183"/>
      <c r="F112" s="183"/>
      <c r="G112" s="183"/>
      <c r="H112" s="183"/>
      <c r="I112" s="183"/>
      <c r="J112" s="183"/>
      <c r="K112" s="183"/>
      <c r="L112" s="183"/>
      <c r="M112" s="183"/>
      <c r="N112" s="139">
        <f>N433</f>
        <v>0</v>
      </c>
      <c r="O112" s="183"/>
      <c r="P112" s="183"/>
      <c r="Q112" s="183"/>
      <c r="R112" s="184"/>
      <c r="T112" s="185"/>
      <c r="U112" s="185"/>
    </row>
    <row r="113" s="1" customFormat="1" ht="21.84" customHeight="1"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9"/>
      <c r="T113" s="172"/>
      <c r="U113" s="172"/>
    </row>
    <row r="114" s="1" customFormat="1" ht="29.28" customHeight="1">
      <c r="B114" s="47"/>
      <c r="C114" s="174" t="s">
        <v>147</v>
      </c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175">
        <f>ROUND(N115+N116+N117+N118+N119+N120,2)</f>
        <v>0</v>
      </c>
      <c r="O114" s="186"/>
      <c r="P114" s="186"/>
      <c r="Q114" s="186"/>
      <c r="R114" s="49"/>
      <c r="T114" s="187"/>
      <c r="U114" s="188" t="s">
        <v>40</v>
      </c>
    </row>
    <row r="115" s="1" customFormat="1" ht="18" customHeight="1">
      <c r="B115" s="47"/>
      <c r="C115" s="48"/>
      <c r="D115" s="144" t="s">
        <v>148</v>
      </c>
      <c r="E115" s="137"/>
      <c r="F115" s="137"/>
      <c r="G115" s="137"/>
      <c r="H115" s="137"/>
      <c r="I115" s="48"/>
      <c r="J115" s="48"/>
      <c r="K115" s="48"/>
      <c r="L115" s="48"/>
      <c r="M115" s="48"/>
      <c r="N115" s="138">
        <f>ROUND(N88*T115,2)</f>
        <v>0</v>
      </c>
      <c r="O115" s="139"/>
      <c r="P115" s="139"/>
      <c r="Q115" s="139"/>
      <c r="R115" s="49"/>
      <c r="S115" s="189"/>
      <c r="T115" s="190"/>
      <c r="U115" s="191" t="s">
        <v>43</v>
      </c>
      <c r="V115" s="189"/>
      <c r="W115" s="189"/>
      <c r="X115" s="189"/>
      <c r="Y115" s="189"/>
      <c r="Z115" s="189"/>
      <c r="AA115" s="189"/>
      <c r="AB115" s="189"/>
      <c r="AC115" s="189"/>
      <c r="AD115" s="189"/>
      <c r="AE115" s="189"/>
      <c r="AF115" s="189"/>
      <c r="AG115" s="189"/>
      <c r="AH115" s="189"/>
      <c r="AI115" s="189"/>
      <c r="AJ115" s="189"/>
      <c r="AK115" s="189"/>
      <c r="AL115" s="189"/>
      <c r="AM115" s="189"/>
      <c r="AN115" s="189"/>
      <c r="AO115" s="189"/>
      <c r="AP115" s="189"/>
      <c r="AQ115" s="189"/>
      <c r="AR115" s="189"/>
      <c r="AS115" s="189"/>
      <c r="AT115" s="189"/>
      <c r="AU115" s="189"/>
      <c r="AV115" s="189"/>
      <c r="AW115" s="189"/>
      <c r="AX115" s="189"/>
      <c r="AY115" s="192" t="s">
        <v>149</v>
      </c>
      <c r="AZ115" s="189"/>
      <c r="BA115" s="189"/>
      <c r="BB115" s="189"/>
      <c r="BC115" s="189"/>
      <c r="BD115" s="189"/>
      <c r="BE115" s="193">
        <f>IF(U115="základní",N115,0)</f>
        <v>0</v>
      </c>
      <c r="BF115" s="193">
        <f>IF(U115="snížená",N115,0)</f>
        <v>0</v>
      </c>
      <c r="BG115" s="193">
        <f>IF(U115="zákl. přenesená",N115,0)</f>
        <v>0</v>
      </c>
      <c r="BH115" s="193">
        <f>IF(U115="sníž. přenesená",N115,0)</f>
        <v>0</v>
      </c>
      <c r="BI115" s="193">
        <f>IF(U115="nulová",N115,0)</f>
        <v>0</v>
      </c>
      <c r="BJ115" s="192" t="s">
        <v>150</v>
      </c>
      <c r="BK115" s="189"/>
      <c r="BL115" s="189"/>
      <c r="BM115" s="189"/>
    </row>
    <row r="116" s="1" customFormat="1" ht="18" customHeight="1">
      <c r="B116" s="47"/>
      <c r="C116" s="48"/>
      <c r="D116" s="144" t="s">
        <v>151</v>
      </c>
      <c r="E116" s="137"/>
      <c r="F116" s="137"/>
      <c r="G116" s="137"/>
      <c r="H116" s="137"/>
      <c r="I116" s="48"/>
      <c r="J116" s="48"/>
      <c r="K116" s="48"/>
      <c r="L116" s="48"/>
      <c r="M116" s="48"/>
      <c r="N116" s="138">
        <f>ROUND(N88*T116,2)</f>
        <v>0</v>
      </c>
      <c r="O116" s="139"/>
      <c r="P116" s="139"/>
      <c r="Q116" s="139"/>
      <c r="R116" s="49"/>
      <c r="S116" s="189"/>
      <c r="T116" s="190"/>
      <c r="U116" s="191" t="s">
        <v>43</v>
      </c>
      <c r="V116" s="189"/>
      <c r="W116" s="189"/>
      <c r="X116" s="189"/>
      <c r="Y116" s="189"/>
      <c r="Z116" s="189"/>
      <c r="AA116" s="189"/>
      <c r="AB116" s="189"/>
      <c r="AC116" s="189"/>
      <c r="AD116" s="189"/>
      <c r="AE116" s="189"/>
      <c r="AF116" s="189"/>
      <c r="AG116" s="189"/>
      <c r="AH116" s="189"/>
      <c r="AI116" s="189"/>
      <c r="AJ116" s="189"/>
      <c r="AK116" s="189"/>
      <c r="AL116" s="189"/>
      <c r="AM116" s="189"/>
      <c r="AN116" s="189"/>
      <c r="AO116" s="189"/>
      <c r="AP116" s="189"/>
      <c r="AQ116" s="189"/>
      <c r="AR116" s="189"/>
      <c r="AS116" s="189"/>
      <c r="AT116" s="189"/>
      <c r="AU116" s="189"/>
      <c r="AV116" s="189"/>
      <c r="AW116" s="189"/>
      <c r="AX116" s="189"/>
      <c r="AY116" s="192" t="s">
        <v>149</v>
      </c>
      <c r="AZ116" s="189"/>
      <c r="BA116" s="189"/>
      <c r="BB116" s="189"/>
      <c r="BC116" s="189"/>
      <c r="BD116" s="189"/>
      <c r="BE116" s="193">
        <f>IF(U116="základní",N116,0)</f>
        <v>0</v>
      </c>
      <c r="BF116" s="193">
        <f>IF(U116="snížená",N116,0)</f>
        <v>0</v>
      </c>
      <c r="BG116" s="193">
        <f>IF(U116="zákl. přenesená",N116,0)</f>
        <v>0</v>
      </c>
      <c r="BH116" s="193">
        <f>IF(U116="sníž. přenesená",N116,0)</f>
        <v>0</v>
      </c>
      <c r="BI116" s="193">
        <f>IF(U116="nulová",N116,0)</f>
        <v>0</v>
      </c>
      <c r="BJ116" s="192" t="s">
        <v>150</v>
      </c>
      <c r="BK116" s="189"/>
      <c r="BL116" s="189"/>
      <c r="BM116" s="189"/>
    </row>
    <row r="117" s="1" customFormat="1" ht="18" customHeight="1">
      <c r="B117" s="47"/>
      <c r="C117" s="48"/>
      <c r="D117" s="144" t="s">
        <v>152</v>
      </c>
      <c r="E117" s="137"/>
      <c r="F117" s="137"/>
      <c r="G117" s="137"/>
      <c r="H117" s="137"/>
      <c r="I117" s="48"/>
      <c r="J117" s="48"/>
      <c r="K117" s="48"/>
      <c r="L117" s="48"/>
      <c r="M117" s="48"/>
      <c r="N117" s="138">
        <f>ROUND(N88*T117,2)</f>
        <v>0</v>
      </c>
      <c r="O117" s="139"/>
      <c r="P117" s="139"/>
      <c r="Q117" s="139"/>
      <c r="R117" s="49"/>
      <c r="S117" s="189"/>
      <c r="T117" s="190"/>
      <c r="U117" s="191" t="s">
        <v>43</v>
      </c>
      <c r="V117" s="189"/>
      <c r="W117" s="189"/>
      <c r="X117" s="189"/>
      <c r="Y117" s="189"/>
      <c r="Z117" s="189"/>
      <c r="AA117" s="189"/>
      <c r="AB117" s="189"/>
      <c r="AC117" s="189"/>
      <c r="AD117" s="189"/>
      <c r="AE117" s="189"/>
      <c r="AF117" s="189"/>
      <c r="AG117" s="189"/>
      <c r="AH117" s="189"/>
      <c r="AI117" s="189"/>
      <c r="AJ117" s="189"/>
      <c r="AK117" s="189"/>
      <c r="AL117" s="189"/>
      <c r="AM117" s="189"/>
      <c r="AN117" s="189"/>
      <c r="AO117" s="189"/>
      <c r="AP117" s="189"/>
      <c r="AQ117" s="189"/>
      <c r="AR117" s="189"/>
      <c r="AS117" s="189"/>
      <c r="AT117" s="189"/>
      <c r="AU117" s="189"/>
      <c r="AV117" s="189"/>
      <c r="AW117" s="189"/>
      <c r="AX117" s="189"/>
      <c r="AY117" s="192" t="s">
        <v>149</v>
      </c>
      <c r="AZ117" s="189"/>
      <c r="BA117" s="189"/>
      <c r="BB117" s="189"/>
      <c r="BC117" s="189"/>
      <c r="BD117" s="189"/>
      <c r="BE117" s="193">
        <f>IF(U117="základní",N117,0)</f>
        <v>0</v>
      </c>
      <c r="BF117" s="193">
        <f>IF(U117="snížená",N117,0)</f>
        <v>0</v>
      </c>
      <c r="BG117" s="193">
        <f>IF(U117="zákl. přenesená",N117,0)</f>
        <v>0</v>
      </c>
      <c r="BH117" s="193">
        <f>IF(U117="sníž. přenesená",N117,0)</f>
        <v>0</v>
      </c>
      <c r="BI117" s="193">
        <f>IF(U117="nulová",N117,0)</f>
        <v>0</v>
      </c>
      <c r="BJ117" s="192" t="s">
        <v>150</v>
      </c>
      <c r="BK117" s="189"/>
      <c r="BL117" s="189"/>
      <c r="BM117" s="189"/>
    </row>
    <row r="118" s="1" customFormat="1" ht="18" customHeight="1">
      <c r="B118" s="47"/>
      <c r="C118" s="48"/>
      <c r="D118" s="144" t="s">
        <v>153</v>
      </c>
      <c r="E118" s="137"/>
      <c r="F118" s="137"/>
      <c r="G118" s="137"/>
      <c r="H118" s="137"/>
      <c r="I118" s="48"/>
      <c r="J118" s="48"/>
      <c r="K118" s="48"/>
      <c r="L118" s="48"/>
      <c r="M118" s="48"/>
      <c r="N118" s="138">
        <f>ROUND(N88*T118,2)</f>
        <v>0</v>
      </c>
      <c r="O118" s="139"/>
      <c r="P118" s="139"/>
      <c r="Q118" s="139"/>
      <c r="R118" s="49"/>
      <c r="S118" s="189"/>
      <c r="T118" s="190"/>
      <c r="U118" s="191" t="s">
        <v>43</v>
      </c>
      <c r="V118" s="189"/>
      <c r="W118" s="189"/>
      <c r="X118" s="189"/>
      <c r="Y118" s="189"/>
      <c r="Z118" s="189"/>
      <c r="AA118" s="189"/>
      <c r="AB118" s="189"/>
      <c r="AC118" s="189"/>
      <c r="AD118" s="189"/>
      <c r="AE118" s="189"/>
      <c r="AF118" s="189"/>
      <c r="AG118" s="189"/>
      <c r="AH118" s="189"/>
      <c r="AI118" s="189"/>
      <c r="AJ118" s="189"/>
      <c r="AK118" s="189"/>
      <c r="AL118" s="189"/>
      <c r="AM118" s="189"/>
      <c r="AN118" s="189"/>
      <c r="AO118" s="189"/>
      <c r="AP118" s="189"/>
      <c r="AQ118" s="189"/>
      <c r="AR118" s="189"/>
      <c r="AS118" s="189"/>
      <c r="AT118" s="189"/>
      <c r="AU118" s="189"/>
      <c r="AV118" s="189"/>
      <c r="AW118" s="189"/>
      <c r="AX118" s="189"/>
      <c r="AY118" s="192" t="s">
        <v>149</v>
      </c>
      <c r="AZ118" s="189"/>
      <c r="BA118" s="189"/>
      <c r="BB118" s="189"/>
      <c r="BC118" s="189"/>
      <c r="BD118" s="189"/>
      <c r="BE118" s="193">
        <f>IF(U118="základní",N118,0)</f>
        <v>0</v>
      </c>
      <c r="BF118" s="193">
        <f>IF(U118="snížená",N118,0)</f>
        <v>0</v>
      </c>
      <c r="BG118" s="193">
        <f>IF(U118="zákl. přenesená",N118,0)</f>
        <v>0</v>
      </c>
      <c r="BH118" s="193">
        <f>IF(U118="sníž. přenesená",N118,0)</f>
        <v>0</v>
      </c>
      <c r="BI118" s="193">
        <f>IF(U118="nulová",N118,0)</f>
        <v>0</v>
      </c>
      <c r="BJ118" s="192" t="s">
        <v>150</v>
      </c>
      <c r="BK118" s="189"/>
      <c r="BL118" s="189"/>
      <c r="BM118" s="189"/>
    </row>
    <row r="119" s="1" customFormat="1" ht="18" customHeight="1">
      <c r="B119" s="47"/>
      <c r="C119" s="48"/>
      <c r="D119" s="144" t="s">
        <v>154</v>
      </c>
      <c r="E119" s="137"/>
      <c r="F119" s="137"/>
      <c r="G119" s="137"/>
      <c r="H119" s="137"/>
      <c r="I119" s="48"/>
      <c r="J119" s="48"/>
      <c r="K119" s="48"/>
      <c r="L119" s="48"/>
      <c r="M119" s="48"/>
      <c r="N119" s="138">
        <f>ROUND(N88*T119,2)</f>
        <v>0</v>
      </c>
      <c r="O119" s="139"/>
      <c r="P119" s="139"/>
      <c r="Q119" s="139"/>
      <c r="R119" s="49"/>
      <c r="S119" s="189"/>
      <c r="T119" s="190"/>
      <c r="U119" s="191" t="s">
        <v>43</v>
      </c>
      <c r="V119" s="189"/>
      <c r="W119" s="189"/>
      <c r="X119" s="189"/>
      <c r="Y119" s="189"/>
      <c r="Z119" s="189"/>
      <c r="AA119" s="189"/>
      <c r="AB119" s="189"/>
      <c r="AC119" s="189"/>
      <c r="AD119" s="189"/>
      <c r="AE119" s="189"/>
      <c r="AF119" s="189"/>
      <c r="AG119" s="189"/>
      <c r="AH119" s="189"/>
      <c r="AI119" s="189"/>
      <c r="AJ119" s="189"/>
      <c r="AK119" s="189"/>
      <c r="AL119" s="189"/>
      <c r="AM119" s="189"/>
      <c r="AN119" s="189"/>
      <c r="AO119" s="189"/>
      <c r="AP119" s="189"/>
      <c r="AQ119" s="189"/>
      <c r="AR119" s="189"/>
      <c r="AS119" s="189"/>
      <c r="AT119" s="189"/>
      <c r="AU119" s="189"/>
      <c r="AV119" s="189"/>
      <c r="AW119" s="189"/>
      <c r="AX119" s="189"/>
      <c r="AY119" s="192" t="s">
        <v>149</v>
      </c>
      <c r="AZ119" s="189"/>
      <c r="BA119" s="189"/>
      <c r="BB119" s="189"/>
      <c r="BC119" s="189"/>
      <c r="BD119" s="189"/>
      <c r="BE119" s="193">
        <f>IF(U119="základní",N119,0)</f>
        <v>0</v>
      </c>
      <c r="BF119" s="193">
        <f>IF(U119="snížená",N119,0)</f>
        <v>0</v>
      </c>
      <c r="BG119" s="193">
        <f>IF(U119="zákl. přenesená",N119,0)</f>
        <v>0</v>
      </c>
      <c r="BH119" s="193">
        <f>IF(U119="sníž. přenesená",N119,0)</f>
        <v>0</v>
      </c>
      <c r="BI119" s="193">
        <f>IF(U119="nulová",N119,0)</f>
        <v>0</v>
      </c>
      <c r="BJ119" s="192" t="s">
        <v>150</v>
      </c>
      <c r="BK119" s="189"/>
      <c r="BL119" s="189"/>
      <c r="BM119" s="189"/>
    </row>
    <row r="120" s="1" customFormat="1" ht="18" customHeight="1">
      <c r="B120" s="47"/>
      <c r="C120" s="48"/>
      <c r="D120" s="137" t="s">
        <v>155</v>
      </c>
      <c r="E120" s="48"/>
      <c r="F120" s="48"/>
      <c r="G120" s="48"/>
      <c r="H120" s="48"/>
      <c r="I120" s="48"/>
      <c r="J120" s="48"/>
      <c r="K120" s="48"/>
      <c r="L120" s="48"/>
      <c r="M120" s="48"/>
      <c r="N120" s="138">
        <f>ROUND(N88*T120,2)</f>
        <v>0</v>
      </c>
      <c r="O120" s="139"/>
      <c r="P120" s="139"/>
      <c r="Q120" s="139"/>
      <c r="R120" s="49"/>
      <c r="S120" s="189"/>
      <c r="T120" s="194"/>
      <c r="U120" s="195" t="s">
        <v>43</v>
      </c>
      <c r="V120" s="189"/>
      <c r="W120" s="189"/>
      <c r="X120" s="189"/>
      <c r="Y120" s="189"/>
      <c r="Z120" s="189"/>
      <c r="AA120" s="189"/>
      <c r="AB120" s="189"/>
      <c r="AC120" s="189"/>
      <c r="AD120" s="189"/>
      <c r="AE120" s="189"/>
      <c r="AF120" s="189"/>
      <c r="AG120" s="189"/>
      <c r="AH120" s="189"/>
      <c r="AI120" s="189"/>
      <c r="AJ120" s="189"/>
      <c r="AK120" s="189"/>
      <c r="AL120" s="189"/>
      <c r="AM120" s="189"/>
      <c r="AN120" s="189"/>
      <c r="AO120" s="189"/>
      <c r="AP120" s="189"/>
      <c r="AQ120" s="189"/>
      <c r="AR120" s="189"/>
      <c r="AS120" s="189"/>
      <c r="AT120" s="189"/>
      <c r="AU120" s="189"/>
      <c r="AV120" s="189"/>
      <c r="AW120" s="189"/>
      <c r="AX120" s="189"/>
      <c r="AY120" s="192" t="s">
        <v>156</v>
      </c>
      <c r="AZ120" s="189"/>
      <c r="BA120" s="189"/>
      <c r="BB120" s="189"/>
      <c r="BC120" s="189"/>
      <c r="BD120" s="189"/>
      <c r="BE120" s="193">
        <f>IF(U120="základní",N120,0)</f>
        <v>0</v>
      </c>
      <c r="BF120" s="193">
        <f>IF(U120="snížená",N120,0)</f>
        <v>0</v>
      </c>
      <c r="BG120" s="193">
        <f>IF(U120="zákl. přenesená",N120,0)</f>
        <v>0</v>
      </c>
      <c r="BH120" s="193">
        <f>IF(U120="sníž. přenesená",N120,0)</f>
        <v>0</v>
      </c>
      <c r="BI120" s="193">
        <f>IF(U120="nulová",N120,0)</f>
        <v>0</v>
      </c>
      <c r="BJ120" s="192" t="s">
        <v>150</v>
      </c>
      <c r="BK120" s="189"/>
      <c r="BL120" s="189"/>
      <c r="BM120" s="189"/>
    </row>
    <row r="121" s="1" customFormat="1"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9"/>
      <c r="T121" s="172"/>
      <c r="U121" s="172"/>
    </row>
    <row r="122" s="1" customFormat="1" ht="29.28" customHeight="1">
      <c r="B122" s="47"/>
      <c r="C122" s="151" t="s">
        <v>109</v>
      </c>
      <c r="D122" s="152"/>
      <c r="E122" s="152"/>
      <c r="F122" s="152"/>
      <c r="G122" s="152"/>
      <c r="H122" s="152"/>
      <c r="I122" s="152"/>
      <c r="J122" s="152"/>
      <c r="K122" s="152"/>
      <c r="L122" s="153">
        <f>ROUND(SUM(N88+N114),2)</f>
        <v>0</v>
      </c>
      <c r="M122" s="153"/>
      <c r="N122" s="153"/>
      <c r="O122" s="153"/>
      <c r="P122" s="153"/>
      <c r="Q122" s="153"/>
      <c r="R122" s="49"/>
      <c r="T122" s="172"/>
      <c r="U122" s="172"/>
    </row>
    <row r="123" s="1" customFormat="1" ht="6.96" customHeight="1">
      <c r="B123" s="76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8"/>
      <c r="T123" s="172"/>
      <c r="U123" s="172"/>
    </row>
    <row r="127" s="1" customFormat="1" ht="6.96" customHeight="1">
      <c r="B127" s="79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1"/>
    </row>
    <row r="128" s="1" customFormat="1" ht="36.96" customHeight="1">
      <c r="B128" s="47"/>
      <c r="C128" s="28" t="s">
        <v>157</v>
      </c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9"/>
    </row>
    <row r="129" s="1" customFormat="1" ht="6.96" customHeight="1">
      <c r="B129" s="47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9"/>
    </row>
    <row r="130" s="1" customFormat="1" ht="30" customHeight="1">
      <c r="B130" s="47"/>
      <c r="C130" s="39" t="s">
        <v>19</v>
      </c>
      <c r="D130" s="48"/>
      <c r="E130" s="48"/>
      <c r="F130" s="156" t="str">
        <f>F6</f>
        <v>Oprava a modernizace tří volných bytů o velikosti 1+1 na ul. Holečkova 1717/28 a 1718/30, Slezská Ostrava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48"/>
      <c r="R130" s="49"/>
    </row>
    <row r="131" s="1" customFormat="1" ht="36.96" customHeight="1">
      <c r="B131" s="47"/>
      <c r="C131" s="86" t="s">
        <v>116</v>
      </c>
      <c r="D131" s="48"/>
      <c r="E131" s="48"/>
      <c r="F131" s="88" t="str">
        <f>F7</f>
        <v>03 - Holečkova 1718/30, byt č.5</v>
      </c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9"/>
    </row>
    <row r="132" s="1" customFormat="1" ht="6.96" customHeight="1">
      <c r="B132" s="47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9"/>
    </row>
    <row r="133" s="1" customFormat="1" ht="18" customHeight="1">
      <c r="B133" s="47"/>
      <c r="C133" s="39" t="s">
        <v>24</v>
      </c>
      <c r="D133" s="48"/>
      <c r="E133" s="48"/>
      <c r="F133" s="34" t="str">
        <f>F9</f>
        <v xml:space="preserve"> </v>
      </c>
      <c r="G133" s="48"/>
      <c r="H133" s="48"/>
      <c r="I133" s="48"/>
      <c r="J133" s="48"/>
      <c r="K133" s="39" t="s">
        <v>26</v>
      </c>
      <c r="L133" s="48"/>
      <c r="M133" s="91" t="str">
        <f>IF(O9="","",O9)</f>
        <v>27.3.2018</v>
      </c>
      <c r="N133" s="91"/>
      <c r="O133" s="91"/>
      <c r="P133" s="91"/>
      <c r="Q133" s="48"/>
      <c r="R133" s="49"/>
    </row>
    <row r="134" s="1" customFormat="1" ht="6.96" customHeight="1">
      <c r="B134" s="47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9"/>
    </row>
    <row r="135" s="1" customFormat="1">
      <c r="B135" s="47"/>
      <c r="C135" s="39" t="s">
        <v>28</v>
      </c>
      <c r="D135" s="48"/>
      <c r="E135" s="48"/>
      <c r="F135" s="34" t="str">
        <f>E12</f>
        <v xml:space="preserve"> </v>
      </c>
      <c r="G135" s="48"/>
      <c r="H135" s="48"/>
      <c r="I135" s="48"/>
      <c r="J135" s="48"/>
      <c r="K135" s="39" t="s">
        <v>33</v>
      </c>
      <c r="L135" s="48"/>
      <c r="M135" s="34" t="str">
        <f>E18</f>
        <v xml:space="preserve"> </v>
      </c>
      <c r="N135" s="34"/>
      <c r="O135" s="34"/>
      <c r="P135" s="34"/>
      <c r="Q135" s="34"/>
      <c r="R135" s="49"/>
    </row>
    <row r="136" s="1" customFormat="1" ht="14.4" customHeight="1">
      <c r="B136" s="47"/>
      <c r="C136" s="39" t="s">
        <v>31</v>
      </c>
      <c r="D136" s="48"/>
      <c r="E136" s="48"/>
      <c r="F136" s="34" t="str">
        <f>IF(E15="","",E15)</f>
        <v>Vyplň údaj</v>
      </c>
      <c r="G136" s="48"/>
      <c r="H136" s="48"/>
      <c r="I136" s="48"/>
      <c r="J136" s="48"/>
      <c r="K136" s="39" t="s">
        <v>35</v>
      </c>
      <c r="L136" s="48"/>
      <c r="M136" s="34" t="str">
        <f>E21</f>
        <v xml:space="preserve"> </v>
      </c>
      <c r="N136" s="34"/>
      <c r="O136" s="34"/>
      <c r="P136" s="34"/>
      <c r="Q136" s="34"/>
      <c r="R136" s="49"/>
    </row>
    <row r="137" s="1" customFormat="1" ht="10.32" customHeight="1">
      <c r="B137" s="47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9"/>
    </row>
    <row r="138" s="8" customFormat="1" ht="29.28" customHeight="1">
      <c r="B138" s="196"/>
      <c r="C138" s="197" t="s">
        <v>158</v>
      </c>
      <c r="D138" s="198" t="s">
        <v>159</v>
      </c>
      <c r="E138" s="198" t="s">
        <v>58</v>
      </c>
      <c r="F138" s="198" t="s">
        <v>160</v>
      </c>
      <c r="G138" s="198"/>
      <c r="H138" s="198"/>
      <c r="I138" s="198"/>
      <c r="J138" s="198" t="s">
        <v>161</v>
      </c>
      <c r="K138" s="198" t="s">
        <v>162</v>
      </c>
      <c r="L138" s="198" t="s">
        <v>163</v>
      </c>
      <c r="M138" s="198"/>
      <c r="N138" s="198" t="s">
        <v>121</v>
      </c>
      <c r="O138" s="198"/>
      <c r="P138" s="198"/>
      <c r="Q138" s="199"/>
      <c r="R138" s="200"/>
      <c r="T138" s="107" t="s">
        <v>164</v>
      </c>
      <c r="U138" s="108" t="s">
        <v>40</v>
      </c>
      <c r="V138" s="108" t="s">
        <v>165</v>
      </c>
      <c r="W138" s="108" t="s">
        <v>166</v>
      </c>
      <c r="X138" s="108" t="s">
        <v>167</v>
      </c>
      <c r="Y138" s="108" t="s">
        <v>168</v>
      </c>
      <c r="Z138" s="108" t="s">
        <v>169</v>
      </c>
      <c r="AA138" s="109" t="s">
        <v>170</v>
      </c>
    </row>
    <row r="139" s="1" customFormat="1" ht="29.28" customHeight="1">
      <c r="B139" s="47"/>
      <c r="C139" s="111" t="s">
        <v>118</v>
      </c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201">
        <f>BK139</f>
        <v>0</v>
      </c>
      <c r="O139" s="202"/>
      <c r="P139" s="202"/>
      <c r="Q139" s="202"/>
      <c r="R139" s="49"/>
      <c r="T139" s="110"/>
      <c r="U139" s="68"/>
      <c r="V139" s="68"/>
      <c r="W139" s="203">
        <f>W140+W202+W432+W437</f>
        <v>0</v>
      </c>
      <c r="X139" s="68"/>
      <c r="Y139" s="203">
        <f>Y140+Y202+Y432+Y437</f>
        <v>3.7052564600000002</v>
      </c>
      <c r="Z139" s="68"/>
      <c r="AA139" s="204">
        <f>AA140+AA202+AA432+AA437</f>
        <v>4.2338311900000001</v>
      </c>
      <c r="AT139" s="23" t="s">
        <v>75</v>
      </c>
      <c r="AU139" s="23" t="s">
        <v>123</v>
      </c>
      <c r="BK139" s="205">
        <f>BK140+BK202+BK432+BK437</f>
        <v>0</v>
      </c>
    </row>
    <row r="140" s="9" customFormat="1" ht="37.44" customHeight="1">
      <c r="B140" s="206"/>
      <c r="C140" s="207"/>
      <c r="D140" s="208" t="s">
        <v>124</v>
      </c>
      <c r="E140" s="208"/>
      <c r="F140" s="208"/>
      <c r="G140" s="208"/>
      <c r="H140" s="208"/>
      <c r="I140" s="208"/>
      <c r="J140" s="208"/>
      <c r="K140" s="208"/>
      <c r="L140" s="208"/>
      <c r="M140" s="208"/>
      <c r="N140" s="209">
        <f>BK140</f>
        <v>0</v>
      </c>
      <c r="O140" s="179"/>
      <c r="P140" s="179"/>
      <c r="Q140" s="179"/>
      <c r="R140" s="210"/>
      <c r="T140" s="211"/>
      <c r="U140" s="207"/>
      <c r="V140" s="207"/>
      <c r="W140" s="212">
        <f>W141+W144+W167+W195+W200</f>
        <v>0</v>
      </c>
      <c r="X140" s="207"/>
      <c r="Y140" s="212">
        <f>Y141+Y144+Y167+Y195+Y200</f>
        <v>1.76825082</v>
      </c>
      <c r="Z140" s="207"/>
      <c r="AA140" s="213">
        <f>AA141+AA144+AA167+AA195+AA200</f>
        <v>2.7291879999999997</v>
      </c>
      <c r="AR140" s="214" t="s">
        <v>84</v>
      </c>
      <c r="AT140" s="215" t="s">
        <v>75</v>
      </c>
      <c r="AU140" s="215" t="s">
        <v>76</v>
      </c>
      <c r="AY140" s="214" t="s">
        <v>171</v>
      </c>
      <c r="BK140" s="216">
        <f>BK141+BK144+BK167+BK195+BK200</f>
        <v>0</v>
      </c>
    </row>
    <row r="141" s="9" customFormat="1" ht="19.92" customHeight="1">
      <c r="B141" s="206"/>
      <c r="C141" s="207"/>
      <c r="D141" s="217" t="s">
        <v>125</v>
      </c>
      <c r="E141" s="217"/>
      <c r="F141" s="217"/>
      <c r="G141" s="217"/>
      <c r="H141" s="217"/>
      <c r="I141" s="217"/>
      <c r="J141" s="217"/>
      <c r="K141" s="217"/>
      <c r="L141" s="217"/>
      <c r="M141" s="217"/>
      <c r="N141" s="218">
        <f>BK141</f>
        <v>0</v>
      </c>
      <c r="O141" s="219"/>
      <c r="P141" s="219"/>
      <c r="Q141" s="219"/>
      <c r="R141" s="210"/>
      <c r="T141" s="211"/>
      <c r="U141" s="207"/>
      <c r="V141" s="207"/>
      <c r="W141" s="212">
        <f>SUM(W142:W143)</f>
        <v>0</v>
      </c>
      <c r="X141" s="207"/>
      <c r="Y141" s="212">
        <f>SUM(Y142:Y143)</f>
        <v>0.37333</v>
      </c>
      <c r="Z141" s="207"/>
      <c r="AA141" s="213">
        <f>SUM(AA142:AA143)</f>
        <v>0</v>
      </c>
      <c r="AR141" s="214" t="s">
        <v>84</v>
      </c>
      <c r="AT141" s="215" t="s">
        <v>75</v>
      </c>
      <c r="AU141" s="215" t="s">
        <v>84</v>
      </c>
      <c r="AY141" s="214" t="s">
        <v>171</v>
      </c>
      <c r="BK141" s="216">
        <f>SUM(BK142:BK143)</f>
        <v>0</v>
      </c>
    </row>
    <row r="142" s="1" customFormat="1" ht="38.25" customHeight="1">
      <c r="B142" s="47"/>
      <c r="C142" s="220" t="s">
        <v>84</v>
      </c>
      <c r="D142" s="220" t="s">
        <v>172</v>
      </c>
      <c r="E142" s="221" t="s">
        <v>173</v>
      </c>
      <c r="F142" s="222" t="s">
        <v>174</v>
      </c>
      <c r="G142" s="222"/>
      <c r="H142" s="222"/>
      <c r="I142" s="222"/>
      <c r="J142" s="223" t="s">
        <v>175</v>
      </c>
      <c r="K142" s="224">
        <v>5</v>
      </c>
      <c r="L142" s="225">
        <v>0</v>
      </c>
      <c r="M142" s="226"/>
      <c r="N142" s="227">
        <f>ROUND(L142*K142,2)</f>
        <v>0</v>
      </c>
      <c r="O142" s="227"/>
      <c r="P142" s="227"/>
      <c r="Q142" s="227"/>
      <c r="R142" s="49"/>
      <c r="T142" s="228" t="s">
        <v>22</v>
      </c>
      <c r="U142" s="57" t="s">
        <v>43</v>
      </c>
      <c r="V142" s="48"/>
      <c r="W142" s="229">
        <f>V142*K142</f>
        <v>0</v>
      </c>
      <c r="X142" s="229">
        <v>0.073669999999999999</v>
      </c>
      <c r="Y142" s="229">
        <f>X142*K142</f>
        <v>0.36835000000000001</v>
      </c>
      <c r="Z142" s="229">
        <v>0</v>
      </c>
      <c r="AA142" s="230">
        <f>Z142*K142</f>
        <v>0</v>
      </c>
      <c r="AR142" s="23" t="s">
        <v>176</v>
      </c>
      <c r="AT142" s="23" t="s">
        <v>172</v>
      </c>
      <c r="AU142" s="23" t="s">
        <v>150</v>
      </c>
      <c r="AY142" s="23" t="s">
        <v>171</v>
      </c>
      <c r="BE142" s="143">
        <f>IF(U142="základní",N142,0)</f>
        <v>0</v>
      </c>
      <c r="BF142" s="143">
        <f>IF(U142="snížená",N142,0)</f>
        <v>0</v>
      </c>
      <c r="BG142" s="143">
        <f>IF(U142="zákl. přenesená",N142,0)</f>
        <v>0</v>
      </c>
      <c r="BH142" s="143">
        <f>IF(U142="sníž. přenesená",N142,0)</f>
        <v>0</v>
      </c>
      <c r="BI142" s="143">
        <f>IF(U142="nulová",N142,0)</f>
        <v>0</v>
      </c>
      <c r="BJ142" s="23" t="s">
        <v>150</v>
      </c>
      <c r="BK142" s="143">
        <f>ROUND(L142*K142,2)</f>
        <v>0</v>
      </c>
      <c r="BL142" s="23" t="s">
        <v>176</v>
      </c>
      <c r="BM142" s="23" t="s">
        <v>1326</v>
      </c>
    </row>
    <row r="143" s="1" customFormat="1" ht="38.25" customHeight="1">
      <c r="B143" s="47"/>
      <c r="C143" s="220" t="s">
        <v>150</v>
      </c>
      <c r="D143" s="220" t="s">
        <v>172</v>
      </c>
      <c r="E143" s="221" t="s">
        <v>178</v>
      </c>
      <c r="F143" s="222" t="s">
        <v>179</v>
      </c>
      <c r="G143" s="222"/>
      <c r="H143" s="222"/>
      <c r="I143" s="222"/>
      <c r="J143" s="223" t="s">
        <v>175</v>
      </c>
      <c r="K143" s="224">
        <v>2</v>
      </c>
      <c r="L143" s="225">
        <v>0</v>
      </c>
      <c r="M143" s="226"/>
      <c r="N143" s="227">
        <f>ROUND(L143*K143,2)</f>
        <v>0</v>
      </c>
      <c r="O143" s="227"/>
      <c r="P143" s="227"/>
      <c r="Q143" s="227"/>
      <c r="R143" s="49"/>
      <c r="T143" s="228" t="s">
        <v>22</v>
      </c>
      <c r="U143" s="57" t="s">
        <v>43</v>
      </c>
      <c r="V143" s="48"/>
      <c r="W143" s="229">
        <f>V143*K143</f>
        <v>0</v>
      </c>
      <c r="X143" s="229">
        <v>0.00249</v>
      </c>
      <c r="Y143" s="229">
        <f>X143*K143</f>
        <v>0.0049800000000000001</v>
      </c>
      <c r="Z143" s="229">
        <v>0</v>
      </c>
      <c r="AA143" s="230">
        <f>Z143*K143</f>
        <v>0</v>
      </c>
      <c r="AR143" s="23" t="s">
        <v>176</v>
      </c>
      <c r="AT143" s="23" t="s">
        <v>172</v>
      </c>
      <c r="AU143" s="23" t="s">
        <v>150</v>
      </c>
      <c r="AY143" s="23" t="s">
        <v>171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23" t="s">
        <v>150</v>
      </c>
      <c r="BK143" s="143">
        <f>ROUND(L143*K143,2)</f>
        <v>0</v>
      </c>
      <c r="BL143" s="23" t="s">
        <v>176</v>
      </c>
      <c r="BM143" s="23" t="s">
        <v>1327</v>
      </c>
    </row>
    <row r="144" s="9" customFormat="1" ht="29.88" customHeight="1">
      <c r="B144" s="206"/>
      <c r="C144" s="207"/>
      <c r="D144" s="217" t="s">
        <v>126</v>
      </c>
      <c r="E144" s="217"/>
      <c r="F144" s="217"/>
      <c r="G144" s="217"/>
      <c r="H144" s="217"/>
      <c r="I144" s="217"/>
      <c r="J144" s="217"/>
      <c r="K144" s="217"/>
      <c r="L144" s="217"/>
      <c r="M144" s="217"/>
      <c r="N144" s="231">
        <f>BK144</f>
        <v>0</v>
      </c>
      <c r="O144" s="232"/>
      <c r="P144" s="232"/>
      <c r="Q144" s="232"/>
      <c r="R144" s="210"/>
      <c r="T144" s="211"/>
      <c r="U144" s="207"/>
      <c r="V144" s="207"/>
      <c r="W144" s="212">
        <f>SUM(W145:W166)</f>
        <v>0</v>
      </c>
      <c r="X144" s="207"/>
      <c r="Y144" s="212">
        <f>SUM(Y145:Y166)</f>
        <v>1.38546798</v>
      </c>
      <c r="Z144" s="207"/>
      <c r="AA144" s="213">
        <f>SUM(AA145:AA166)</f>
        <v>0</v>
      </c>
      <c r="AR144" s="214" t="s">
        <v>84</v>
      </c>
      <c r="AT144" s="215" t="s">
        <v>75</v>
      </c>
      <c r="AU144" s="215" t="s">
        <v>84</v>
      </c>
      <c r="AY144" s="214" t="s">
        <v>171</v>
      </c>
      <c r="BK144" s="216">
        <f>SUM(BK145:BK166)</f>
        <v>0</v>
      </c>
    </row>
    <row r="145" s="1" customFormat="1" ht="38.25" customHeight="1">
      <c r="B145" s="47"/>
      <c r="C145" s="220" t="s">
        <v>181</v>
      </c>
      <c r="D145" s="220" t="s">
        <v>172</v>
      </c>
      <c r="E145" s="221" t="s">
        <v>182</v>
      </c>
      <c r="F145" s="222" t="s">
        <v>183</v>
      </c>
      <c r="G145" s="222"/>
      <c r="H145" s="222"/>
      <c r="I145" s="222"/>
      <c r="J145" s="223" t="s">
        <v>184</v>
      </c>
      <c r="K145" s="224">
        <v>34.320999999999998</v>
      </c>
      <c r="L145" s="225">
        <v>0</v>
      </c>
      <c r="M145" s="226"/>
      <c r="N145" s="227">
        <f>ROUND(L145*K145,2)</f>
        <v>0</v>
      </c>
      <c r="O145" s="227"/>
      <c r="P145" s="227"/>
      <c r="Q145" s="227"/>
      <c r="R145" s="49"/>
      <c r="T145" s="228" t="s">
        <v>22</v>
      </c>
      <c r="U145" s="57" t="s">
        <v>43</v>
      </c>
      <c r="V145" s="48"/>
      <c r="W145" s="229">
        <f>V145*K145</f>
        <v>0</v>
      </c>
      <c r="X145" s="229">
        <v>0.0057000000000000002</v>
      </c>
      <c r="Y145" s="229">
        <f>X145*K145</f>
        <v>0.19562969999999999</v>
      </c>
      <c r="Z145" s="229">
        <v>0</v>
      </c>
      <c r="AA145" s="230">
        <f>Z145*K145</f>
        <v>0</v>
      </c>
      <c r="AR145" s="23" t="s">
        <v>176</v>
      </c>
      <c r="AT145" s="23" t="s">
        <v>172</v>
      </c>
      <c r="AU145" s="23" t="s">
        <v>150</v>
      </c>
      <c r="AY145" s="23" t="s">
        <v>171</v>
      </c>
      <c r="BE145" s="143">
        <f>IF(U145="základní",N145,0)</f>
        <v>0</v>
      </c>
      <c r="BF145" s="143">
        <f>IF(U145="snížená",N145,0)</f>
        <v>0</v>
      </c>
      <c r="BG145" s="143">
        <f>IF(U145="zákl. přenesená",N145,0)</f>
        <v>0</v>
      </c>
      <c r="BH145" s="143">
        <f>IF(U145="sníž. přenesená",N145,0)</f>
        <v>0</v>
      </c>
      <c r="BI145" s="143">
        <f>IF(U145="nulová",N145,0)</f>
        <v>0</v>
      </c>
      <c r="BJ145" s="23" t="s">
        <v>150</v>
      </c>
      <c r="BK145" s="143">
        <f>ROUND(L145*K145,2)</f>
        <v>0</v>
      </c>
      <c r="BL145" s="23" t="s">
        <v>176</v>
      </c>
      <c r="BM145" s="23" t="s">
        <v>1328</v>
      </c>
    </row>
    <row r="146" s="10" customFormat="1" ht="16.5" customHeight="1">
      <c r="B146" s="233"/>
      <c r="C146" s="234"/>
      <c r="D146" s="234"/>
      <c r="E146" s="235" t="s">
        <v>22</v>
      </c>
      <c r="F146" s="236" t="s">
        <v>1329</v>
      </c>
      <c r="G146" s="237"/>
      <c r="H146" s="237"/>
      <c r="I146" s="237"/>
      <c r="J146" s="234"/>
      <c r="K146" s="238">
        <v>34.320999999999998</v>
      </c>
      <c r="L146" s="234"/>
      <c r="M146" s="234"/>
      <c r="N146" s="234"/>
      <c r="O146" s="234"/>
      <c r="P146" s="234"/>
      <c r="Q146" s="234"/>
      <c r="R146" s="239"/>
      <c r="T146" s="240"/>
      <c r="U146" s="234"/>
      <c r="V146" s="234"/>
      <c r="W146" s="234"/>
      <c r="X146" s="234"/>
      <c r="Y146" s="234"/>
      <c r="Z146" s="234"/>
      <c r="AA146" s="241"/>
      <c r="AT146" s="242" t="s">
        <v>187</v>
      </c>
      <c r="AU146" s="242" t="s">
        <v>150</v>
      </c>
      <c r="AV146" s="10" t="s">
        <v>150</v>
      </c>
      <c r="AW146" s="10" t="s">
        <v>34</v>
      </c>
      <c r="AX146" s="10" t="s">
        <v>76</v>
      </c>
      <c r="AY146" s="242" t="s">
        <v>171</v>
      </c>
    </row>
    <row r="147" s="11" customFormat="1" ht="16.5" customHeight="1">
      <c r="B147" s="243"/>
      <c r="C147" s="244"/>
      <c r="D147" s="244"/>
      <c r="E147" s="245" t="s">
        <v>22</v>
      </c>
      <c r="F147" s="246" t="s">
        <v>188</v>
      </c>
      <c r="G147" s="244"/>
      <c r="H147" s="244"/>
      <c r="I147" s="244"/>
      <c r="J147" s="244"/>
      <c r="K147" s="247">
        <v>34.320999999999998</v>
      </c>
      <c r="L147" s="244"/>
      <c r="M147" s="244"/>
      <c r="N147" s="244"/>
      <c r="O147" s="244"/>
      <c r="P147" s="244"/>
      <c r="Q147" s="244"/>
      <c r="R147" s="248"/>
      <c r="T147" s="249"/>
      <c r="U147" s="244"/>
      <c r="V147" s="244"/>
      <c r="W147" s="244"/>
      <c r="X147" s="244"/>
      <c r="Y147" s="244"/>
      <c r="Z147" s="244"/>
      <c r="AA147" s="250"/>
      <c r="AT147" s="251" t="s">
        <v>187</v>
      </c>
      <c r="AU147" s="251" t="s">
        <v>150</v>
      </c>
      <c r="AV147" s="11" t="s">
        <v>176</v>
      </c>
      <c r="AW147" s="11" t="s">
        <v>34</v>
      </c>
      <c r="AX147" s="11" t="s">
        <v>84</v>
      </c>
      <c r="AY147" s="251" t="s">
        <v>171</v>
      </c>
    </row>
    <row r="148" s="1" customFormat="1" ht="25.5" customHeight="1">
      <c r="B148" s="47"/>
      <c r="C148" s="220" t="s">
        <v>176</v>
      </c>
      <c r="D148" s="220" t="s">
        <v>172</v>
      </c>
      <c r="E148" s="221" t="s">
        <v>189</v>
      </c>
      <c r="F148" s="222" t="s">
        <v>190</v>
      </c>
      <c r="G148" s="222"/>
      <c r="H148" s="222"/>
      <c r="I148" s="222"/>
      <c r="J148" s="223" t="s">
        <v>184</v>
      </c>
      <c r="K148" s="224">
        <v>4</v>
      </c>
      <c r="L148" s="225">
        <v>0</v>
      </c>
      <c r="M148" s="226"/>
      <c r="N148" s="227">
        <f>ROUND(L148*K148,2)</f>
        <v>0</v>
      </c>
      <c r="O148" s="227"/>
      <c r="P148" s="227"/>
      <c r="Q148" s="227"/>
      <c r="R148" s="49"/>
      <c r="T148" s="228" t="s">
        <v>22</v>
      </c>
      <c r="U148" s="57" t="s">
        <v>43</v>
      </c>
      <c r="V148" s="48"/>
      <c r="W148" s="229">
        <f>V148*K148</f>
        <v>0</v>
      </c>
      <c r="X148" s="229">
        <v>0.040000000000000001</v>
      </c>
      <c r="Y148" s="229">
        <f>X148*K148</f>
        <v>0.16</v>
      </c>
      <c r="Z148" s="229">
        <v>0</v>
      </c>
      <c r="AA148" s="230">
        <f>Z148*K148</f>
        <v>0</v>
      </c>
      <c r="AR148" s="23" t="s">
        <v>176</v>
      </c>
      <c r="AT148" s="23" t="s">
        <v>172</v>
      </c>
      <c r="AU148" s="23" t="s">
        <v>150</v>
      </c>
      <c r="AY148" s="23" t="s">
        <v>171</v>
      </c>
      <c r="BE148" s="143">
        <f>IF(U148="základní",N148,0)</f>
        <v>0</v>
      </c>
      <c r="BF148" s="143">
        <f>IF(U148="snížená",N148,0)</f>
        <v>0</v>
      </c>
      <c r="BG148" s="143">
        <f>IF(U148="zákl. přenesená",N148,0)</f>
        <v>0</v>
      </c>
      <c r="BH148" s="143">
        <f>IF(U148="sníž. přenesená",N148,0)</f>
        <v>0</v>
      </c>
      <c r="BI148" s="143">
        <f>IF(U148="nulová",N148,0)</f>
        <v>0</v>
      </c>
      <c r="BJ148" s="23" t="s">
        <v>150</v>
      </c>
      <c r="BK148" s="143">
        <f>ROUND(L148*K148,2)</f>
        <v>0</v>
      </c>
      <c r="BL148" s="23" t="s">
        <v>176</v>
      </c>
      <c r="BM148" s="23" t="s">
        <v>1330</v>
      </c>
    </row>
    <row r="149" s="1" customFormat="1" ht="38.25" customHeight="1">
      <c r="B149" s="47"/>
      <c r="C149" s="220" t="s">
        <v>192</v>
      </c>
      <c r="D149" s="220" t="s">
        <v>172</v>
      </c>
      <c r="E149" s="221" t="s">
        <v>1331</v>
      </c>
      <c r="F149" s="222" t="s">
        <v>1332</v>
      </c>
      <c r="G149" s="222"/>
      <c r="H149" s="222"/>
      <c r="I149" s="222"/>
      <c r="J149" s="223" t="s">
        <v>184</v>
      </c>
      <c r="K149" s="224">
        <v>0.79100000000000004</v>
      </c>
      <c r="L149" s="225">
        <v>0</v>
      </c>
      <c r="M149" s="226"/>
      <c r="N149" s="227">
        <f>ROUND(L149*K149,2)</f>
        <v>0</v>
      </c>
      <c r="O149" s="227"/>
      <c r="P149" s="227"/>
      <c r="Q149" s="227"/>
      <c r="R149" s="49"/>
      <c r="T149" s="228" t="s">
        <v>22</v>
      </c>
      <c r="U149" s="57" t="s">
        <v>43</v>
      </c>
      <c r="V149" s="48"/>
      <c r="W149" s="229">
        <f>V149*K149</f>
        <v>0</v>
      </c>
      <c r="X149" s="229">
        <v>0.018380000000000001</v>
      </c>
      <c r="Y149" s="229">
        <f>X149*K149</f>
        <v>0.014538580000000001</v>
      </c>
      <c r="Z149" s="229">
        <v>0</v>
      </c>
      <c r="AA149" s="230">
        <f>Z149*K149</f>
        <v>0</v>
      </c>
      <c r="AR149" s="23" t="s">
        <v>176</v>
      </c>
      <c r="AT149" s="23" t="s">
        <v>172</v>
      </c>
      <c r="AU149" s="23" t="s">
        <v>150</v>
      </c>
      <c r="AY149" s="23" t="s">
        <v>171</v>
      </c>
      <c r="BE149" s="143">
        <f>IF(U149="základní",N149,0)</f>
        <v>0</v>
      </c>
      <c r="BF149" s="143">
        <f>IF(U149="snížená",N149,0)</f>
        <v>0</v>
      </c>
      <c r="BG149" s="143">
        <f>IF(U149="zákl. přenesená",N149,0)</f>
        <v>0</v>
      </c>
      <c r="BH149" s="143">
        <f>IF(U149="sníž. přenesená",N149,0)</f>
        <v>0</v>
      </c>
      <c r="BI149" s="143">
        <f>IF(U149="nulová",N149,0)</f>
        <v>0</v>
      </c>
      <c r="BJ149" s="23" t="s">
        <v>150</v>
      </c>
      <c r="BK149" s="143">
        <f>ROUND(L149*K149,2)</f>
        <v>0</v>
      </c>
      <c r="BL149" s="23" t="s">
        <v>176</v>
      </c>
      <c r="BM149" s="23" t="s">
        <v>1333</v>
      </c>
    </row>
    <row r="150" s="12" customFormat="1" ht="16.5" customHeight="1">
      <c r="B150" s="253"/>
      <c r="C150" s="254"/>
      <c r="D150" s="254"/>
      <c r="E150" s="255" t="s">
        <v>22</v>
      </c>
      <c r="F150" s="256" t="s">
        <v>1334</v>
      </c>
      <c r="G150" s="257"/>
      <c r="H150" s="257"/>
      <c r="I150" s="257"/>
      <c r="J150" s="254"/>
      <c r="K150" s="255" t="s">
        <v>22</v>
      </c>
      <c r="L150" s="254"/>
      <c r="M150" s="254"/>
      <c r="N150" s="254"/>
      <c r="O150" s="254"/>
      <c r="P150" s="254"/>
      <c r="Q150" s="254"/>
      <c r="R150" s="258"/>
      <c r="T150" s="259"/>
      <c r="U150" s="254"/>
      <c r="V150" s="254"/>
      <c r="W150" s="254"/>
      <c r="X150" s="254"/>
      <c r="Y150" s="254"/>
      <c r="Z150" s="254"/>
      <c r="AA150" s="260"/>
      <c r="AT150" s="261" t="s">
        <v>187</v>
      </c>
      <c r="AU150" s="261" t="s">
        <v>150</v>
      </c>
      <c r="AV150" s="12" t="s">
        <v>84</v>
      </c>
      <c r="AW150" s="12" t="s">
        <v>34</v>
      </c>
      <c r="AX150" s="12" t="s">
        <v>76</v>
      </c>
      <c r="AY150" s="261" t="s">
        <v>171</v>
      </c>
    </row>
    <row r="151" s="10" customFormat="1" ht="16.5" customHeight="1">
      <c r="B151" s="233"/>
      <c r="C151" s="234"/>
      <c r="D151" s="234"/>
      <c r="E151" s="235" t="s">
        <v>22</v>
      </c>
      <c r="F151" s="252" t="s">
        <v>1335</v>
      </c>
      <c r="G151" s="234"/>
      <c r="H151" s="234"/>
      <c r="I151" s="234"/>
      <c r="J151" s="234"/>
      <c r="K151" s="238">
        <v>0.79100000000000004</v>
      </c>
      <c r="L151" s="234"/>
      <c r="M151" s="234"/>
      <c r="N151" s="234"/>
      <c r="O151" s="234"/>
      <c r="P151" s="234"/>
      <c r="Q151" s="234"/>
      <c r="R151" s="239"/>
      <c r="T151" s="240"/>
      <c r="U151" s="234"/>
      <c r="V151" s="234"/>
      <c r="W151" s="234"/>
      <c r="X151" s="234"/>
      <c r="Y151" s="234"/>
      <c r="Z151" s="234"/>
      <c r="AA151" s="241"/>
      <c r="AT151" s="242" t="s">
        <v>187</v>
      </c>
      <c r="AU151" s="242" t="s">
        <v>150</v>
      </c>
      <c r="AV151" s="10" t="s">
        <v>150</v>
      </c>
      <c r="AW151" s="10" t="s">
        <v>34</v>
      </c>
      <c r="AX151" s="10" t="s">
        <v>76</v>
      </c>
      <c r="AY151" s="242" t="s">
        <v>171</v>
      </c>
    </row>
    <row r="152" s="11" customFormat="1" ht="16.5" customHeight="1">
      <c r="B152" s="243"/>
      <c r="C152" s="244"/>
      <c r="D152" s="244"/>
      <c r="E152" s="245" t="s">
        <v>22</v>
      </c>
      <c r="F152" s="246" t="s">
        <v>188</v>
      </c>
      <c r="G152" s="244"/>
      <c r="H152" s="244"/>
      <c r="I152" s="244"/>
      <c r="J152" s="244"/>
      <c r="K152" s="247">
        <v>0.79100000000000004</v>
      </c>
      <c r="L152" s="244"/>
      <c r="M152" s="244"/>
      <c r="N152" s="244"/>
      <c r="O152" s="244"/>
      <c r="P152" s="244"/>
      <c r="Q152" s="244"/>
      <c r="R152" s="248"/>
      <c r="T152" s="249"/>
      <c r="U152" s="244"/>
      <c r="V152" s="244"/>
      <c r="W152" s="244"/>
      <c r="X152" s="244"/>
      <c r="Y152" s="244"/>
      <c r="Z152" s="244"/>
      <c r="AA152" s="250"/>
      <c r="AT152" s="251" t="s">
        <v>187</v>
      </c>
      <c r="AU152" s="251" t="s">
        <v>150</v>
      </c>
      <c r="AV152" s="11" t="s">
        <v>176</v>
      </c>
      <c r="AW152" s="11" t="s">
        <v>34</v>
      </c>
      <c r="AX152" s="11" t="s">
        <v>84</v>
      </c>
      <c r="AY152" s="251" t="s">
        <v>171</v>
      </c>
    </row>
    <row r="153" s="1" customFormat="1" ht="25.5" customHeight="1">
      <c r="B153" s="47"/>
      <c r="C153" s="220" t="s">
        <v>196</v>
      </c>
      <c r="D153" s="220" t="s">
        <v>172</v>
      </c>
      <c r="E153" s="221" t="s">
        <v>193</v>
      </c>
      <c r="F153" s="222" t="s">
        <v>194</v>
      </c>
      <c r="G153" s="222"/>
      <c r="H153" s="222"/>
      <c r="I153" s="222"/>
      <c r="J153" s="223" t="s">
        <v>184</v>
      </c>
      <c r="K153" s="224">
        <v>4</v>
      </c>
      <c r="L153" s="225">
        <v>0</v>
      </c>
      <c r="M153" s="226"/>
      <c r="N153" s="227">
        <f>ROUND(L153*K153,2)</f>
        <v>0</v>
      </c>
      <c r="O153" s="227"/>
      <c r="P153" s="227"/>
      <c r="Q153" s="227"/>
      <c r="R153" s="49"/>
      <c r="T153" s="228" t="s">
        <v>22</v>
      </c>
      <c r="U153" s="57" t="s">
        <v>43</v>
      </c>
      <c r="V153" s="48"/>
      <c r="W153" s="229">
        <f>V153*K153</f>
        <v>0</v>
      </c>
      <c r="X153" s="229">
        <v>0.041529999999999997</v>
      </c>
      <c r="Y153" s="229">
        <f>X153*K153</f>
        <v>0.16611999999999999</v>
      </c>
      <c r="Z153" s="229">
        <v>0</v>
      </c>
      <c r="AA153" s="230">
        <f>Z153*K153</f>
        <v>0</v>
      </c>
      <c r="AR153" s="23" t="s">
        <v>176</v>
      </c>
      <c r="AT153" s="23" t="s">
        <v>172</v>
      </c>
      <c r="AU153" s="23" t="s">
        <v>150</v>
      </c>
      <c r="AY153" s="23" t="s">
        <v>171</v>
      </c>
      <c r="BE153" s="143">
        <f>IF(U153="základní",N153,0)</f>
        <v>0</v>
      </c>
      <c r="BF153" s="143">
        <f>IF(U153="snížená",N153,0)</f>
        <v>0</v>
      </c>
      <c r="BG153" s="143">
        <f>IF(U153="zákl. přenesená",N153,0)</f>
        <v>0</v>
      </c>
      <c r="BH153" s="143">
        <f>IF(U153="sníž. přenesená",N153,0)</f>
        <v>0</v>
      </c>
      <c r="BI153" s="143">
        <f>IF(U153="nulová",N153,0)</f>
        <v>0</v>
      </c>
      <c r="BJ153" s="23" t="s">
        <v>150</v>
      </c>
      <c r="BK153" s="143">
        <f>ROUND(L153*K153,2)</f>
        <v>0</v>
      </c>
      <c r="BL153" s="23" t="s">
        <v>176</v>
      </c>
      <c r="BM153" s="23" t="s">
        <v>1336</v>
      </c>
    </row>
    <row r="154" s="1" customFormat="1" ht="25.5" customHeight="1">
      <c r="B154" s="47"/>
      <c r="C154" s="220" t="s">
        <v>200</v>
      </c>
      <c r="D154" s="220" t="s">
        <v>172</v>
      </c>
      <c r="E154" s="221" t="s">
        <v>197</v>
      </c>
      <c r="F154" s="222" t="s">
        <v>198</v>
      </c>
      <c r="G154" s="222"/>
      <c r="H154" s="222"/>
      <c r="I154" s="222"/>
      <c r="J154" s="223" t="s">
        <v>175</v>
      </c>
      <c r="K154" s="224">
        <v>5</v>
      </c>
      <c r="L154" s="225">
        <v>0</v>
      </c>
      <c r="M154" s="226"/>
      <c r="N154" s="227">
        <f>ROUND(L154*K154,2)</f>
        <v>0</v>
      </c>
      <c r="O154" s="227"/>
      <c r="P154" s="227"/>
      <c r="Q154" s="227"/>
      <c r="R154" s="49"/>
      <c r="T154" s="228" t="s">
        <v>22</v>
      </c>
      <c r="U154" s="57" t="s">
        <v>43</v>
      </c>
      <c r="V154" s="48"/>
      <c r="W154" s="229">
        <f>V154*K154</f>
        <v>0</v>
      </c>
      <c r="X154" s="229">
        <v>0.0037599999999999999</v>
      </c>
      <c r="Y154" s="229">
        <f>X154*K154</f>
        <v>0.018800000000000001</v>
      </c>
      <c r="Z154" s="229">
        <v>0</v>
      </c>
      <c r="AA154" s="230">
        <f>Z154*K154</f>
        <v>0</v>
      </c>
      <c r="AR154" s="23" t="s">
        <v>176</v>
      </c>
      <c r="AT154" s="23" t="s">
        <v>172</v>
      </c>
      <c r="AU154" s="23" t="s">
        <v>150</v>
      </c>
      <c r="AY154" s="23" t="s">
        <v>171</v>
      </c>
      <c r="BE154" s="143">
        <f>IF(U154="základní",N154,0)</f>
        <v>0</v>
      </c>
      <c r="BF154" s="143">
        <f>IF(U154="snížená",N154,0)</f>
        <v>0</v>
      </c>
      <c r="BG154" s="143">
        <f>IF(U154="zákl. přenesená",N154,0)</f>
        <v>0</v>
      </c>
      <c r="BH154" s="143">
        <f>IF(U154="sníž. přenesená",N154,0)</f>
        <v>0</v>
      </c>
      <c r="BI154" s="143">
        <f>IF(U154="nulová",N154,0)</f>
        <v>0</v>
      </c>
      <c r="BJ154" s="23" t="s">
        <v>150</v>
      </c>
      <c r="BK154" s="143">
        <f>ROUND(L154*K154,2)</f>
        <v>0</v>
      </c>
      <c r="BL154" s="23" t="s">
        <v>176</v>
      </c>
      <c r="BM154" s="23" t="s">
        <v>1337</v>
      </c>
    </row>
    <row r="155" s="1" customFormat="1" ht="38.25" customHeight="1">
      <c r="B155" s="47"/>
      <c r="C155" s="220" t="s">
        <v>211</v>
      </c>
      <c r="D155" s="220" t="s">
        <v>172</v>
      </c>
      <c r="E155" s="221" t="s">
        <v>201</v>
      </c>
      <c r="F155" s="222" t="s">
        <v>202</v>
      </c>
      <c r="G155" s="222"/>
      <c r="H155" s="222"/>
      <c r="I155" s="222"/>
      <c r="J155" s="223" t="s">
        <v>184</v>
      </c>
      <c r="K155" s="224">
        <v>105.021</v>
      </c>
      <c r="L155" s="225">
        <v>0</v>
      </c>
      <c r="M155" s="226"/>
      <c r="N155" s="227">
        <f>ROUND(L155*K155,2)</f>
        <v>0</v>
      </c>
      <c r="O155" s="227"/>
      <c r="P155" s="227"/>
      <c r="Q155" s="227"/>
      <c r="R155" s="49"/>
      <c r="T155" s="228" t="s">
        <v>22</v>
      </c>
      <c r="U155" s="57" t="s">
        <v>43</v>
      </c>
      <c r="V155" s="48"/>
      <c r="W155" s="229">
        <f>V155*K155</f>
        <v>0</v>
      </c>
      <c r="X155" s="229">
        <v>0.0057000000000000002</v>
      </c>
      <c r="Y155" s="229">
        <f>X155*K155</f>
        <v>0.59861969999999998</v>
      </c>
      <c r="Z155" s="229">
        <v>0</v>
      </c>
      <c r="AA155" s="230">
        <f>Z155*K155</f>
        <v>0</v>
      </c>
      <c r="AR155" s="23" t="s">
        <v>176</v>
      </c>
      <c r="AT155" s="23" t="s">
        <v>172</v>
      </c>
      <c r="AU155" s="23" t="s">
        <v>150</v>
      </c>
      <c r="AY155" s="23" t="s">
        <v>171</v>
      </c>
      <c r="BE155" s="143">
        <f>IF(U155="základní",N155,0)</f>
        <v>0</v>
      </c>
      <c r="BF155" s="143">
        <f>IF(U155="snížená",N155,0)</f>
        <v>0</v>
      </c>
      <c r="BG155" s="143">
        <f>IF(U155="zákl. přenesená",N155,0)</f>
        <v>0</v>
      </c>
      <c r="BH155" s="143">
        <f>IF(U155="sníž. přenesená",N155,0)</f>
        <v>0</v>
      </c>
      <c r="BI155" s="143">
        <f>IF(U155="nulová",N155,0)</f>
        <v>0</v>
      </c>
      <c r="BJ155" s="23" t="s">
        <v>150</v>
      </c>
      <c r="BK155" s="143">
        <f>ROUND(L155*K155,2)</f>
        <v>0</v>
      </c>
      <c r="BL155" s="23" t="s">
        <v>176</v>
      </c>
      <c r="BM155" s="23" t="s">
        <v>1338</v>
      </c>
    </row>
    <row r="156" s="10" customFormat="1" ht="16.5" customHeight="1">
      <c r="B156" s="233"/>
      <c r="C156" s="234"/>
      <c r="D156" s="234"/>
      <c r="E156" s="235" t="s">
        <v>22</v>
      </c>
      <c r="F156" s="236" t="s">
        <v>1339</v>
      </c>
      <c r="G156" s="237"/>
      <c r="H156" s="237"/>
      <c r="I156" s="237"/>
      <c r="J156" s="234"/>
      <c r="K156" s="238">
        <v>31.359999999999999</v>
      </c>
      <c r="L156" s="234"/>
      <c r="M156" s="234"/>
      <c r="N156" s="234"/>
      <c r="O156" s="234"/>
      <c r="P156" s="234"/>
      <c r="Q156" s="234"/>
      <c r="R156" s="239"/>
      <c r="T156" s="240"/>
      <c r="U156" s="234"/>
      <c r="V156" s="234"/>
      <c r="W156" s="234"/>
      <c r="X156" s="234"/>
      <c r="Y156" s="234"/>
      <c r="Z156" s="234"/>
      <c r="AA156" s="241"/>
      <c r="AT156" s="242" t="s">
        <v>187</v>
      </c>
      <c r="AU156" s="242" t="s">
        <v>150</v>
      </c>
      <c r="AV156" s="10" t="s">
        <v>150</v>
      </c>
      <c r="AW156" s="10" t="s">
        <v>34</v>
      </c>
      <c r="AX156" s="10" t="s">
        <v>76</v>
      </c>
      <c r="AY156" s="242" t="s">
        <v>171</v>
      </c>
    </row>
    <row r="157" s="10" customFormat="1" ht="16.5" customHeight="1">
      <c r="B157" s="233"/>
      <c r="C157" s="234"/>
      <c r="D157" s="234"/>
      <c r="E157" s="235" t="s">
        <v>22</v>
      </c>
      <c r="F157" s="252" t="s">
        <v>1340</v>
      </c>
      <c r="G157" s="234"/>
      <c r="H157" s="234"/>
      <c r="I157" s="234"/>
      <c r="J157" s="234"/>
      <c r="K157" s="238">
        <v>19.039999999999999</v>
      </c>
      <c r="L157" s="234"/>
      <c r="M157" s="234"/>
      <c r="N157" s="234"/>
      <c r="O157" s="234"/>
      <c r="P157" s="234"/>
      <c r="Q157" s="234"/>
      <c r="R157" s="239"/>
      <c r="T157" s="240"/>
      <c r="U157" s="234"/>
      <c r="V157" s="234"/>
      <c r="W157" s="234"/>
      <c r="X157" s="234"/>
      <c r="Y157" s="234"/>
      <c r="Z157" s="234"/>
      <c r="AA157" s="241"/>
      <c r="AT157" s="242" t="s">
        <v>187</v>
      </c>
      <c r="AU157" s="242" t="s">
        <v>150</v>
      </c>
      <c r="AV157" s="10" t="s">
        <v>150</v>
      </c>
      <c r="AW157" s="10" t="s">
        <v>34</v>
      </c>
      <c r="AX157" s="10" t="s">
        <v>76</v>
      </c>
      <c r="AY157" s="242" t="s">
        <v>171</v>
      </c>
    </row>
    <row r="158" s="10" customFormat="1" ht="16.5" customHeight="1">
      <c r="B158" s="233"/>
      <c r="C158" s="234"/>
      <c r="D158" s="234"/>
      <c r="E158" s="235" t="s">
        <v>22</v>
      </c>
      <c r="F158" s="252" t="s">
        <v>1341</v>
      </c>
      <c r="G158" s="234"/>
      <c r="H158" s="234"/>
      <c r="I158" s="234"/>
      <c r="J158" s="234"/>
      <c r="K158" s="238">
        <v>37.856000000000002</v>
      </c>
      <c r="L158" s="234"/>
      <c r="M158" s="234"/>
      <c r="N158" s="234"/>
      <c r="O158" s="234"/>
      <c r="P158" s="234"/>
      <c r="Q158" s="234"/>
      <c r="R158" s="239"/>
      <c r="T158" s="240"/>
      <c r="U158" s="234"/>
      <c r="V158" s="234"/>
      <c r="W158" s="234"/>
      <c r="X158" s="234"/>
      <c r="Y158" s="234"/>
      <c r="Z158" s="234"/>
      <c r="AA158" s="241"/>
      <c r="AT158" s="242" t="s">
        <v>187</v>
      </c>
      <c r="AU158" s="242" t="s">
        <v>150</v>
      </c>
      <c r="AV158" s="10" t="s">
        <v>150</v>
      </c>
      <c r="AW158" s="10" t="s">
        <v>34</v>
      </c>
      <c r="AX158" s="10" t="s">
        <v>76</v>
      </c>
      <c r="AY158" s="242" t="s">
        <v>171</v>
      </c>
    </row>
    <row r="159" s="10" customFormat="1" ht="16.5" customHeight="1">
      <c r="B159" s="233"/>
      <c r="C159" s="234"/>
      <c r="D159" s="234"/>
      <c r="E159" s="235" t="s">
        <v>22</v>
      </c>
      <c r="F159" s="252" t="s">
        <v>1342</v>
      </c>
      <c r="G159" s="234"/>
      <c r="H159" s="234"/>
      <c r="I159" s="234"/>
      <c r="J159" s="234"/>
      <c r="K159" s="238">
        <v>45.920000000000002</v>
      </c>
      <c r="L159" s="234"/>
      <c r="M159" s="234"/>
      <c r="N159" s="234"/>
      <c r="O159" s="234"/>
      <c r="P159" s="234"/>
      <c r="Q159" s="234"/>
      <c r="R159" s="239"/>
      <c r="T159" s="240"/>
      <c r="U159" s="234"/>
      <c r="V159" s="234"/>
      <c r="W159" s="234"/>
      <c r="X159" s="234"/>
      <c r="Y159" s="234"/>
      <c r="Z159" s="234"/>
      <c r="AA159" s="241"/>
      <c r="AT159" s="242" t="s">
        <v>187</v>
      </c>
      <c r="AU159" s="242" t="s">
        <v>150</v>
      </c>
      <c r="AV159" s="10" t="s">
        <v>150</v>
      </c>
      <c r="AW159" s="10" t="s">
        <v>34</v>
      </c>
      <c r="AX159" s="10" t="s">
        <v>76</v>
      </c>
      <c r="AY159" s="242" t="s">
        <v>171</v>
      </c>
    </row>
    <row r="160" s="10" customFormat="1" ht="16.5" customHeight="1">
      <c r="B160" s="233"/>
      <c r="C160" s="234"/>
      <c r="D160" s="234"/>
      <c r="E160" s="235" t="s">
        <v>22</v>
      </c>
      <c r="F160" s="252" t="s">
        <v>208</v>
      </c>
      <c r="G160" s="234"/>
      <c r="H160" s="234"/>
      <c r="I160" s="234"/>
      <c r="J160" s="234"/>
      <c r="K160" s="238">
        <v>-4.5</v>
      </c>
      <c r="L160" s="234"/>
      <c r="M160" s="234"/>
      <c r="N160" s="234"/>
      <c r="O160" s="234"/>
      <c r="P160" s="234"/>
      <c r="Q160" s="234"/>
      <c r="R160" s="239"/>
      <c r="T160" s="240"/>
      <c r="U160" s="234"/>
      <c r="V160" s="234"/>
      <c r="W160" s="234"/>
      <c r="X160" s="234"/>
      <c r="Y160" s="234"/>
      <c r="Z160" s="234"/>
      <c r="AA160" s="241"/>
      <c r="AT160" s="242" t="s">
        <v>187</v>
      </c>
      <c r="AU160" s="242" t="s">
        <v>150</v>
      </c>
      <c r="AV160" s="10" t="s">
        <v>150</v>
      </c>
      <c r="AW160" s="10" t="s">
        <v>34</v>
      </c>
      <c r="AX160" s="10" t="s">
        <v>76</v>
      </c>
      <c r="AY160" s="242" t="s">
        <v>171</v>
      </c>
    </row>
    <row r="161" s="10" customFormat="1" ht="16.5" customHeight="1">
      <c r="B161" s="233"/>
      <c r="C161" s="234"/>
      <c r="D161" s="234"/>
      <c r="E161" s="235" t="s">
        <v>22</v>
      </c>
      <c r="F161" s="252" t="s">
        <v>209</v>
      </c>
      <c r="G161" s="234"/>
      <c r="H161" s="234"/>
      <c r="I161" s="234"/>
      <c r="J161" s="234"/>
      <c r="K161" s="238">
        <v>-6</v>
      </c>
      <c r="L161" s="234"/>
      <c r="M161" s="234"/>
      <c r="N161" s="234"/>
      <c r="O161" s="234"/>
      <c r="P161" s="234"/>
      <c r="Q161" s="234"/>
      <c r="R161" s="239"/>
      <c r="T161" s="240"/>
      <c r="U161" s="234"/>
      <c r="V161" s="234"/>
      <c r="W161" s="234"/>
      <c r="X161" s="234"/>
      <c r="Y161" s="234"/>
      <c r="Z161" s="234"/>
      <c r="AA161" s="241"/>
      <c r="AT161" s="242" t="s">
        <v>187</v>
      </c>
      <c r="AU161" s="242" t="s">
        <v>150</v>
      </c>
      <c r="AV161" s="10" t="s">
        <v>150</v>
      </c>
      <c r="AW161" s="10" t="s">
        <v>34</v>
      </c>
      <c r="AX161" s="10" t="s">
        <v>76</v>
      </c>
      <c r="AY161" s="242" t="s">
        <v>171</v>
      </c>
    </row>
    <row r="162" s="10" customFormat="1" ht="16.5" customHeight="1">
      <c r="B162" s="233"/>
      <c r="C162" s="234"/>
      <c r="D162" s="234"/>
      <c r="E162" s="235" t="s">
        <v>22</v>
      </c>
      <c r="F162" s="252" t="s">
        <v>1343</v>
      </c>
      <c r="G162" s="234"/>
      <c r="H162" s="234"/>
      <c r="I162" s="234"/>
      <c r="J162" s="234"/>
      <c r="K162" s="238">
        <v>-18.655000000000001</v>
      </c>
      <c r="L162" s="234"/>
      <c r="M162" s="234"/>
      <c r="N162" s="234"/>
      <c r="O162" s="234"/>
      <c r="P162" s="234"/>
      <c r="Q162" s="234"/>
      <c r="R162" s="239"/>
      <c r="T162" s="240"/>
      <c r="U162" s="234"/>
      <c r="V162" s="234"/>
      <c r="W162" s="234"/>
      <c r="X162" s="234"/>
      <c r="Y162" s="234"/>
      <c r="Z162" s="234"/>
      <c r="AA162" s="241"/>
      <c r="AT162" s="242" t="s">
        <v>187</v>
      </c>
      <c r="AU162" s="242" t="s">
        <v>150</v>
      </c>
      <c r="AV162" s="10" t="s">
        <v>150</v>
      </c>
      <c r="AW162" s="10" t="s">
        <v>34</v>
      </c>
      <c r="AX162" s="10" t="s">
        <v>76</v>
      </c>
      <c r="AY162" s="242" t="s">
        <v>171</v>
      </c>
    </row>
    <row r="163" s="11" customFormat="1" ht="16.5" customHeight="1">
      <c r="B163" s="243"/>
      <c r="C163" s="244"/>
      <c r="D163" s="244"/>
      <c r="E163" s="245" t="s">
        <v>22</v>
      </c>
      <c r="F163" s="246" t="s">
        <v>188</v>
      </c>
      <c r="G163" s="244"/>
      <c r="H163" s="244"/>
      <c r="I163" s="244"/>
      <c r="J163" s="244"/>
      <c r="K163" s="247">
        <v>105.021</v>
      </c>
      <c r="L163" s="244"/>
      <c r="M163" s="244"/>
      <c r="N163" s="244"/>
      <c r="O163" s="244"/>
      <c r="P163" s="244"/>
      <c r="Q163" s="244"/>
      <c r="R163" s="248"/>
      <c r="T163" s="249"/>
      <c r="U163" s="244"/>
      <c r="V163" s="244"/>
      <c r="W163" s="244"/>
      <c r="X163" s="244"/>
      <c r="Y163" s="244"/>
      <c r="Z163" s="244"/>
      <c r="AA163" s="250"/>
      <c r="AT163" s="251" t="s">
        <v>187</v>
      </c>
      <c r="AU163" s="251" t="s">
        <v>150</v>
      </c>
      <c r="AV163" s="11" t="s">
        <v>176</v>
      </c>
      <c r="AW163" s="11" t="s">
        <v>34</v>
      </c>
      <c r="AX163" s="11" t="s">
        <v>84</v>
      </c>
      <c r="AY163" s="251" t="s">
        <v>171</v>
      </c>
    </row>
    <row r="164" s="1" customFormat="1" ht="25.5" customHeight="1">
      <c r="B164" s="47"/>
      <c r="C164" s="220" t="s">
        <v>215</v>
      </c>
      <c r="D164" s="220" t="s">
        <v>172</v>
      </c>
      <c r="E164" s="221" t="s">
        <v>1045</v>
      </c>
      <c r="F164" s="222" t="s">
        <v>1046</v>
      </c>
      <c r="G164" s="222"/>
      <c r="H164" s="222"/>
      <c r="I164" s="222"/>
      <c r="J164" s="223" t="s">
        <v>175</v>
      </c>
      <c r="K164" s="224">
        <v>4</v>
      </c>
      <c r="L164" s="225">
        <v>0</v>
      </c>
      <c r="M164" s="226"/>
      <c r="N164" s="227">
        <f>ROUND(L164*K164,2)</f>
        <v>0</v>
      </c>
      <c r="O164" s="227"/>
      <c r="P164" s="227"/>
      <c r="Q164" s="227"/>
      <c r="R164" s="49"/>
      <c r="T164" s="228" t="s">
        <v>22</v>
      </c>
      <c r="U164" s="57" t="s">
        <v>43</v>
      </c>
      <c r="V164" s="48"/>
      <c r="W164" s="229">
        <f>V164*K164</f>
        <v>0</v>
      </c>
      <c r="X164" s="229">
        <v>0.04684</v>
      </c>
      <c r="Y164" s="229">
        <f>X164*K164</f>
        <v>0.18736</v>
      </c>
      <c r="Z164" s="229">
        <v>0</v>
      </c>
      <c r="AA164" s="230">
        <f>Z164*K164</f>
        <v>0</v>
      </c>
      <c r="AR164" s="23" t="s">
        <v>176</v>
      </c>
      <c r="AT164" s="23" t="s">
        <v>172</v>
      </c>
      <c r="AU164" s="23" t="s">
        <v>150</v>
      </c>
      <c r="AY164" s="23" t="s">
        <v>171</v>
      </c>
      <c r="BE164" s="143">
        <f>IF(U164="základní",N164,0)</f>
        <v>0</v>
      </c>
      <c r="BF164" s="143">
        <f>IF(U164="snížená",N164,0)</f>
        <v>0</v>
      </c>
      <c r="BG164" s="143">
        <f>IF(U164="zákl. přenesená",N164,0)</f>
        <v>0</v>
      </c>
      <c r="BH164" s="143">
        <f>IF(U164="sníž. přenesená",N164,0)</f>
        <v>0</v>
      </c>
      <c r="BI164" s="143">
        <f>IF(U164="nulová",N164,0)</f>
        <v>0</v>
      </c>
      <c r="BJ164" s="23" t="s">
        <v>150</v>
      </c>
      <c r="BK164" s="143">
        <f>ROUND(L164*K164,2)</f>
        <v>0</v>
      </c>
      <c r="BL164" s="23" t="s">
        <v>176</v>
      </c>
      <c r="BM164" s="23" t="s">
        <v>1344</v>
      </c>
    </row>
    <row r="165" s="1" customFormat="1" ht="25.5" customHeight="1">
      <c r="B165" s="47"/>
      <c r="C165" s="264" t="s">
        <v>220</v>
      </c>
      <c r="D165" s="264" t="s">
        <v>302</v>
      </c>
      <c r="E165" s="265" t="s">
        <v>1048</v>
      </c>
      <c r="F165" s="266" t="s">
        <v>1049</v>
      </c>
      <c r="G165" s="266"/>
      <c r="H165" s="266"/>
      <c r="I165" s="266"/>
      <c r="J165" s="267" t="s">
        <v>175</v>
      </c>
      <c r="K165" s="268">
        <v>1</v>
      </c>
      <c r="L165" s="269">
        <v>0</v>
      </c>
      <c r="M165" s="270"/>
      <c r="N165" s="271">
        <f>ROUND(L165*K165,2)</f>
        <v>0</v>
      </c>
      <c r="O165" s="227"/>
      <c r="P165" s="227"/>
      <c r="Q165" s="227"/>
      <c r="R165" s="49"/>
      <c r="T165" s="228" t="s">
        <v>22</v>
      </c>
      <c r="U165" s="57" t="s">
        <v>43</v>
      </c>
      <c r="V165" s="48"/>
      <c r="W165" s="229">
        <f>V165*K165</f>
        <v>0</v>
      </c>
      <c r="X165" s="229">
        <v>0.010800000000000001</v>
      </c>
      <c r="Y165" s="229">
        <f>X165*K165</f>
        <v>0.010800000000000001</v>
      </c>
      <c r="Z165" s="229">
        <v>0</v>
      </c>
      <c r="AA165" s="230">
        <f>Z165*K165</f>
        <v>0</v>
      </c>
      <c r="AR165" s="23" t="s">
        <v>211</v>
      </c>
      <c r="AT165" s="23" t="s">
        <v>302</v>
      </c>
      <c r="AU165" s="23" t="s">
        <v>150</v>
      </c>
      <c r="AY165" s="23" t="s">
        <v>171</v>
      </c>
      <c r="BE165" s="143">
        <f>IF(U165="základní",N165,0)</f>
        <v>0</v>
      </c>
      <c r="BF165" s="143">
        <f>IF(U165="snížená",N165,0)</f>
        <v>0</v>
      </c>
      <c r="BG165" s="143">
        <f>IF(U165="zákl. přenesená",N165,0)</f>
        <v>0</v>
      </c>
      <c r="BH165" s="143">
        <f>IF(U165="sníž. přenesená",N165,0)</f>
        <v>0</v>
      </c>
      <c r="BI165" s="143">
        <f>IF(U165="nulová",N165,0)</f>
        <v>0</v>
      </c>
      <c r="BJ165" s="23" t="s">
        <v>150</v>
      </c>
      <c r="BK165" s="143">
        <f>ROUND(L165*K165,2)</f>
        <v>0</v>
      </c>
      <c r="BL165" s="23" t="s">
        <v>176</v>
      </c>
      <c r="BM165" s="23" t="s">
        <v>1345</v>
      </c>
    </row>
    <row r="166" s="1" customFormat="1" ht="25.5" customHeight="1">
      <c r="B166" s="47"/>
      <c r="C166" s="264" t="s">
        <v>225</v>
      </c>
      <c r="D166" s="264" t="s">
        <v>302</v>
      </c>
      <c r="E166" s="265" t="s">
        <v>1051</v>
      </c>
      <c r="F166" s="266" t="s">
        <v>1052</v>
      </c>
      <c r="G166" s="266"/>
      <c r="H166" s="266"/>
      <c r="I166" s="266"/>
      <c r="J166" s="267" t="s">
        <v>175</v>
      </c>
      <c r="K166" s="268">
        <v>3</v>
      </c>
      <c r="L166" s="269">
        <v>0</v>
      </c>
      <c r="M166" s="270"/>
      <c r="N166" s="271">
        <f>ROUND(L166*K166,2)</f>
        <v>0</v>
      </c>
      <c r="O166" s="227"/>
      <c r="P166" s="227"/>
      <c r="Q166" s="227"/>
      <c r="R166" s="49"/>
      <c r="T166" s="228" t="s">
        <v>22</v>
      </c>
      <c r="U166" s="57" t="s">
        <v>43</v>
      </c>
      <c r="V166" s="48"/>
      <c r="W166" s="229">
        <f>V166*K166</f>
        <v>0</v>
      </c>
      <c r="X166" s="229">
        <v>0.0112</v>
      </c>
      <c r="Y166" s="229">
        <f>X166*K166</f>
        <v>0.033599999999999998</v>
      </c>
      <c r="Z166" s="229">
        <v>0</v>
      </c>
      <c r="AA166" s="230">
        <f>Z166*K166</f>
        <v>0</v>
      </c>
      <c r="AR166" s="23" t="s">
        <v>211</v>
      </c>
      <c r="AT166" s="23" t="s">
        <v>302</v>
      </c>
      <c r="AU166" s="23" t="s">
        <v>150</v>
      </c>
      <c r="AY166" s="23" t="s">
        <v>171</v>
      </c>
      <c r="BE166" s="143">
        <f>IF(U166="základní",N166,0)</f>
        <v>0</v>
      </c>
      <c r="BF166" s="143">
        <f>IF(U166="snížená",N166,0)</f>
        <v>0</v>
      </c>
      <c r="BG166" s="143">
        <f>IF(U166="zákl. přenesená",N166,0)</f>
        <v>0</v>
      </c>
      <c r="BH166" s="143">
        <f>IF(U166="sníž. přenesená",N166,0)</f>
        <v>0</v>
      </c>
      <c r="BI166" s="143">
        <f>IF(U166="nulová",N166,0)</f>
        <v>0</v>
      </c>
      <c r="BJ166" s="23" t="s">
        <v>150</v>
      </c>
      <c r="BK166" s="143">
        <f>ROUND(L166*K166,2)</f>
        <v>0</v>
      </c>
      <c r="BL166" s="23" t="s">
        <v>176</v>
      </c>
      <c r="BM166" s="23" t="s">
        <v>1346</v>
      </c>
    </row>
    <row r="167" s="9" customFormat="1" ht="29.88" customHeight="1">
      <c r="B167" s="206"/>
      <c r="C167" s="207"/>
      <c r="D167" s="217" t="s">
        <v>127</v>
      </c>
      <c r="E167" s="217"/>
      <c r="F167" s="217"/>
      <c r="G167" s="217"/>
      <c r="H167" s="217"/>
      <c r="I167" s="217"/>
      <c r="J167" s="217"/>
      <c r="K167" s="217"/>
      <c r="L167" s="217"/>
      <c r="M167" s="217"/>
      <c r="N167" s="231">
        <f>BK167</f>
        <v>0</v>
      </c>
      <c r="O167" s="232"/>
      <c r="P167" s="232"/>
      <c r="Q167" s="232"/>
      <c r="R167" s="210"/>
      <c r="T167" s="211"/>
      <c r="U167" s="207"/>
      <c r="V167" s="207"/>
      <c r="W167" s="212">
        <f>SUM(W168:W194)</f>
        <v>0</v>
      </c>
      <c r="X167" s="207"/>
      <c r="Y167" s="212">
        <f>SUM(Y168:Y194)</f>
        <v>0.0094528400000000005</v>
      </c>
      <c r="Z167" s="207"/>
      <c r="AA167" s="213">
        <f>SUM(AA168:AA194)</f>
        <v>2.7291879999999997</v>
      </c>
      <c r="AR167" s="214" t="s">
        <v>84</v>
      </c>
      <c r="AT167" s="215" t="s">
        <v>75</v>
      </c>
      <c r="AU167" s="215" t="s">
        <v>84</v>
      </c>
      <c r="AY167" s="214" t="s">
        <v>171</v>
      </c>
      <c r="BK167" s="216">
        <f>SUM(BK168:BK194)</f>
        <v>0</v>
      </c>
    </row>
    <row r="168" s="1" customFormat="1" ht="38.25" customHeight="1">
      <c r="B168" s="47"/>
      <c r="C168" s="220" t="s">
        <v>231</v>
      </c>
      <c r="D168" s="220" t="s">
        <v>172</v>
      </c>
      <c r="E168" s="221" t="s">
        <v>212</v>
      </c>
      <c r="F168" s="222" t="s">
        <v>213</v>
      </c>
      <c r="G168" s="222"/>
      <c r="H168" s="222"/>
      <c r="I168" s="222"/>
      <c r="J168" s="223" t="s">
        <v>184</v>
      </c>
      <c r="K168" s="224">
        <v>34.320999999999998</v>
      </c>
      <c r="L168" s="225">
        <v>0</v>
      </c>
      <c r="M168" s="226"/>
      <c r="N168" s="227">
        <f>ROUND(L168*K168,2)</f>
        <v>0</v>
      </c>
      <c r="O168" s="227"/>
      <c r="P168" s="227"/>
      <c r="Q168" s="227"/>
      <c r="R168" s="49"/>
      <c r="T168" s="228" t="s">
        <v>22</v>
      </c>
      <c r="U168" s="57" t="s">
        <v>43</v>
      </c>
      <c r="V168" s="48"/>
      <c r="W168" s="229">
        <f>V168*K168</f>
        <v>0</v>
      </c>
      <c r="X168" s="229">
        <v>4.0000000000000003E-05</v>
      </c>
      <c r="Y168" s="229">
        <f>X168*K168</f>
        <v>0.00137284</v>
      </c>
      <c r="Z168" s="229">
        <v>0</v>
      </c>
      <c r="AA168" s="230">
        <f>Z168*K168</f>
        <v>0</v>
      </c>
      <c r="AR168" s="23" t="s">
        <v>176</v>
      </c>
      <c r="AT168" s="23" t="s">
        <v>172</v>
      </c>
      <c r="AU168" s="23" t="s">
        <v>150</v>
      </c>
      <c r="AY168" s="23" t="s">
        <v>171</v>
      </c>
      <c r="BE168" s="143">
        <f>IF(U168="základní",N168,0)</f>
        <v>0</v>
      </c>
      <c r="BF168" s="143">
        <f>IF(U168="snížená",N168,0)</f>
        <v>0</v>
      </c>
      <c r="BG168" s="143">
        <f>IF(U168="zákl. přenesená",N168,0)</f>
        <v>0</v>
      </c>
      <c r="BH168" s="143">
        <f>IF(U168="sníž. přenesená",N168,0)</f>
        <v>0</v>
      </c>
      <c r="BI168" s="143">
        <f>IF(U168="nulová",N168,0)</f>
        <v>0</v>
      </c>
      <c r="BJ168" s="23" t="s">
        <v>150</v>
      </c>
      <c r="BK168" s="143">
        <f>ROUND(L168*K168,2)</f>
        <v>0</v>
      </c>
      <c r="BL168" s="23" t="s">
        <v>176</v>
      </c>
      <c r="BM168" s="23" t="s">
        <v>1347</v>
      </c>
    </row>
    <row r="169" s="1" customFormat="1" ht="25.5" customHeight="1">
      <c r="B169" s="47"/>
      <c r="C169" s="220" t="s">
        <v>236</v>
      </c>
      <c r="D169" s="220" t="s">
        <v>172</v>
      </c>
      <c r="E169" s="221" t="s">
        <v>216</v>
      </c>
      <c r="F169" s="222" t="s">
        <v>217</v>
      </c>
      <c r="G169" s="222"/>
      <c r="H169" s="222"/>
      <c r="I169" s="222"/>
      <c r="J169" s="223" t="s">
        <v>218</v>
      </c>
      <c r="K169" s="224">
        <v>30</v>
      </c>
      <c r="L169" s="225">
        <v>0</v>
      </c>
      <c r="M169" s="226"/>
      <c r="N169" s="227">
        <f>ROUND(L169*K169,2)</f>
        <v>0</v>
      </c>
      <c r="O169" s="227"/>
      <c r="P169" s="227"/>
      <c r="Q169" s="227"/>
      <c r="R169" s="49"/>
      <c r="T169" s="228" t="s">
        <v>22</v>
      </c>
      <c r="U169" s="57" t="s">
        <v>43</v>
      </c>
      <c r="V169" s="48"/>
      <c r="W169" s="229">
        <f>V169*K169</f>
        <v>0</v>
      </c>
      <c r="X169" s="229">
        <v>0</v>
      </c>
      <c r="Y169" s="229">
        <f>X169*K169</f>
        <v>0</v>
      </c>
      <c r="Z169" s="229">
        <v>0</v>
      </c>
      <c r="AA169" s="230">
        <f>Z169*K169</f>
        <v>0</v>
      </c>
      <c r="AR169" s="23" t="s">
        <v>176</v>
      </c>
      <c r="AT169" s="23" t="s">
        <v>172</v>
      </c>
      <c r="AU169" s="23" t="s">
        <v>150</v>
      </c>
      <c r="AY169" s="23" t="s">
        <v>171</v>
      </c>
      <c r="BE169" s="143">
        <f>IF(U169="základní",N169,0)</f>
        <v>0</v>
      </c>
      <c r="BF169" s="143">
        <f>IF(U169="snížená",N169,0)</f>
        <v>0</v>
      </c>
      <c r="BG169" s="143">
        <f>IF(U169="zákl. přenesená",N169,0)</f>
        <v>0</v>
      </c>
      <c r="BH169" s="143">
        <f>IF(U169="sníž. přenesená",N169,0)</f>
        <v>0</v>
      </c>
      <c r="BI169" s="143">
        <f>IF(U169="nulová",N169,0)</f>
        <v>0</v>
      </c>
      <c r="BJ169" s="23" t="s">
        <v>150</v>
      </c>
      <c r="BK169" s="143">
        <f>ROUND(L169*K169,2)</f>
        <v>0</v>
      </c>
      <c r="BL169" s="23" t="s">
        <v>176</v>
      </c>
      <c r="BM169" s="23" t="s">
        <v>1348</v>
      </c>
    </row>
    <row r="170" s="1" customFormat="1" ht="38.25" customHeight="1">
      <c r="B170" s="47"/>
      <c r="C170" s="220" t="s">
        <v>242</v>
      </c>
      <c r="D170" s="220" t="s">
        <v>172</v>
      </c>
      <c r="E170" s="221" t="s">
        <v>221</v>
      </c>
      <c r="F170" s="222" t="s">
        <v>222</v>
      </c>
      <c r="G170" s="222"/>
      <c r="H170" s="222"/>
      <c r="I170" s="222"/>
      <c r="J170" s="223" t="s">
        <v>223</v>
      </c>
      <c r="K170" s="224">
        <v>0.5</v>
      </c>
      <c r="L170" s="225">
        <v>0</v>
      </c>
      <c r="M170" s="226"/>
      <c r="N170" s="227">
        <f>ROUND(L170*K170,2)</f>
        <v>0</v>
      </c>
      <c r="O170" s="227"/>
      <c r="P170" s="227"/>
      <c r="Q170" s="227"/>
      <c r="R170" s="49"/>
      <c r="T170" s="228" t="s">
        <v>22</v>
      </c>
      <c r="U170" s="57" t="s">
        <v>43</v>
      </c>
      <c r="V170" s="48"/>
      <c r="W170" s="229">
        <f>V170*K170</f>
        <v>0</v>
      </c>
      <c r="X170" s="229">
        <v>0.016160000000000001</v>
      </c>
      <c r="Y170" s="229">
        <f>X170*K170</f>
        <v>0.0080800000000000004</v>
      </c>
      <c r="Z170" s="229">
        <v>0</v>
      </c>
      <c r="AA170" s="230">
        <f>Z170*K170</f>
        <v>0</v>
      </c>
      <c r="AR170" s="23" t="s">
        <v>176</v>
      </c>
      <c r="AT170" s="23" t="s">
        <v>172</v>
      </c>
      <c r="AU170" s="23" t="s">
        <v>150</v>
      </c>
      <c r="AY170" s="23" t="s">
        <v>171</v>
      </c>
      <c r="BE170" s="143">
        <f>IF(U170="základní",N170,0)</f>
        <v>0</v>
      </c>
      <c r="BF170" s="143">
        <f>IF(U170="snížená",N170,0)</f>
        <v>0</v>
      </c>
      <c r="BG170" s="143">
        <f>IF(U170="zákl. přenesená",N170,0)</f>
        <v>0</v>
      </c>
      <c r="BH170" s="143">
        <f>IF(U170="sníž. přenesená",N170,0)</f>
        <v>0</v>
      </c>
      <c r="BI170" s="143">
        <f>IF(U170="nulová",N170,0)</f>
        <v>0</v>
      </c>
      <c r="BJ170" s="23" t="s">
        <v>150</v>
      </c>
      <c r="BK170" s="143">
        <f>ROUND(L170*K170,2)</f>
        <v>0</v>
      </c>
      <c r="BL170" s="23" t="s">
        <v>176</v>
      </c>
      <c r="BM170" s="23" t="s">
        <v>1349</v>
      </c>
    </row>
    <row r="171" s="10" customFormat="1" ht="16.5" customHeight="1">
      <c r="B171" s="233"/>
      <c r="C171" s="234"/>
      <c r="D171" s="234"/>
      <c r="E171" s="235" t="s">
        <v>22</v>
      </c>
      <c r="F171" s="236" t="s">
        <v>1057</v>
      </c>
      <c r="G171" s="237"/>
      <c r="H171" s="237"/>
      <c r="I171" s="237"/>
      <c r="J171" s="234"/>
      <c r="K171" s="238">
        <v>0.5</v>
      </c>
      <c r="L171" s="234"/>
      <c r="M171" s="234"/>
      <c r="N171" s="234"/>
      <c r="O171" s="234"/>
      <c r="P171" s="234"/>
      <c r="Q171" s="234"/>
      <c r="R171" s="239"/>
      <c r="T171" s="240"/>
      <c r="U171" s="234"/>
      <c r="V171" s="234"/>
      <c r="W171" s="234"/>
      <c r="X171" s="234"/>
      <c r="Y171" s="234"/>
      <c r="Z171" s="234"/>
      <c r="AA171" s="241"/>
      <c r="AT171" s="242" t="s">
        <v>187</v>
      </c>
      <c r="AU171" s="242" t="s">
        <v>150</v>
      </c>
      <c r="AV171" s="10" t="s">
        <v>150</v>
      </c>
      <c r="AW171" s="10" t="s">
        <v>34</v>
      </c>
      <c r="AX171" s="10" t="s">
        <v>84</v>
      </c>
      <c r="AY171" s="242" t="s">
        <v>171</v>
      </c>
    </row>
    <row r="172" s="1" customFormat="1" ht="25.5" customHeight="1">
      <c r="B172" s="47"/>
      <c r="C172" s="220" t="s">
        <v>11</v>
      </c>
      <c r="D172" s="220" t="s">
        <v>172</v>
      </c>
      <c r="E172" s="221" t="s">
        <v>226</v>
      </c>
      <c r="F172" s="222" t="s">
        <v>227</v>
      </c>
      <c r="G172" s="222"/>
      <c r="H172" s="222"/>
      <c r="I172" s="222"/>
      <c r="J172" s="223" t="s">
        <v>184</v>
      </c>
      <c r="K172" s="224">
        <v>4.7699999999999996</v>
      </c>
      <c r="L172" s="225">
        <v>0</v>
      </c>
      <c r="M172" s="226"/>
      <c r="N172" s="227">
        <f>ROUND(L172*K172,2)</f>
        <v>0</v>
      </c>
      <c r="O172" s="227"/>
      <c r="P172" s="227"/>
      <c r="Q172" s="227"/>
      <c r="R172" s="49"/>
      <c r="T172" s="228" t="s">
        <v>22</v>
      </c>
      <c r="U172" s="57" t="s">
        <v>43</v>
      </c>
      <c r="V172" s="48"/>
      <c r="W172" s="229">
        <f>V172*K172</f>
        <v>0</v>
      </c>
      <c r="X172" s="229">
        <v>0</v>
      </c>
      <c r="Y172" s="229">
        <f>X172*K172</f>
        <v>0</v>
      </c>
      <c r="Z172" s="229">
        <v>0.13100000000000001</v>
      </c>
      <c r="AA172" s="230">
        <f>Z172*K172</f>
        <v>0.62486999999999993</v>
      </c>
      <c r="AR172" s="23" t="s">
        <v>176</v>
      </c>
      <c r="AT172" s="23" t="s">
        <v>172</v>
      </c>
      <c r="AU172" s="23" t="s">
        <v>150</v>
      </c>
      <c r="AY172" s="23" t="s">
        <v>171</v>
      </c>
      <c r="BE172" s="143">
        <f>IF(U172="základní",N172,0)</f>
        <v>0</v>
      </c>
      <c r="BF172" s="143">
        <f>IF(U172="snížená",N172,0)</f>
        <v>0</v>
      </c>
      <c r="BG172" s="143">
        <f>IF(U172="zákl. přenesená",N172,0)</f>
        <v>0</v>
      </c>
      <c r="BH172" s="143">
        <f>IF(U172="sníž. přenesená",N172,0)</f>
        <v>0</v>
      </c>
      <c r="BI172" s="143">
        <f>IF(U172="nulová",N172,0)</f>
        <v>0</v>
      </c>
      <c r="BJ172" s="23" t="s">
        <v>150</v>
      </c>
      <c r="BK172" s="143">
        <f>ROUND(L172*K172,2)</f>
        <v>0</v>
      </c>
      <c r="BL172" s="23" t="s">
        <v>176</v>
      </c>
      <c r="BM172" s="23" t="s">
        <v>1350</v>
      </c>
    </row>
    <row r="173" s="10" customFormat="1" ht="16.5" customHeight="1">
      <c r="B173" s="233"/>
      <c r="C173" s="234"/>
      <c r="D173" s="234"/>
      <c r="E173" s="235" t="s">
        <v>22</v>
      </c>
      <c r="F173" s="236" t="s">
        <v>1059</v>
      </c>
      <c r="G173" s="237"/>
      <c r="H173" s="237"/>
      <c r="I173" s="237"/>
      <c r="J173" s="234"/>
      <c r="K173" s="238">
        <v>1.4099999999999999</v>
      </c>
      <c r="L173" s="234"/>
      <c r="M173" s="234"/>
      <c r="N173" s="234"/>
      <c r="O173" s="234"/>
      <c r="P173" s="234"/>
      <c r="Q173" s="234"/>
      <c r="R173" s="239"/>
      <c r="T173" s="240"/>
      <c r="U173" s="234"/>
      <c r="V173" s="234"/>
      <c r="W173" s="234"/>
      <c r="X173" s="234"/>
      <c r="Y173" s="234"/>
      <c r="Z173" s="234"/>
      <c r="AA173" s="241"/>
      <c r="AT173" s="242" t="s">
        <v>187</v>
      </c>
      <c r="AU173" s="242" t="s">
        <v>150</v>
      </c>
      <c r="AV173" s="10" t="s">
        <v>150</v>
      </c>
      <c r="AW173" s="10" t="s">
        <v>34</v>
      </c>
      <c r="AX173" s="10" t="s">
        <v>76</v>
      </c>
      <c r="AY173" s="242" t="s">
        <v>171</v>
      </c>
    </row>
    <row r="174" s="10" customFormat="1" ht="16.5" customHeight="1">
      <c r="B174" s="233"/>
      <c r="C174" s="234"/>
      <c r="D174" s="234"/>
      <c r="E174" s="235" t="s">
        <v>22</v>
      </c>
      <c r="F174" s="252" t="s">
        <v>1351</v>
      </c>
      <c r="G174" s="234"/>
      <c r="H174" s="234"/>
      <c r="I174" s="234"/>
      <c r="J174" s="234"/>
      <c r="K174" s="238">
        <v>3.3599999999999999</v>
      </c>
      <c r="L174" s="234"/>
      <c r="M174" s="234"/>
      <c r="N174" s="234"/>
      <c r="O174" s="234"/>
      <c r="P174" s="234"/>
      <c r="Q174" s="234"/>
      <c r="R174" s="239"/>
      <c r="T174" s="240"/>
      <c r="U174" s="234"/>
      <c r="V174" s="234"/>
      <c r="W174" s="234"/>
      <c r="X174" s="234"/>
      <c r="Y174" s="234"/>
      <c r="Z174" s="234"/>
      <c r="AA174" s="241"/>
      <c r="AT174" s="242" t="s">
        <v>187</v>
      </c>
      <c r="AU174" s="242" t="s">
        <v>150</v>
      </c>
      <c r="AV174" s="10" t="s">
        <v>150</v>
      </c>
      <c r="AW174" s="10" t="s">
        <v>34</v>
      </c>
      <c r="AX174" s="10" t="s">
        <v>76</v>
      </c>
      <c r="AY174" s="242" t="s">
        <v>171</v>
      </c>
    </row>
    <row r="175" s="11" customFormat="1" ht="16.5" customHeight="1">
      <c r="B175" s="243"/>
      <c r="C175" s="244"/>
      <c r="D175" s="244"/>
      <c r="E175" s="245" t="s">
        <v>22</v>
      </c>
      <c r="F175" s="246" t="s">
        <v>188</v>
      </c>
      <c r="G175" s="244"/>
      <c r="H175" s="244"/>
      <c r="I175" s="244"/>
      <c r="J175" s="244"/>
      <c r="K175" s="247">
        <v>4.7699999999999996</v>
      </c>
      <c r="L175" s="244"/>
      <c r="M175" s="244"/>
      <c r="N175" s="244"/>
      <c r="O175" s="244"/>
      <c r="P175" s="244"/>
      <c r="Q175" s="244"/>
      <c r="R175" s="248"/>
      <c r="T175" s="249"/>
      <c r="U175" s="244"/>
      <c r="V175" s="244"/>
      <c r="W175" s="244"/>
      <c r="X175" s="244"/>
      <c r="Y175" s="244"/>
      <c r="Z175" s="244"/>
      <c r="AA175" s="250"/>
      <c r="AT175" s="251" t="s">
        <v>187</v>
      </c>
      <c r="AU175" s="251" t="s">
        <v>150</v>
      </c>
      <c r="AV175" s="11" t="s">
        <v>176</v>
      </c>
      <c r="AW175" s="11" t="s">
        <v>34</v>
      </c>
      <c r="AX175" s="11" t="s">
        <v>84</v>
      </c>
      <c r="AY175" s="251" t="s">
        <v>171</v>
      </c>
    </row>
    <row r="176" s="1" customFormat="1" ht="38.25" customHeight="1">
      <c r="B176" s="47"/>
      <c r="C176" s="220" t="s">
        <v>249</v>
      </c>
      <c r="D176" s="220" t="s">
        <v>172</v>
      </c>
      <c r="E176" s="221" t="s">
        <v>232</v>
      </c>
      <c r="F176" s="222" t="s">
        <v>233</v>
      </c>
      <c r="G176" s="222"/>
      <c r="H176" s="222"/>
      <c r="I176" s="222"/>
      <c r="J176" s="223" t="s">
        <v>184</v>
      </c>
      <c r="K176" s="224">
        <v>1.71</v>
      </c>
      <c r="L176" s="225">
        <v>0</v>
      </c>
      <c r="M176" s="226"/>
      <c r="N176" s="227">
        <f>ROUND(L176*K176,2)</f>
        <v>0</v>
      </c>
      <c r="O176" s="227"/>
      <c r="P176" s="227"/>
      <c r="Q176" s="227"/>
      <c r="R176" s="49"/>
      <c r="T176" s="228" t="s">
        <v>22</v>
      </c>
      <c r="U176" s="57" t="s">
        <v>43</v>
      </c>
      <c r="V176" s="48"/>
      <c r="W176" s="229">
        <f>V176*K176</f>
        <v>0</v>
      </c>
      <c r="X176" s="229">
        <v>0</v>
      </c>
      <c r="Y176" s="229">
        <f>X176*K176</f>
        <v>0</v>
      </c>
      <c r="Z176" s="229">
        <v>0.035000000000000003</v>
      </c>
      <c r="AA176" s="230">
        <f>Z176*K176</f>
        <v>0.059850000000000007</v>
      </c>
      <c r="AR176" s="23" t="s">
        <v>176</v>
      </c>
      <c r="AT176" s="23" t="s">
        <v>172</v>
      </c>
      <c r="AU176" s="23" t="s">
        <v>150</v>
      </c>
      <c r="AY176" s="23" t="s">
        <v>171</v>
      </c>
      <c r="BE176" s="143">
        <f>IF(U176="základní",N176,0)</f>
        <v>0</v>
      </c>
      <c r="BF176" s="143">
        <f>IF(U176="snížená",N176,0)</f>
        <v>0</v>
      </c>
      <c r="BG176" s="143">
        <f>IF(U176="zákl. přenesená",N176,0)</f>
        <v>0</v>
      </c>
      <c r="BH176" s="143">
        <f>IF(U176="sníž. přenesená",N176,0)</f>
        <v>0</v>
      </c>
      <c r="BI176" s="143">
        <f>IF(U176="nulová",N176,0)</f>
        <v>0</v>
      </c>
      <c r="BJ176" s="23" t="s">
        <v>150</v>
      </c>
      <c r="BK176" s="143">
        <f>ROUND(L176*K176,2)</f>
        <v>0</v>
      </c>
      <c r="BL176" s="23" t="s">
        <v>176</v>
      </c>
      <c r="BM176" s="23" t="s">
        <v>1352</v>
      </c>
    </row>
    <row r="177" s="10" customFormat="1" ht="16.5" customHeight="1">
      <c r="B177" s="233"/>
      <c r="C177" s="234"/>
      <c r="D177" s="234"/>
      <c r="E177" s="235" t="s">
        <v>22</v>
      </c>
      <c r="F177" s="236" t="s">
        <v>1353</v>
      </c>
      <c r="G177" s="237"/>
      <c r="H177" s="237"/>
      <c r="I177" s="237"/>
      <c r="J177" s="234"/>
      <c r="K177" s="238">
        <v>1.71</v>
      </c>
      <c r="L177" s="234"/>
      <c r="M177" s="234"/>
      <c r="N177" s="234"/>
      <c r="O177" s="234"/>
      <c r="P177" s="234"/>
      <c r="Q177" s="234"/>
      <c r="R177" s="239"/>
      <c r="T177" s="240"/>
      <c r="U177" s="234"/>
      <c r="V177" s="234"/>
      <c r="W177" s="234"/>
      <c r="X177" s="234"/>
      <c r="Y177" s="234"/>
      <c r="Z177" s="234"/>
      <c r="AA177" s="241"/>
      <c r="AT177" s="242" t="s">
        <v>187</v>
      </c>
      <c r="AU177" s="242" t="s">
        <v>150</v>
      </c>
      <c r="AV177" s="10" t="s">
        <v>150</v>
      </c>
      <c r="AW177" s="10" t="s">
        <v>34</v>
      </c>
      <c r="AX177" s="10" t="s">
        <v>76</v>
      </c>
      <c r="AY177" s="242" t="s">
        <v>171</v>
      </c>
    </row>
    <row r="178" s="11" customFormat="1" ht="16.5" customHeight="1">
      <c r="B178" s="243"/>
      <c r="C178" s="244"/>
      <c r="D178" s="244"/>
      <c r="E178" s="245" t="s">
        <v>22</v>
      </c>
      <c r="F178" s="246" t="s">
        <v>188</v>
      </c>
      <c r="G178" s="244"/>
      <c r="H178" s="244"/>
      <c r="I178" s="244"/>
      <c r="J178" s="244"/>
      <c r="K178" s="247">
        <v>1.71</v>
      </c>
      <c r="L178" s="244"/>
      <c r="M178" s="244"/>
      <c r="N178" s="244"/>
      <c r="O178" s="244"/>
      <c r="P178" s="244"/>
      <c r="Q178" s="244"/>
      <c r="R178" s="248"/>
      <c r="T178" s="249"/>
      <c r="U178" s="244"/>
      <c r="V178" s="244"/>
      <c r="W178" s="244"/>
      <c r="X178" s="244"/>
      <c r="Y178" s="244"/>
      <c r="Z178" s="244"/>
      <c r="AA178" s="250"/>
      <c r="AT178" s="251" t="s">
        <v>187</v>
      </c>
      <c r="AU178" s="251" t="s">
        <v>150</v>
      </c>
      <c r="AV178" s="11" t="s">
        <v>176</v>
      </c>
      <c r="AW178" s="11" t="s">
        <v>34</v>
      </c>
      <c r="AX178" s="11" t="s">
        <v>84</v>
      </c>
      <c r="AY178" s="251" t="s">
        <v>171</v>
      </c>
    </row>
    <row r="179" s="1" customFormat="1" ht="25.5" customHeight="1">
      <c r="B179" s="47"/>
      <c r="C179" s="220" t="s">
        <v>253</v>
      </c>
      <c r="D179" s="220" t="s">
        <v>172</v>
      </c>
      <c r="E179" s="221" t="s">
        <v>1067</v>
      </c>
      <c r="F179" s="222" t="s">
        <v>1068</v>
      </c>
      <c r="G179" s="222"/>
      <c r="H179" s="222"/>
      <c r="I179" s="222"/>
      <c r="J179" s="223" t="s">
        <v>184</v>
      </c>
      <c r="K179" s="224">
        <v>6</v>
      </c>
      <c r="L179" s="225">
        <v>0</v>
      </c>
      <c r="M179" s="226"/>
      <c r="N179" s="227">
        <f>ROUND(L179*K179,2)</f>
        <v>0</v>
      </c>
      <c r="O179" s="227"/>
      <c r="P179" s="227"/>
      <c r="Q179" s="227"/>
      <c r="R179" s="49"/>
      <c r="T179" s="228" t="s">
        <v>22</v>
      </c>
      <c r="U179" s="57" t="s">
        <v>43</v>
      </c>
      <c r="V179" s="48"/>
      <c r="W179" s="229">
        <f>V179*K179</f>
        <v>0</v>
      </c>
      <c r="X179" s="229">
        <v>0</v>
      </c>
      <c r="Y179" s="229">
        <f>X179*K179</f>
        <v>0</v>
      </c>
      <c r="Z179" s="229">
        <v>0.075999999999999998</v>
      </c>
      <c r="AA179" s="230">
        <f>Z179*K179</f>
        <v>0.45599999999999996</v>
      </c>
      <c r="AR179" s="23" t="s">
        <v>176</v>
      </c>
      <c r="AT179" s="23" t="s">
        <v>172</v>
      </c>
      <c r="AU179" s="23" t="s">
        <v>150</v>
      </c>
      <c r="AY179" s="23" t="s">
        <v>171</v>
      </c>
      <c r="BE179" s="143">
        <f>IF(U179="základní",N179,0)</f>
        <v>0</v>
      </c>
      <c r="BF179" s="143">
        <f>IF(U179="snížená",N179,0)</f>
        <v>0</v>
      </c>
      <c r="BG179" s="143">
        <f>IF(U179="zákl. přenesená",N179,0)</f>
        <v>0</v>
      </c>
      <c r="BH179" s="143">
        <f>IF(U179="sníž. přenesená",N179,0)</f>
        <v>0</v>
      </c>
      <c r="BI179" s="143">
        <f>IF(U179="nulová",N179,0)</f>
        <v>0</v>
      </c>
      <c r="BJ179" s="23" t="s">
        <v>150</v>
      </c>
      <c r="BK179" s="143">
        <f>ROUND(L179*K179,2)</f>
        <v>0</v>
      </c>
      <c r="BL179" s="23" t="s">
        <v>176</v>
      </c>
      <c r="BM179" s="23" t="s">
        <v>1354</v>
      </c>
    </row>
    <row r="180" s="10" customFormat="1" ht="16.5" customHeight="1">
      <c r="B180" s="233"/>
      <c r="C180" s="234"/>
      <c r="D180" s="234"/>
      <c r="E180" s="235" t="s">
        <v>22</v>
      </c>
      <c r="F180" s="236" t="s">
        <v>1070</v>
      </c>
      <c r="G180" s="237"/>
      <c r="H180" s="237"/>
      <c r="I180" s="237"/>
      <c r="J180" s="234"/>
      <c r="K180" s="238">
        <v>6</v>
      </c>
      <c r="L180" s="234"/>
      <c r="M180" s="234"/>
      <c r="N180" s="234"/>
      <c r="O180" s="234"/>
      <c r="P180" s="234"/>
      <c r="Q180" s="234"/>
      <c r="R180" s="239"/>
      <c r="T180" s="240"/>
      <c r="U180" s="234"/>
      <c r="V180" s="234"/>
      <c r="W180" s="234"/>
      <c r="X180" s="234"/>
      <c r="Y180" s="234"/>
      <c r="Z180" s="234"/>
      <c r="AA180" s="241"/>
      <c r="AT180" s="242" t="s">
        <v>187</v>
      </c>
      <c r="AU180" s="242" t="s">
        <v>150</v>
      </c>
      <c r="AV180" s="10" t="s">
        <v>150</v>
      </c>
      <c r="AW180" s="10" t="s">
        <v>34</v>
      </c>
      <c r="AX180" s="10" t="s">
        <v>84</v>
      </c>
      <c r="AY180" s="242" t="s">
        <v>171</v>
      </c>
    </row>
    <row r="181" s="1" customFormat="1" ht="38.25" customHeight="1">
      <c r="B181" s="47"/>
      <c r="C181" s="220" t="s">
        <v>257</v>
      </c>
      <c r="D181" s="220" t="s">
        <v>172</v>
      </c>
      <c r="E181" s="221" t="s">
        <v>243</v>
      </c>
      <c r="F181" s="222" t="s">
        <v>244</v>
      </c>
      <c r="G181" s="222"/>
      <c r="H181" s="222"/>
      <c r="I181" s="222"/>
      <c r="J181" s="223" t="s">
        <v>175</v>
      </c>
      <c r="K181" s="224">
        <v>2</v>
      </c>
      <c r="L181" s="225">
        <v>0</v>
      </c>
      <c r="M181" s="226"/>
      <c r="N181" s="227">
        <f>ROUND(L181*K181,2)</f>
        <v>0</v>
      </c>
      <c r="O181" s="227"/>
      <c r="P181" s="227"/>
      <c r="Q181" s="227"/>
      <c r="R181" s="49"/>
      <c r="T181" s="228" t="s">
        <v>22</v>
      </c>
      <c r="U181" s="57" t="s">
        <v>43</v>
      </c>
      <c r="V181" s="48"/>
      <c r="W181" s="229">
        <f>V181*K181</f>
        <v>0</v>
      </c>
      <c r="X181" s="229">
        <v>0</v>
      </c>
      <c r="Y181" s="229">
        <f>X181*K181</f>
        <v>0</v>
      </c>
      <c r="Z181" s="229">
        <v>0.0040000000000000001</v>
      </c>
      <c r="AA181" s="230">
        <f>Z181*K181</f>
        <v>0.0080000000000000002</v>
      </c>
      <c r="AR181" s="23" t="s">
        <v>176</v>
      </c>
      <c r="AT181" s="23" t="s">
        <v>172</v>
      </c>
      <c r="AU181" s="23" t="s">
        <v>150</v>
      </c>
      <c r="AY181" s="23" t="s">
        <v>171</v>
      </c>
      <c r="BE181" s="143">
        <f>IF(U181="základní",N181,0)</f>
        <v>0</v>
      </c>
      <c r="BF181" s="143">
        <f>IF(U181="snížená",N181,0)</f>
        <v>0</v>
      </c>
      <c r="BG181" s="143">
        <f>IF(U181="zákl. přenesená",N181,0)</f>
        <v>0</v>
      </c>
      <c r="BH181" s="143">
        <f>IF(U181="sníž. přenesená",N181,0)</f>
        <v>0</v>
      </c>
      <c r="BI181" s="143">
        <f>IF(U181="nulová",N181,0)</f>
        <v>0</v>
      </c>
      <c r="BJ181" s="23" t="s">
        <v>150</v>
      </c>
      <c r="BK181" s="143">
        <f>ROUND(L181*K181,2)</f>
        <v>0</v>
      </c>
      <c r="BL181" s="23" t="s">
        <v>176</v>
      </c>
      <c r="BM181" s="23" t="s">
        <v>1355</v>
      </c>
    </row>
    <row r="182" s="1" customFormat="1" ht="38.25" customHeight="1">
      <c r="B182" s="47"/>
      <c r="C182" s="220" t="s">
        <v>264</v>
      </c>
      <c r="D182" s="220" t="s">
        <v>172</v>
      </c>
      <c r="E182" s="221" t="s">
        <v>1072</v>
      </c>
      <c r="F182" s="222" t="s">
        <v>1073</v>
      </c>
      <c r="G182" s="222"/>
      <c r="H182" s="222"/>
      <c r="I182" s="222"/>
      <c r="J182" s="223" t="s">
        <v>175</v>
      </c>
      <c r="K182" s="224">
        <v>1</v>
      </c>
      <c r="L182" s="225">
        <v>0</v>
      </c>
      <c r="M182" s="226"/>
      <c r="N182" s="227">
        <f>ROUND(L182*K182,2)</f>
        <v>0</v>
      </c>
      <c r="O182" s="227"/>
      <c r="P182" s="227"/>
      <c r="Q182" s="227"/>
      <c r="R182" s="49"/>
      <c r="T182" s="228" t="s">
        <v>22</v>
      </c>
      <c r="U182" s="57" t="s">
        <v>43</v>
      </c>
      <c r="V182" s="48"/>
      <c r="W182" s="229">
        <f>V182*K182</f>
        <v>0</v>
      </c>
      <c r="X182" s="229">
        <v>0</v>
      </c>
      <c r="Y182" s="229">
        <f>X182*K182</f>
        <v>0</v>
      </c>
      <c r="Z182" s="229">
        <v>0.012</v>
      </c>
      <c r="AA182" s="230">
        <f>Z182*K182</f>
        <v>0.012</v>
      </c>
      <c r="AR182" s="23" t="s">
        <v>176</v>
      </c>
      <c r="AT182" s="23" t="s">
        <v>172</v>
      </c>
      <c r="AU182" s="23" t="s">
        <v>150</v>
      </c>
      <c r="AY182" s="23" t="s">
        <v>171</v>
      </c>
      <c r="BE182" s="143">
        <f>IF(U182="základní",N182,0)</f>
        <v>0</v>
      </c>
      <c r="BF182" s="143">
        <f>IF(U182="snížená",N182,0)</f>
        <v>0</v>
      </c>
      <c r="BG182" s="143">
        <f>IF(U182="zákl. přenesená",N182,0)</f>
        <v>0</v>
      </c>
      <c r="BH182" s="143">
        <f>IF(U182="sníž. přenesená",N182,0)</f>
        <v>0</v>
      </c>
      <c r="BI182" s="143">
        <f>IF(U182="nulová",N182,0)</f>
        <v>0</v>
      </c>
      <c r="BJ182" s="23" t="s">
        <v>150</v>
      </c>
      <c r="BK182" s="143">
        <f>ROUND(L182*K182,2)</f>
        <v>0</v>
      </c>
      <c r="BL182" s="23" t="s">
        <v>176</v>
      </c>
      <c r="BM182" s="23" t="s">
        <v>1356</v>
      </c>
    </row>
    <row r="183" s="1" customFormat="1" ht="25.5" customHeight="1">
      <c r="B183" s="47"/>
      <c r="C183" s="220" t="s">
        <v>270</v>
      </c>
      <c r="D183" s="220" t="s">
        <v>172</v>
      </c>
      <c r="E183" s="221" t="s">
        <v>246</v>
      </c>
      <c r="F183" s="222" t="s">
        <v>247</v>
      </c>
      <c r="G183" s="222"/>
      <c r="H183" s="222"/>
      <c r="I183" s="222"/>
      <c r="J183" s="223" t="s">
        <v>223</v>
      </c>
      <c r="K183" s="224">
        <v>9</v>
      </c>
      <c r="L183" s="225">
        <v>0</v>
      </c>
      <c r="M183" s="226"/>
      <c r="N183" s="227">
        <f>ROUND(L183*K183,2)</f>
        <v>0</v>
      </c>
      <c r="O183" s="227"/>
      <c r="P183" s="227"/>
      <c r="Q183" s="227"/>
      <c r="R183" s="49"/>
      <c r="T183" s="228" t="s">
        <v>22</v>
      </c>
      <c r="U183" s="57" t="s">
        <v>43</v>
      </c>
      <c r="V183" s="48"/>
      <c r="W183" s="229">
        <f>V183*K183</f>
        <v>0</v>
      </c>
      <c r="X183" s="229">
        <v>0</v>
      </c>
      <c r="Y183" s="229">
        <f>X183*K183</f>
        <v>0</v>
      </c>
      <c r="Z183" s="229">
        <v>0.0089999999999999993</v>
      </c>
      <c r="AA183" s="230">
        <f>Z183*K183</f>
        <v>0.080999999999999989</v>
      </c>
      <c r="AR183" s="23" t="s">
        <v>176</v>
      </c>
      <c r="AT183" s="23" t="s">
        <v>172</v>
      </c>
      <c r="AU183" s="23" t="s">
        <v>150</v>
      </c>
      <c r="AY183" s="23" t="s">
        <v>171</v>
      </c>
      <c r="BE183" s="143">
        <f>IF(U183="základní",N183,0)</f>
        <v>0</v>
      </c>
      <c r="BF183" s="143">
        <f>IF(U183="snížená",N183,0)</f>
        <v>0</v>
      </c>
      <c r="BG183" s="143">
        <f>IF(U183="zákl. přenesená",N183,0)</f>
        <v>0</v>
      </c>
      <c r="BH183" s="143">
        <f>IF(U183="sníž. přenesená",N183,0)</f>
        <v>0</v>
      </c>
      <c r="BI183" s="143">
        <f>IF(U183="nulová",N183,0)</f>
        <v>0</v>
      </c>
      <c r="BJ183" s="23" t="s">
        <v>150</v>
      </c>
      <c r="BK183" s="143">
        <f>ROUND(L183*K183,2)</f>
        <v>0</v>
      </c>
      <c r="BL183" s="23" t="s">
        <v>176</v>
      </c>
      <c r="BM183" s="23" t="s">
        <v>1357</v>
      </c>
    </row>
    <row r="184" s="1" customFormat="1" ht="25.5" customHeight="1">
      <c r="B184" s="47"/>
      <c r="C184" s="220" t="s">
        <v>10</v>
      </c>
      <c r="D184" s="220" t="s">
        <v>172</v>
      </c>
      <c r="E184" s="221" t="s">
        <v>250</v>
      </c>
      <c r="F184" s="222" t="s">
        <v>251</v>
      </c>
      <c r="G184" s="222"/>
      <c r="H184" s="222"/>
      <c r="I184" s="222"/>
      <c r="J184" s="223" t="s">
        <v>223</v>
      </c>
      <c r="K184" s="224">
        <v>9</v>
      </c>
      <c r="L184" s="225">
        <v>0</v>
      </c>
      <c r="M184" s="226"/>
      <c r="N184" s="227">
        <f>ROUND(L184*K184,2)</f>
        <v>0</v>
      </c>
      <c r="O184" s="227"/>
      <c r="P184" s="227"/>
      <c r="Q184" s="227"/>
      <c r="R184" s="49"/>
      <c r="T184" s="228" t="s">
        <v>22</v>
      </c>
      <c r="U184" s="57" t="s">
        <v>43</v>
      </c>
      <c r="V184" s="48"/>
      <c r="W184" s="229">
        <f>V184*K184</f>
        <v>0</v>
      </c>
      <c r="X184" s="229">
        <v>0</v>
      </c>
      <c r="Y184" s="229">
        <f>X184*K184</f>
        <v>0</v>
      </c>
      <c r="Z184" s="229">
        <v>0.027</v>
      </c>
      <c r="AA184" s="230">
        <f>Z184*K184</f>
        <v>0.24299999999999999</v>
      </c>
      <c r="AR184" s="23" t="s">
        <v>176</v>
      </c>
      <c r="AT184" s="23" t="s">
        <v>172</v>
      </c>
      <c r="AU184" s="23" t="s">
        <v>150</v>
      </c>
      <c r="AY184" s="23" t="s">
        <v>171</v>
      </c>
      <c r="BE184" s="143">
        <f>IF(U184="základní",N184,0)</f>
        <v>0</v>
      </c>
      <c r="BF184" s="143">
        <f>IF(U184="snížená",N184,0)</f>
        <v>0</v>
      </c>
      <c r="BG184" s="143">
        <f>IF(U184="zákl. přenesená",N184,0)</f>
        <v>0</v>
      </c>
      <c r="BH184" s="143">
        <f>IF(U184="sníž. přenesená",N184,0)</f>
        <v>0</v>
      </c>
      <c r="BI184" s="143">
        <f>IF(U184="nulová",N184,0)</f>
        <v>0</v>
      </c>
      <c r="BJ184" s="23" t="s">
        <v>150</v>
      </c>
      <c r="BK184" s="143">
        <f>ROUND(L184*K184,2)</f>
        <v>0</v>
      </c>
      <c r="BL184" s="23" t="s">
        <v>176</v>
      </c>
      <c r="BM184" s="23" t="s">
        <v>1358</v>
      </c>
    </row>
    <row r="185" s="1" customFormat="1" ht="38.25" customHeight="1">
      <c r="B185" s="47"/>
      <c r="C185" s="220" t="s">
        <v>278</v>
      </c>
      <c r="D185" s="220" t="s">
        <v>172</v>
      </c>
      <c r="E185" s="221" t="s">
        <v>254</v>
      </c>
      <c r="F185" s="222" t="s">
        <v>255</v>
      </c>
      <c r="G185" s="222"/>
      <c r="H185" s="222"/>
      <c r="I185" s="222"/>
      <c r="J185" s="223" t="s">
        <v>175</v>
      </c>
      <c r="K185" s="224">
        <v>3</v>
      </c>
      <c r="L185" s="225">
        <v>0</v>
      </c>
      <c r="M185" s="226"/>
      <c r="N185" s="227">
        <f>ROUND(L185*K185,2)</f>
        <v>0</v>
      </c>
      <c r="O185" s="227"/>
      <c r="P185" s="227"/>
      <c r="Q185" s="227"/>
      <c r="R185" s="49"/>
      <c r="T185" s="228" t="s">
        <v>22</v>
      </c>
      <c r="U185" s="57" t="s">
        <v>43</v>
      </c>
      <c r="V185" s="48"/>
      <c r="W185" s="229">
        <f>V185*K185</f>
        <v>0</v>
      </c>
      <c r="X185" s="229">
        <v>0</v>
      </c>
      <c r="Y185" s="229">
        <f>X185*K185</f>
        <v>0</v>
      </c>
      <c r="Z185" s="229">
        <v>0.0089999999999999993</v>
      </c>
      <c r="AA185" s="230">
        <f>Z185*K185</f>
        <v>0.026999999999999996</v>
      </c>
      <c r="AR185" s="23" t="s">
        <v>176</v>
      </c>
      <c r="AT185" s="23" t="s">
        <v>172</v>
      </c>
      <c r="AU185" s="23" t="s">
        <v>150</v>
      </c>
      <c r="AY185" s="23" t="s">
        <v>171</v>
      </c>
      <c r="BE185" s="143">
        <f>IF(U185="základní",N185,0)</f>
        <v>0</v>
      </c>
      <c r="BF185" s="143">
        <f>IF(U185="snížená",N185,0)</f>
        <v>0</v>
      </c>
      <c r="BG185" s="143">
        <f>IF(U185="zákl. přenesená",N185,0)</f>
        <v>0</v>
      </c>
      <c r="BH185" s="143">
        <f>IF(U185="sníž. přenesená",N185,0)</f>
        <v>0</v>
      </c>
      <c r="BI185" s="143">
        <f>IF(U185="nulová",N185,0)</f>
        <v>0</v>
      </c>
      <c r="BJ185" s="23" t="s">
        <v>150</v>
      </c>
      <c r="BK185" s="143">
        <f>ROUND(L185*K185,2)</f>
        <v>0</v>
      </c>
      <c r="BL185" s="23" t="s">
        <v>176</v>
      </c>
      <c r="BM185" s="23" t="s">
        <v>1359</v>
      </c>
    </row>
    <row r="186" s="1" customFormat="1" ht="38.25" customHeight="1">
      <c r="B186" s="47"/>
      <c r="C186" s="220" t="s">
        <v>282</v>
      </c>
      <c r="D186" s="220" t="s">
        <v>172</v>
      </c>
      <c r="E186" s="221" t="s">
        <v>258</v>
      </c>
      <c r="F186" s="222" t="s">
        <v>259</v>
      </c>
      <c r="G186" s="222"/>
      <c r="H186" s="222"/>
      <c r="I186" s="222"/>
      <c r="J186" s="223" t="s">
        <v>184</v>
      </c>
      <c r="K186" s="224">
        <v>4.21</v>
      </c>
      <c r="L186" s="225">
        <v>0</v>
      </c>
      <c r="M186" s="226"/>
      <c r="N186" s="227">
        <f>ROUND(L186*K186,2)</f>
        <v>0</v>
      </c>
      <c r="O186" s="227"/>
      <c r="P186" s="227"/>
      <c r="Q186" s="227"/>
      <c r="R186" s="49"/>
      <c r="T186" s="228" t="s">
        <v>22</v>
      </c>
      <c r="U186" s="57" t="s">
        <v>43</v>
      </c>
      <c r="V186" s="48"/>
      <c r="W186" s="229">
        <f>V186*K186</f>
        <v>0</v>
      </c>
      <c r="X186" s="229">
        <v>0</v>
      </c>
      <c r="Y186" s="229">
        <f>X186*K186</f>
        <v>0</v>
      </c>
      <c r="Z186" s="229">
        <v>0.045999999999999999</v>
      </c>
      <c r="AA186" s="230">
        <f>Z186*K186</f>
        <v>0.19366</v>
      </c>
      <c r="AR186" s="23" t="s">
        <v>176</v>
      </c>
      <c r="AT186" s="23" t="s">
        <v>172</v>
      </c>
      <c r="AU186" s="23" t="s">
        <v>150</v>
      </c>
      <c r="AY186" s="23" t="s">
        <v>171</v>
      </c>
      <c r="BE186" s="143">
        <f>IF(U186="základní",N186,0)</f>
        <v>0</v>
      </c>
      <c r="BF186" s="143">
        <f>IF(U186="snížená",N186,0)</f>
        <v>0</v>
      </c>
      <c r="BG186" s="143">
        <f>IF(U186="zákl. přenesená",N186,0)</f>
        <v>0</v>
      </c>
      <c r="BH186" s="143">
        <f>IF(U186="sníž. přenesená",N186,0)</f>
        <v>0</v>
      </c>
      <c r="BI186" s="143">
        <f>IF(U186="nulová",N186,0)</f>
        <v>0</v>
      </c>
      <c r="BJ186" s="23" t="s">
        <v>150</v>
      </c>
      <c r="BK186" s="143">
        <f>ROUND(L186*K186,2)</f>
        <v>0</v>
      </c>
      <c r="BL186" s="23" t="s">
        <v>176</v>
      </c>
      <c r="BM186" s="23" t="s">
        <v>1360</v>
      </c>
    </row>
    <row r="187" s="10" customFormat="1" ht="16.5" customHeight="1">
      <c r="B187" s="233"/>
      <c r="C187" s="234"/>
      <c r="D187" s="234"/>
      <c r="E187" s="235" t="s">
        <v>22</v>
      </c>
      <c r="F187" s="236" t="s">
        <v>1361</v>
      </c>
      <c r="G187" s="237"/>
      <c r="H187" s="237"/>
      <c r="I187" s="237"/>
      <c r="J187" s="234"/>
      <c r="K187" s="238">
        <v>1.3600000000000001</v>
      </c>
      <c r="L187" s="234"/>
      <c r="M187" s="234"/>
      <c r="N187" s="234"/>
      <c r="O187" s="234"/>
      <c r="P187" s="234"/>
      <c r="Q187" s="234"/>
      <c r="R187" s="239"/>
      <c r="T187" s="240"/>
      <c r="U187" s="234"/>
      <c r="V187" s="234"/>
      <c r="W187" s="234"/>
      <c r="X187" s="234"/>
      <c r="Y187" s="234"/>
      <c r="Z187" s="234"/>
      <c r="AA187" s="241"/>
      <c r="AT187" s="242" t="s">
        <v>187</v>
      </c>
      <c r="AU187" s="242" t="s">
        <v>150</v>
      </c>
      <c r="AV187" s="10" t="s">
        <v>150</v>
      </c>
      <c r="AW187" s="10" t="s">
        <v>34</v>
      </c>
      <c r="AX187" s="10" t="s">
        <v>76</v>
      </c>
      <c r="AY187" s="242" t="s">
        <v>171</v>
      </c>
    </row>
    <row r="188" s="10" customFormat="1" ht="16.5" customHeight="1">
      <c r="B188" s="233"/>
      <c r="C188" s="234"/>
      <c r="D188" s="234"/>
      <c r="E188" s="235" t="s">
        <v>22</v>
      </c>
      <c r="F188" s="252" t="s">
        <v>1362</v>
      </c>
      <c r="G188" s="234"/>
      <c r="H188" s="234"/>
      <c r="I188" s="234"/>
      <c r="J188" s="234"/>
      <c r="K188" s="238">
        <v>2.5499999999999998</v>
      </c>
      <c r="L188" s="234"/>
      <c r="M188" s="234"/>
      <c r="N188" s="234"/>
      <c r="O188" s="234"/>
      <c r="P188" s="234"/>
      <c r="Q188" s="234"/>
      <c r="R188" s="239"/>
      <c r="T188" s="240"/>
      <c r="U188" s="234"/>
      <c r="V188" s="234"/>
      <c r="W188" s="234"/>
      <c r="X188" s="234"/>
      <c r="Y188" s="234"/>
      <c r="Z188" s="234"/>
      <c r="AA188" s="241"/>
      <c r="AT188" s="242" t="s">
        <v>187</v>
      </c>
      <c r="AU188" s="242" t="s">
        <v>150</v>
      </c>
      <c r="AV188" s="10" t="s">
        <v>150</v>
      </c>
      <c r="AW188" s="10" t="s">
        <v>34</v>
      </c>
      <c r="AX188" s="10" t="s">
        <v>76</v>
      </c>
      <c r="AY188" s="242" t="s">
        <v>171</v>
      </c>
    </row>
    <row r="189" s="10" customFormat="1" ht="16.5" customHeight="1">
      <c r="B189" s="233"/>
      <c r="C189" s="234"/>
      <c r="D189" s="234"/>
      <c r="E189" s="235" t="s">
        <v>22</v>
      </c>
      <c r="F189" s="252" t="s">
        <v>1363</v>
      </c>
      <c r="G189" s="234"/>
      <c r="H189" s="234"/>
      <c r="I189" s="234"/>
      <c r="J189" s="234"/>
      <c r="K189" s="238">
        <v>0.29999999999999999</v>
      </c>
      <c r="L189" s="234"/>
      <c r="M189" s="234"/>
      <c r="N189" s="234"/>
      <c r="O189" s="234"/>
      <c r="P189" s="234"/>
      <c r="Q189" s="234"/>
      <c r="R189" s="239"/>
      <c r="T189" s="240"/>
      <c r="U189" s="234"/>
      <c r="V189" s="234"/>
      <c r="W189" s="234"/>
      <c r="X189" s="234"/>
      <c r="Y189" s="234"/>
      <c r="Z189" s="234"/>
      <c r="AA189" s="241"/>
      <c r="AT189" s="242" t="s">
        <v>187</v>
      </c>
      <c r="AU189" s="242" t="s">
        <v>150</v>
      </c>
      <c r="AV189" s="10" t="s">
        <v>150</v>
      </c>
      <c r="AW189" s="10" t="s">
        <v>34</v>
      </c>
      <c r="AX189" s="10" t="s">
        <v>76</v>
      </c>
      <c r="AY189" s="242" t="s">
        <v>171</v>
      </c>
    </row>
    <row r="190" s="11" customFormat="1" ht="16.5" customHeight="1">
      <c r="B190" s="243"/>
      <c r="C190" s="244"/>
      <c r="D190" s="244"/>
      <c r="E190" s="245" t="s">
        <v>22</v>
      </c>
      <c r="F190" s="246" t="s">
        <v>188</v>
      </c>
      <c r="G190" s="244"/>
      <c r="H190" s="244"/>
      <c r="I190" s="244"/>
      <c r="J190" s="244"/>
      <c r="K190" s="247">
        <v>4.21</v>
      </c>
      <c r="L190" s="244"/>
      <c r="M190" s="244"/>
      <c r="N190" s="244"/>
      <c r="O190" s="244"/>
      <c r="P190" s="244"/>
      <c r="Q190" s="244"/>
      <c r="R190" s="248"/>
      <c r="T190" s="249"/>
      <c r="U190" s="244"/>
      <c r="V190" s="244"/>
      <c r="W190" s="244"/>
      <c r="X190" s="244"/>
      <c r="Y190" s="244"/>
      <c r="Z190" s="244"/>
      <c r="AA190" s="250"/>
      <c r="AT190" s="251" t="s">
        <v>187</v>
      </c>
      <c r="AU190" s="251" t="s">
        <v>150</v>
      </c>
      <c r="AV190" s="11" t="s">
        <v>176</v>
      </c>
      <c r="AW190" s="11" t="s">
        <v>34</v>
      </c>
      <c r="AX190" s="11" t="s">
        <v>84</v>
      </c>
      <c r="AY190" s="251" t="s">
        <v>171</v>
      </c>
    </row>
    <row r="191" s="1" customFormat="1" ht="38.25" customHeight="1">
      <c r="B191" s="47"/>
      <c r="C191" s="220" t="s">
        <v>286</v>
      </c>
      <c r="D191" s="220" t="s">
        <v>172</v>
      </c>
      <c r="E191" s="221" t="s">
        <v>265</v>
      </c>
      <c r="F191" s="222" t="s">
        <v>266</v>
      </c>
      <c r="G191" s="222"/>
      <c r="H191" s="222"/>
      <c r="I191" s="222"/>
      <c r="J191" s="223" t="s">
        <v>184</v>
      </c>
      <c r="K191" s="224">
        <v>15.055999999999999</v>
      </c>
      <c r="L191" s="225">
        <v>0</v>
      </c>
      <c r="M191" s="226"/>
      <c r="N191" s="227">
        <f>ROUND(L191*K191,2)</f>
        <v>0</v>
      </c>
      <c r="O191" s="227"/>
      <c r="P191" s="227"/>
      <c r="Q191" s="227"/>
      <c r="R191" s="49"/>
      <c r="T191" s="228" t="s">
        <v>22</v>
      </c>
      <c r="U191" s="57" t="s">
        <v>43</v>
      </c>
      <c r="V191" s="48"/>
      <c r="W191" s="229">
        <f>V191*K191</f>
        <v>0</v>
      </c>
      <c r="X191" s="229">
        <v>0</v>
      </c>
      <c r="Y191" s="229">
        <f>X191*K191</f>
        <v>0</v>
      </c>
      <c r="Z191" s="229">
        <v>0.068000000000000005</v>
      </c>
      <c r="AA191" s="230">
        <f>Z191*K191</f>
        <v>1.0238080000000001</v>
      </c>
      <c r="AR191" s="23" t="s">
        <v>176</v>
      </c>
      <c r="AT191" s="23" t="s">
        <v>172</v>
      </c>
      <c r="AU191" s="23" t="s">
        <v>150</v>
      </c>
      <c r="AY191" s="23" t="s">
        <v>171</v>
      </c>
      <c r="BE191" s="143">
        <f>IF(U191="základní",N191,0)</f>
        <v>0</v>
      </c>
      <c r="BF191" s="143">
        <f>IF(U191="snížená",N191,0)</f>
        <v>0</v>
      </c>
      <c r="BG191" s="143">
        <f>IF(U191="zákl. přenesená",N191,0)</f>
        <v>0</v>
      </c>
      <c r="BH191" s="143">
        <f>IF(U191="sníž. přenesená",N191,0)</f>
        <v>0</v>
      </c>
      <c r="BI191" s="143">
        <f>IF(U191="nulová",N191,0)</f>
        <v>0</v>
      </c>
      <c r="BJ191" s="23" t="s">
        <v>150</v>
      </c>
      <c r="BK191" s="143">
        <f>ROUND(L191*K191,2)</f>
        <v>0</v>
      </c>
      <c r="BL191" s="23" t="s">
        <v>176</v>
      </c>
      <c r="BM191" s="23" t="s">
        <v>1364</v>
      </c>
    </row>
    <row r="192" s="10" customFormat="1" ht="16.5" customHeight="1">
      <c r="B192" s="233"/>
      <c r="C192" s="234"/>
      <c r="D192" s="234"/>
      <c r="E192" s="235" t="s">
        <v>22</v>
      </c>
      <c r="F192" s="236" t="s">
        <v>1365</v>
      </c>
      <c r="G192" s="237"/>
      <c r="H192" s="237"/>
      <c r="I192" s="237"/>
      <c r="J192" s="234"/>
      <c r="K192" s="238">
        <v>11.16</v>
      </c>
      <c r="L192" s="234"/>
      <c r="M192" s="234"/>
      <c r="N192" s="234"/>
      <c r="O192" s="234"/>
      <c r="P192" s="234"/>
      <c r="Q192" s="234"/>
      <c r="R192" s="239"/>
      <c r="T192" s="240"/>
      <c r="U192" s="234"/>
      <c r="V192" s="234"/>
      <c r="W192" s="234"/>
      <c r="X192" s="234"/>
      <c r="Y192" s="234"/>
      <c r="Z192" s="234"/>
      <c r="AA192" s="241"/>
      <c r="AT192" s="242" t="s">
        <v>187</v>
      </c>
      <c r="AU192" s="242" t="s">
        <v>150</v>
      </c>
      <c r="AV192" s="10" t="s">
        <v>150</v>
      </c>
      <c r="AW192" s="10" t="s">
        <v>34</v>
      </c>
      <c r="AX192" s="10" t="s">
        <v>76</v>
      </c>
      <c r="AY192" s="242" t="s">
        <v>171</v>
      </c>
    </row>
    <row r="193" s="10" customFormat="1" ht="16.5" customHeight="1">
      <c r="B193" s="233"/>
      <c r="C193" s="234"/>
      <c r="D193" s="234"/>
      <c r="E193" s="235" t="s">
        <v>22</v>
      </c>
      <c r="F193" s="252" t="s">
        <v>1366</v>
      </c>
      <c r="G193" s="234"/>
      <c r="H193" s="234"/>
      <c r="I193" s="234"/>
      <c r="J193" s="234"/>
      <c r="K193" s="238">
        <v>3.8959999999999999</v>
      </c>
      <c r="L193" s="234"/>
      <c r="M193" s="234"/>
      <c r="N193" s="234"/>
      <c r="O193" s="234"/>
      <c r="P193" s="234"/>
      <c r="Q193" s="234"/>
      <c r="R193" s="239"/>
      <c r="T193" s="240"/>
      <c r="U193" s="234"/>
      <c r="V193" s="234"/>
      <c r="W193" s="234"/>
      <c r="X193" s="234"/>
      <c r="Y193" s="234"/>
      <c r="Z193" s="234"/>
      <c r="AA193" s="241"/>
      <c r="AT193" s="242" t="s">
        <v>187</v>
      </c>
      <c r="AU193" s="242" t="s">
        <v>150</v>
      </c>
      <c r="AV193" s="10" t="s">
        <v>150</v>
      </c>
      <c r="AW193" s="10" t="s">
        <v>34</v>
      </c>
      <c r="AX193" s="10" t="s">
        <v>76</v>
      </c>
      <c r="AY193" s="242" t="s">
        <v>171</v>
      </c>
    </row>
    <row r="194" s="11" customFormat="1" ht="16.5" customHeight="1">
      <c r="B194" s="243"/>
      <c r="C194" s="244"/>
      <c r="D194" s="244"/>
      <c r="E194" s="245" t="s">
        <v>22</v>
      </c>
      <c r="F194" s="246" t="s">
        <v>188</v>
      </c>
      <c r="G194" s="244"/>
      <c r="H194" s="244"/>
      <c r="I194" s="244"/>
      <c r="J194" s="244"/>
      <c r="K194" s="247">
        <v>15.055999999999999</v>
      </c>
      <c r="L194" s="244"/>
      <c r="M194" s="244"/>
      <c r="N194" s="244"/>
      <c r="O194" s="244"/>
      <c r="P194" s="244"/>
      <c r="Q194" s="244"/>
      <c r="R194" s="248"/>
      <c r="T194" s="249"/>
      <c r="U194" s="244"/>
      <c r="V194" s="244"/>
      <c r="W194" s="244"/>
      <c r="X194" s="244"/>
      <c r="Y194" s="244"/>
      <c r="Z194" s="244"/>
      <c r="AA194" s="250"/>
      <c r="AT194" s="251" t="s">
        <v>187</v>
      </c>
      <c r="AU194" s="251" t="s">
        <v>150</v>
      </c>
      <c r="AV194" s="11" t="s">
        <v>176</v>
      </c>
      <c r="AW194" s="11" t="s">
        <v>34</v>
      </c>
      <c r="AX194" s="11" t="s">
        <v>84</v>
      </c>
      <c r="AY194" s="251" t="s">
        <v>171</v>
      </c>
    </row>
    <row r="195" s="9" customFormat="1" ht="29.88" customHeight="1">
      <c r="B195" s="206"/>
      <c r="C195" s="207"/>
      <c r="D195" s="217" t="s">
        <v>128</v>
      </c>
      <c r="E195" s="217"/>
      <c r="F195" s="217"/>
      <c r="G195" s="217"/>
      <c r="H195" s="217"/>
      <c r="I195" s="217"/>
      <c r="J195" s="217"/>
      <c r="K195" s="217"/>
      <c r="L195" s="217"/>
      <c r="M195" s="217"/>
      <c r="N195" s="218">
        <f>BK195</f>
        <v>0</v>
      </c>
      <c r="O195" s="219"/>
      <c r="P195" s="219"/>
      <c r="Q195" s="219"/>
      <c r="R195" s="210"/>
      <c r="T195" s="211"/>
      <c r="U195" s="207"/>
      <c r="V195" s="207"/>
      <c r="W195" s="212">
        <f>SUM(W196:W199)</f>
        <v>0</v>
      </c>
      <c r="X195" s="207"/>
      <c r="Y195" s="212">
        <f>SUM(Y196:Y199)</f>
        <v>0</v>
      </c>
      <c r="Z195" s="207"/>
      <c r="AA195" s="213">
        <f>SUM(AA196:AA199)</f>
        <v>0</v>
      </c>
      <c r="AR195" s="214" t="s">
        <v>84</v>
      </c>
      <c r="AT195" s="215" t="s">
        <v>75</v>
      </c>
      <c r="AU195" s="215" t="s">
        <v>84</v>
      </c>
      <c r="AY195" s="214" t="s">
        <v>171</v>
      </c>
      <c r="BK195" s="216">
        <f>SUM(BK196:BK199)</f>
        <v>0</v>
      </c>
    </row>
    <row r="196" s="1" customFormat="1" ht="38.25" customHeight="1">
      <c r="B196" s="47"/>
      <c r="C196" s="220" t="s">
        <v>290</v>
      </c>
      <c r="D196" s="220" t="s">
        <v>172</v>
      </c>
      <c r="E196" s="221" t="s">
        <v>271</v>
      </c>
      <c r="F196" s="222" t="s">
        <v>272</v>
      </c>
      <c r="G196" s="222"/>
      <c r="H196" s="222"/>
      <c r="I196" s="222"/>
      <c r="J196" s="223" t="s">
        <v>273</v>
      </c>
      <c r="K196" s="224">
        <v>4.234</v>
      </c>
      <c r="L196" s="225">
        <v>0</v>
      </c>
      <c r="M196" s="226"/>
      <c r="N196" s="227">
        <f>ROUND(L196*K196,2)</f>
        <v>0</v>
      </c>
      <c r="O196" s="227"/>
      <c r="P196" s="227"/>
      <c r="Q196" s="227"/>
      <c r="R196" s="49"/>
      <c r="T196" s="228" t="s">
        <v>22</v>
      </c>
      <c r="U196" s="57" t="s">
        <v>43</v>
      </c>
      <c r="V196" s="48"/>
      <c r="W196" s="229">
        <f>V196*K196</f>
        <v>0</v>
      </c>
      <c r="X196" s="229">
        <v>0</v>
      </c>
      <c r="Y196" s="229">
        <f>X196*K196</f>
        <v>0</v>
      </c>
      <c r="Z196" s="229">
        <v>0</v>
      </c>
      <c r="AA196" s="230">
        <f>Z196*K196</f>
        <v>0</v>
      </c>
      <c r="AR196" s="23" t="s">
        <v>176</v>
      </c>
      <c r="AT196" s="23" t="s">
        <v>172</v>
      </c>
      <c r="AU196" s="23" t="s">
        <v>150</v>
      </c>
      <c r="AY196" s="23" t="s">
        <v>171</v>
      </c>
      <c r="BE196" s="143">
        <f>IF(U196="základní",N196,0)</f>
        <v>0</v>
      </c>
      <c r="BF196" s="143">
        <f>IF(U196="snížená",N196,0)</f>
        <v>0</v>
      </c>
      <c r="BG196" s="143">
        <f>IF(U196="zákl. přenesená",N196,0)</f>
        <v>0</v>
      </c>
      <c r="BH196" s="143">
        <f>IF(U196="sníž. přenesená",N196,0)</f>
        <v>0</v>
      </c>
      <c r="BI196" s="143">
        <f>IF(U196="nulová",N196,0)</f>
        <v>0</v>
      </c>
      <c r="BJ196" s="23" t="s">
        <v>150</v>
      </c>
      <c r="BK196" s="143">
        <f>ROUND(L196*K196,2)</f>
        <v>0</v>
      </c>
      <c r="BL196" s="23" t="s">
        <v>176</v>
      </c>
      <c r="BM196" s="23" t="s">
        <v>1367</v>
      </c>
    </row>
    <row r="197" s="1" customFormat="1" ht="38.25" customHeight="1">
      <c r="B197" s="47"/>
      <c r="C197" s="220" t="s">
        <v>295</v>
      </c>
      <c r="D197" s="220" t="s">
        <v>172</v>
      </c>
      <c r="E197" s="221" t="s">
        <v>275</v>
      </c>
      <c r="F197" s="222" t="s">
        <v>276</v>
      </c>
      <c r="G197" s="222"/>
      <c r="H197" s="222"/>
      <c r="I197" s="222"/>
      <c r="J197" s="223" t="s">
        <v>273</v>
      </c>
      <c r="K197" s="224">
        <v>4.234</v>
      </c>
      <c r="L197" s="225">
        <v>0</v>
      </c>
      <c r="M197" s="226"/>
      <c r="N197" s="227">
        <f>ROUND(L197*K197,2)</f>
        <v>0</v>
      </c>
      <c r="O197" s="227"/>
      <c r="P197" s="227"/>
      <c r="Q197" s="227"/>
      <c r="R197" s="49"/>
      <c r="T197" s="228" t="s">
        <v>22</v>
      </c>
      <c r="U197" s="57" t="s">
        <v>43</v>
      </c>
      <c r="V197" s="48"/>
      <c r="W197" s="229">
        <f>V197*K197</f>
        <v>0</v>
      </c>
      <c r="X197" s="229">
        <v>0</v>
      </c>
      <c r="Y197" s="229">
        <f>X197*K197</f>
        <v>0</v>
      </c>
      <c r="Z197" s="229">
        <v>0</v>
      </c>
      <c r="AA197" s="230">
        <f>Z197*K197</f>
        <v>0</v>
      </c>
      <c r="AR197" s="23" t="s">
        <v>176</v>
      </c>
      <c r="AT197" s="23" t="s">
        <v>172</v>
      </c>
      <c r="AU197" s="23" t="s">
        <v>150</v>
      </c>
      <c r="AY197" s="23" t="s">
        <v>171</v>
      </c>
      <c r="BE197" s="143">
        <f>IF(U197="základní",N197,0)</f>
        <v>0</v>
      </c>
      <c r="BF197" s="143">
        <f>IF(U197="snížená",N197,0)</f>
        <v>0</v>
      </c>
      <c r="BG197" s="143">
        <f>IF(U197="zákl. přenesená",N197,0)</f>
        <v>0</v>
      </c>
      <c r="BH197" s="143">
        <f>IF(U197="sníž. přenesená",N197,0)</f>
        <v>0</v>
      </c>
      <c r="BI197" s="143">
        <f>IF(U197="nulová",N197,0)</f>
        <v>0</v>
      </c>
      <c r="BJ197" s="23" t="s">
        <v>150</v>
      </c>
      <c r="BK197" s="143">
        <f>ROUND(L197*K197,2)</f>
        <v>0</v>
      </c>
      <c r="BL197" s="23" t="s">
        <v>176</v>
      </c>
      <c r="BM197" s="23" t="s">
        <v>1368</v>
      </c>
    </row>
    <row r="198" s="1" customFormat="1" ht="38.25" customHeight="1">
      <c r="B198" s="47"/>
      <c r="C198" s="220" t="s">
        <v>301</v>
      </c>
      <c r="D198" s="220" t="s">
        <v>172</v>
      </c>
      <c r="E198" s="221" t="s">
        <v>279</v>
      </c>
      <c r="F198" s="222" t="s">
        <v>280</v>
      </c>
      <c r="G198" s="222"/>
      <c r="H198" s="222"/>
      <c r="I198" s="222"/>
      <c r="J198" s="223" t="s">
        <v>273</v>
      </c>
      <c r="K198" s="224">
        <v>38.106000000000002</v>
      </c>
      <c r="L198" s="225">
        <v>0</v>
      </c>
      <c r="M198" s="226"/>
      <c r="N198" s="227">
        <f>ROUND(L198*K198,2)</f>
        <v>0</v>
      </c>
      <c r="O198" s="227"/>
      <c r="P198" s="227"/>
      <c r="Q198" s="227"/>
      <c r="R198" s="49"/>
      <c r="T198" s="228" t="s">
        <v>22</v>
      </c>
      <c r="U198" s="57" t="s">
        <v>43</v>
      </c>
      <c r="V198" s="48"/>
      <c r="W198" s="229">
        <f>V198*K198</f>
        <v>0</v>
      </c>
      <c r="X198" s="229">
        <v>0</v>
      </c>
      <c r="Y198" s="229">
        <f>X198*K198</f>
        <v>0</v>
      </c>
      <c r="Z198" s="229">
        <v>0</v>
      </c>
      <c r="AA198" s="230">
        <f>Z198*K198</f>
        <v>0</v>
      </c>
      <c r="AR198" s="23" t="s">
        <v>176</v>
      </c>
      <c r="AT198" s="23" t="s">
        <v>172</v>
      </c>
      <c r="AU198" s="23" t="s">
        <v>150</v>
      </c>
      <c r="AY198" s="23" t="s">
        <v>171</v>
      </c>
      <c r="BE198" s="143">
        <f>IF(U198="základní",N198,0)</f>
        <v>0</v>
      </c>
      <c r="BF198" s="143">
        <f>IF(U198="snížená",N198,0)</f>
        <v>0</v>
      </c>
      <c r="BG198" s="143">
        <f>IF(U198="zákl. přenesená",N198,0)</f>
        <v>0</v>
      </c>
      <c r="BH198" s="143">
        <f>IF(U198="sníž. přenesená",N198,0)</f>
        <v>0</v>
      </c>
      <c r="BI198" s="143">
        <f>IF(U198="nulová",N198,0)</f>
        <v>0</v>
      </c>
      <c r="BJ198" s="23" t="s">
        <v>150</v>
      </c>
      <c r="BK198" s="143">
        <f>ROUND(L198*K198,2)</f>
        <v>0</v>
      </c>
      <c r="BL198" s="23" t="s">
        <v>176</v>
      </c>
      <c r="BM198" s="23" t="s">
        <v>1369</v>
      </c>
    </row>
    <row r="199" s="1" customFormat="1" ht="38.25" customHeight="1">
      <c r="B199" s="47"/>
      <c r="C199" s="220" t="s">
        <v>309</v>
      </c>
      <c r="D199" s="220" t="s">
        <v>172</v>
      </c>
      <c r="E199" s="221" t="s">
        <v>283</v>
      </c>
      <c r="F199" s="222" t="s">
        <v>284</v>
      </c>
      <c r="G199" s="222"/>
      <c r="H199" s="222"/>
      <c r="I199" s="222"/>
      <c r="J199" s="223" t="s">
        <v>273</v>
      </c>
      <c r="K199" s="224">
        <v>4.234</v>
      </c>
      <c r="L199" s="225">
        <v>0</v>
      </c>
      <c r="M199" s="226"/>
      <c r="N199" s="227">
        <f>ROUND(L199*K199,2)</f>
        <v>0</v>
      </c>
      <c r="O199" s="227"/>
      <c r="P199" s="227"/>
      <c r="Q199" s="227"/>
      <c r="R199" s="49"/>
      <c r="T199" s="228" t="s">
        <v>22</v>
      </c>
      <c r="U199" s="57" t="s">
        <v>43</v>
      </c>
      <c r="V199" s="48"/>
      <c r="W199" s="229">
        <f>V199*K199</f>
        <v>0</v>
      </c>
      <c r="X199" s="229">
        <v>0</v>
      </c>
      <c r="Y199" s="229">
        <f>X199*K199</f>
        <v>0</v>
      </c>
      <c r="Z199" s="229">
        <v>0</v>
      </c>
      <c r="AA199" s="230">
        <f>Z199*K199</f>
        <v>0</v>
      </c>
      <c r="AR199" s="23" t="s">
        <v>176</v>
      </c>
      <c r="AT199" s="23" t="s">
        <v>172</v>
      </c>
      <c r="AU199" s="23" t="s">
        <v>150</v>
      </c>
      <c r="AY199" s="23" t="s">
        <v>171</v>
      </c>
      <c r="BE199" s="143">
        <f>IF(U199="základní",N199,0)</f>
        <v>0</v>
      </c>
      <c r="BF199" s="143">
        <f>IF(U199="snížená",N199,0)</f>
        <v>0</v>
      </c>
      <c r="BG199" s="143">
        <f>IF(U199="zákl. přenesená",N199,0)</f>
        <v>0</v>
      </c>
      <c r="BH199" s="143">
        <f>IF(U199="sníž. přenesená",N199,0)</f>
        <v>0</v>
      </c>
      <c r="BI199" s="143">
        <f>IF(U199="nulová",N199,0)</f>
        <v>0</v>
      </c>
      <c r="BJ199" s="23" t="s">
        <v>150</v>
      </c>
      <c r="BK199" s="143">
        <f>ROUND(L199*K199,2)</f>
        <v>0</v>
      </c>
      <c r="BL199" s="23" t="s">
        <v>176</v>
      </c>
      <c r="BM199" s="23" t="s">
        <v>1370</v>
      </c>
    </row>
    <row r="200" s="9" customFormat="1" ht="29.88" customHeight="1">
      <c r="B200" s="206"/>
      <c r="C200" s="207"/>
      <c r="D200" s="217" t="s">
        <v>129</v>
      </c>
      <c r="E200" s="217"/>
      <c r="F200" s="217"/>
      <c r="G200" s="217"/>
      <c r="H200" s="217"/>
      <c r="I200" s="217"/>
      <c r="J200" s="217"/>
      <c r="K200" s="217"/>
      <c r="L200" s="217"/>
      <c r="M200" s="217"/>
      <c r="N200" s="231">
        <f>BK200</f>
        <v>0</v>
      </c>
      <c r="O200" s="232"/>
      <c r="P200" s="232"/>
      <c r="Q200" s="232"/>
      <c r="R200" s="210"/>
      <c r="T200" s="211"/>
      <c r="U200" s="207"/>
      <c r="V200" s="207"/>
      <c r="W200" s="212">
        <f>W201</f>
        <v>0</v>
      </c>
      <c r="X200" s="207"/>
      <c r="Y200" s="212">
        <f>Y201</f>
        <v>0</v>
      </c>
      <c r="Z200" s="207"/>
      <c r="AA200" s="213">
        <f>AA201</f>
        <v>0</v>
      </c>
      <c r="AR200" s="214" t="s">
        <v>84</v>
      </c>
      <c r="AT200" s="215" t="s">
        <v>75</v>
      </c>
      <c r="AU200" s="215" t="s">
        <v>84</v>
      </c>
      <c r="AY200" s="214" t="s">
        <v>171</v>
      </c>
      <c r="BK200" s="216">
        <f>BK201</f>
        <v>0</v>
      </c>
    </row>
    <row r="201" s="1" customFormat="1" ht="25.5" customHeight="1">
      <c r="B201" s="47"/>
      <c r="C201" s="220" t="s">
        <v>314</v>
      </c>
      <c r="D201" s="220" t="s">
        <v>172</v>
      </c>
      <c r="E201" s="221" t="s">
        <v>287</v>
      </c>
      <c r="F201" s="222" t="s">
        <v>288</v>
      </c>
      <c r="G201" s="222"/>
      <c r="H201" s="222"/>
      <c r="I201" s="222"/>
      <c r="J201" s="223" t="s">
        <v>273</v>
      </c>
      <c r="K201" s="224">
        <v>1.768</v>
      </c>
      <c r="L201" s="225">
        <v>0</v>
      </c>
      <c r="M201" s="226"/>
      <c r="N201" s="227">
        <f>ROUND(L201*K201,2)</f>
        <v>0</v>
      </c>
      <c r="O201" s="227"/>
      <c r="P201" s="227"/>
      <c r="Q201" s="227"/>
      <c r="R201" s="49"/>
      <c r="T201" s="228" t="s">
        <v>22</v>
      </c>
      <c r="U201" s="57" t="s">
        <v>43</v>
      </c>
      <c r="V201" s="48"/>
      <c r="W201" s="229">
        <f>V201*K201</f>
        <v>0</v>
      </c>
      <c r="X201" s="229">
        <v>0</v>
      </c>
      <c r="Y201" s="229">
        <f>X201*K201</f>
        <v>0</v>
      </c>
      <c r="Z201" s="229">
        <v>0</v>
      </c>
      <c r="AA201" s="230">
        <f>Z201*K201</f>
        <v>0</v>
      </c>
      <c r="AR201" s="23" t="s">
        <v>176</v>
      </c>
      <c r="AT201" s="23" t="s">
        <v>172</v>
      </c>
      <c r="AU201" s="23" t="s">
        <v>150</v>
      </c>
      <c r="AY201" s="23" t="s">
        <v>171</v>
      </c>
      <c r="BE201" s="143">
        <f>IF(U201="základní",N201,0)</f>
        <v>0</v>
      </c>
      <c r="BF201" s="143">
        <f>IF(U201="snížená",N201,0)</f>
        <v>0</v>
      </c>
      <c r="BG201" s="143">
        <f>IF(U201="zákl. přenesená",N201,0)</f>
        <v>0</v>
      </c>
      <c r="BH201" s="143">
        <f>IF(U201="sníž. přenesená",N201,0)</f>
        <v>0</v>
      </c>
      <c r="BI201" s="143">
        <f>IF(U201="nulová",N201,0)</f>
        <v>0</v>
      </c>
      <c r="BJ201" s="23" t="s">
        <v>150</v>
      </c>
      <c r="BK201" s="143">
        <f>ROUND(L201*K201,2)</f>
        <v>0</v>
      </c>
      <c r="BL201" s="23" t="s">
        <v>176</v>
      </c>
      <c r="BM201" s="23" t="s">
        <v>1371</v>
      </c>
    </row>
    <row r="202" s="9" customFormat="1" ht="37.44" customHeight="1">
      <c r="B202" s="206"/>
      <c r="C202" s="207"/>
      <c r="D202" s="208" t="s">
        <v>130</v>
      </c>
      <c r="E202" s="208"/>
      <c r="F202" s="208"/>
      <c r="G202" s="208"/>
      <c r="H202" s="208"/>
      <c r="I202" s="208"/>
      <c r="J202" s="208"/>
      <c r="K202" s="208"/>
      <c r="L202" s="208"/>
      <c r="M202" s="208"/>
      <c r="N202" s="262">
        <f>BK202</f>
        <v>0</v>
      </c>
      <c r="O202" s="263"/>
      <c r="P202" s="263"/>
      <c r="Q202" s="263"/>
      <c r="R202" s="210"/>
      <c r="T202" s="211"/>
      <c r="U202" s="207"/>
      <c r="V202" s="207"/>
      <c r="W202" s="212">
        <f>W203+W217+W243+W257+W280+W311+W314+W320+W328+W344+W369+W381+W392+W410+W417</f>
        <v>0</v>
      </c>
      <c r="X202" s="207"/>
      <c r="Y202" s="212">
        <f>Y203+Y217+Y243+Y257+Y280+Y311+Y314+Y320+Y328+Y344+Y369+Y381+Y392+Y410+Y417</f>
        <v>1.9370056400000002</v>
      </c>
      <c r="Z202" s="207"/>
      <c r="AA202" s="213">
        <f>AA203+AA217+AA243+AA257+AA280+AA311+AA314+AA320+AA328+AA344+AA369+AA381+AA392+AA410+AA417</f>
        <v>1.5046431899999999</v>
      </c>
      <c r="AR202" s="214" t="s">
        <v>150</v>
      </c>
      <c r="AT202" s="215" t="s">
        <v>75</v>
      </c>
      <c r="AU202" s="215" t="s">
        <v>76</v>
      </c>
      <c r="AY202" s="214" t="s">
        <v>171</v>
      </c>
      <c r="BK202" s="216">
        <f>BK203+BK217+BK243+BK257+BK280+BK311+BK314+BK320+BK328+BK344+BK369+BK381+BK392+BK410+BK417</f>
        <v>0</v>
      </c>
    </row>
    <row r="203" s="9" customFormat="1" ht="19.92" customHeight="1">
      <c r="B203" s="206"/>
      <c r="C203" s="207"/>
      <c r="D203" s="217" t="s">
        <v>131</v>
      </c>
      <c r="E203" s="217"/>
      <c r="F203" s="217"/>
      <c r="G203" s="217"/>
      <c r="H203" s="217"/>
      <c r="I203" s="217"/>
      <c r="J203" s="217"/>
      <c r="K203" s="217"/>
      <c r="L203" s="217"/>
      <c r="M203" s="217"/>
      <c r="N203" s="218">
        <f>BK203</f>
        <v>0</v>
      </c>
      <c r="O203" s="219"/>
      <c r="P203" s="219"/>
      <c r="Q203" s="219"/>
      <c r="R203" s="210"/>
      <c r="T203" s="211"/>
      <c r="U203" s="207"/>
      <c r="V203" s="207"/>
      <c r="W203" s="212">
        <f>SUM(W204:W216)</f>
        <v>0</v>
      </c>
      <c r="X203" s="207"/>
      <c r="Y203" s="212">
        <f>SUM(Y204:Y216)</f>
        <v>0.016923920000000002</v>
      </c>
      <c r="Z203" s="207"/>
      <c r="AA203" s="213">
        <f>SUM(AA204:AA216)</f>
        <v>0</v>
      </c>
      <c r="AR203" s="214" t="s">
        <v>150</v>
      </c>
      <c r="AT203" s="215" t="s">
        <v>75</v>
      </c>
      <c r="AU203" s="215" t="s">
        <v>84</v>
      </c>
      <c r="AY203" s="214" t="s">
        <v>171</v>
      </c>
      <c r="BK203" s="216">
        <f>SUM(BK204:BK216)</f>
        <v>0</v>
      </c>
    </row>
    <row r="204" s="1" customFormat="1" ht="38.25" customHeight="1">
      <c r="B204" s="47"/>
      <c r="C204" s="220" t="s">
        <v>318</v>
      </c>
      <c r="D204" s="220" t="s">
        <v>172</v>
      </c>
      <c r="E204" s="221" t="s">
        <v>291</v>
      </c>
      <c r="F204" s="222" t="s">
        <v>292</v>
      </c>
      <c r="G204" s="222"/>
      <c r="H204" s="222"/>
      <c r="I204" s="222"/>
      <c r="J204" s="223" t="s">
        <v>184</v>
      </c>
      <c r="K204" s="224">
        <v>2.6099999999999999</v>
      </c>
      <c r="L204" s="225">
        <v>0</v>
      </c>
      <c r="M204" s="226"/>
      <c r="N204" s="227">
        <f>ROUND(L204*K204,2)</f>
        <v>0</v>
      </c>
      <c r="O204" s="227"/>
      <c r="P204" s="227"/>
      <c r="Q204" s="227"/>
      <c r="R204" s="49"/>
      <c r="T204" s="228" t="s">
        <v>22</v>
      </c>
      <c r="U204" s="57" t="s">
        <v>43</v>
      </c>
      <c r="V204" s="48"/>
      <c r="W204" s="229">
        <f>V204*K204</f>
        <v>0</v>
      </c>
      <c r="X204" s="229">
        <v>0</v>
      </c>
      <c r="Y204" s="229">
        <f>X204*K204</f>
        <v>0</v>
      </c>
      <c r="Z204" s="229">
        <v>0</v>
      </c>
      <c r="AA204" s="230">
        <f>Z204*K204</f>
        <v>0</v>
      </c>
      <c r="AR204" s="23" t="s">
        <v>249</v>
      </c>
      <c r="AT204" s="23" t="s">
        <v>172</v>
      </c>
      <c r="AU204" s="23" t="s">
        <v>150</v>
      </c>
      <c r="AY204" s="23" t="s">
        <v>171</v>
      </c>
      <c r="BE204" s="143">
        <f>IF(U204="základní",N204,0)</f>
        <v>0</v>
      </c>
      <c r="BF204" s="143">
        <f>IF(U204="snížená",N204,0)</f>
        <v>0</v>
      </c>
      <c r="BG204" s="143">
        <f>IF(U204="zákl. přenesená",N204,0)</f>
        <v>0</v>
      </c>
      <c r="BH204" s="143">
        <f>IF(U204="sníž. přenesená",N204,0)</f>
        <v>0</v>
      </c>
      <c r="BI204" s="143">
        <f>IF(U204="nulová",N204,0)</f>
        <v>0</v>
      </c>
      <c r="BJ204" s="23" t="s">
        <v>150</v>
      </c>
      <c r="BK204" s="143">
        <f>ROUND(L204*K204,2)</f>
        <v>0</v>
      </c>
      <c r="BL204" s="23" t="s">
        <v>249</v>
      </c>
      <c r="BM204" s="23" t="s">
        <v>1372</v>
      </c>
    </row>
    <row r="205" s="10" customFormat="1" ht="16.5" customHeight="1">
      <c r="B205" s="233"/>
      <c r="C205" s="234"/>
      <c r="D205" s="234"/>
      <c r="E205" s="235" t="s">
        <v>22</v>
      </c>
      <c r="F205" s="236" t="s">
        <v>1373</v>
      </c>
      <c r="G205" s="237"/>
      <c r="H205" s="237"/>
      <c r="I205" s="237"/>
      <c r="J205" s="234"/>
      <c r="K205" s="238">
        <v>2.6099999999999999</v>
      </c>
      <c r="L205" s="234"/>
      <c r="M205" s="234"/>
      <c r="N205" s="234"/>
      <c r="O205" s="234"/>
      <c r="P205" s="234"/>
      <c r="Q205" s="234"/>
      <c r="R205" s="239"/>
      <c r="T205" s="240"/>
      <c r="U205" s="234"/>
      <c r="V205" s="234"/>
      <c r="W205" s="234"/>
      <c r="X205" s="234"/>
      <c r="Y205" s="234"/>
      <c r="Z205" s="234"/>
      <c r="AA205" s="241"/>
      <c r="AT205" s="242" t="s">
        <v>187</v>
      </c>
      <c r="AU205" s="242" t="s">
        <v>150</v>
      </c>
      <c r="AV205" s="10" t="s">
        <v>150</v>
      </c>
      <c r="AW205" s="10" t="s">
        <v>34</v>
      </c>
      <c r="AX205" s="10" t="s">
        <v>84</v>
      </c>
      <c r="AY205" s="242" t="s">
        <v>171</v>
      </c>
    </row>
    <row r="206" s="1" customFormat="1" ht="38.25" customHeight="1">
      <c r="B206" s="47"/>
      <c r="C206" s="220" t="s">
        <v>323</v>
      </c>
      <c r="D206" s="220" t="s">
        <v>172</v>
      </c>
      <c r="E206" s="221" t="s">
        <v>296</v>
      </c>
      <c r="F206" s="222" t="s">
        <v>297</v>
      </c>
      <c r="G206" s="222"/>
      <c r="H206" s="222"/>
      <c r="I206" s="222"/>
      <c r="J206" s="223" t="s">
        <v>184</v>
      </c>
      <c r="K206" s="224">
        <v>3.8199999999999998</v>
      </c>
      <c r="L206" s="225">
        <v>0</v>
      </c>
      <c r="M206" s="226"/>
      <c r="N206" s="227">
        <f>ROUND(L206*K206,2)</f>
        <v>0</v>
      </c>
      <c r="O206" s="227"/>
      <c r="P206" s="227"/>
      <c r="Q206" s="227"/>
      <c r="R206" s="49"/>
      <c r="T206" s="228" t="s">
        <v>22</v>
      </c>
      <c r="U206" s="57" t="s">
        <v>43</v>
      </c>
      <c r="V206" s="48"/>
      <c r="W206" s="229">
        <f>V206*K206</f>
        <v>0</v>
      </c>
      <c r="X206" s="229">
        <v>0</v>
      </c>
      <c r="Y206" s="229">
        <f>X206*K206</f>
        <v>0</v>
      </c>
      <c r="Z206" s="229">
        <v>0</v>
      </c>
      <c r="AA206" s="230">
        <f>Z206*K206</f>
        <v>0</v>
      </c>
      <c r="AR206" s="23" t="s">
        <v>249</v>
      </c>
      <c r="AT206" s="23" t="s">
        <v>172</v>
      </c>
      <c r="AU206" s="23" t="s">
        <v>150</v>
      </c>
      <c r="AY206" s="23" t="s">
        <v>171</v>
      </c>
      <c r="BE206" s="143">
        <f>IF(U206="základní",N206,0)</f>
        <v>0</v>
      </c>
      <c r="BF206" s="143">
        <f>IF(U206="snížená",N206,0)</f>
        <v>0</v>
      </c>
      <c r="BG206" s="143">
        <f>IF(U206="zákl. přenesená",N206,0)</f>
        <v>0</v>
      </c>
      <c r="BH206" s="143">
        <f>IF(U206="sníž. přenesená",N206,0)</f>
        <v>0</v>
      </c>
      <c r="BI206" s="143">
        <f>IF(U206="nulová",N206,0)</f>
        <v>0</v>
      </c>
      <c r="BJ206" s="23" t="s">
        <v>150</v>
      </c>
      <c r="BK206" s="143">
        <f>ROUND(L206*K206,2)</f>
        <v>0</v>
      </c>
      <c r="BL206" s="23" t="s">
        <v>249</v>
      </c>
      <c r="BM206" s="23" t="s">
        <v>1374</v>
      </c>
    </row>
    <row r="207" s="10" customFormat="1" ht="16.5" customHeight="1">
      <c r="B207" s="233"/>
      <c r="C207" s="234"/>
      <c r="D207" s="234"/>
      <c r="E207" s="235" t="s">
        <v>22</v>
      </c>
      <c r="F207" s="236" t="s">
        <v>299</v>
      </c>
      <c r="G207" s="237"/>
      <c r="H207" s="237"/>
      <c r="I207" s="237"/>
      <c r="J207" s="234"/>
      <c r="K207" s="238">
        <v>3.2000000000000002</v>
      </c>
      <c r="L207" s="234"/>
      <c r="M207" s="234"/>
      <c r="N207" s="234"/>
      <c r="O207" s="234"/>
      <c r="P207" s="234"/>
      <c r="Q207" s="234"/>
      <c r="R207" s="239"/>
      <c r="T207" s="240"/>
      <c r="U207" s="234"/>
      <c r="V207" s="234"/>
      <c r="W207" s="234"/>
      <c r="X207" s="234"/>
      <c r="Y207" s="234"/>
      <c r="Z207" s="234"/>
      <c r="AA207" s="241"/>
      <c r="AT207" s="242" t="s">
        <v>187</v>
      </c>
      <c r="AU207" s="242" t="s">
        <v>150</v>
      </c>
      <c r="AV207" s="10" t="s">
        <v>150</v>
      </c>
      <c r="AW207" s="10" t="s">
        <v>34</v>
      </c>
      <c r="AX207" s="10" t="s">
        <v>76</v>
      </c>
      <c r="AY207" s="242" t="s">
        <v>171</v>
      </c>
    </row>
    <row r="208" s="10" customFormat="1" ht="16.5" customHeight="1">
      <c r="B208" s="233"/>
      <c r="C208" s="234"/>
      <c r="D208" s="234"/>
      <c r="E208" s="235" t="s">
        <v>22</v>
      </c>
      <c r="F208" s="252" t="s">
        <v>1375</v>
      </c>
      <c r="G208" s="234"/>
      <c r="H208" s="234"/>
      <c r="I208" s="234"/>
      <c r="J208" s="234"/>
      <c r="K208" s="238">
        <v>0.62</v>
      </c>
      <c r="L208" s="234"/>
      <c r="M208" s="234"/>
      <c r="N208" s="234"/>
      <c r="O208" s="234"/>
      <c r="P208" s="234"/>
      <c r="Q208" s="234"/>
      <c r="R208" s="239"/>
      <c r="T208" s="240"/>
      <c r="U208" s="234"/>
      <c r="V208" s="234"/>
      <c r="W208" s="234"/>
      <c r="X208" s="234"/>
      <c r="Y208" s="234"/>
      <c r="Z208" s="234"/>
      <c r="AA208" s="241"/>
      <c r="AT208" s="242" t="s">
        <v>187</v>
      </c>
      <c r="AU208" s="242" t="s">
        <v>150</v>
      </c>
      <c r="AV208" s="10" t="s">
        <v>150</v>
      </c>
      <c r="AW208" s="10" t="s">
        <v>34</v>
      </c>
      <c r="AX208" s="10" t="s">
        <v>76</v>
      </c>
      <c r="AY208" s="242" t="s">
        <v>171</v>
      </c>
    </row>
    <row r="209" s="11" customFormat="1" ht="16.5" customHeight="1">
      <c r="B209" s="243"/>
      <c r="C209" s="244"/>
      <c r="D209" s="244"/>
      <c r="E209" s="245" t="s">
        <v>22</v>
      </c>
      <c r="F209" s="246" t="s">
        <v>188</v>
      </c>
      <c r="G209" s="244"/>
      <c r="H209" s="244"/>
      <c r="I209" s="244"/>
      <c r="J209" s="244"/>
      <c r="K209" s="247">
        <v>3.8199999999999998</v>
      </c>
      <c r="L209" s="244"/>
      <c r="M209" s="244"/>
      <c r="N209" s="244"/>
      <c r="O209" s="244"/>
      <c r="P209" s="244"/>
      <c r="Q209" s="244"/>
      <c r="R209" s="248"/>
      <c r="T209" s="249"/>
      <c r="U209" s="244"/>
      <c r="V209" s="244"/>
      <c r="W209" s="244"/>
      <c r="X209" s="244"/>
      <c r="Y209" s="244"/>
      <c r="Z209" s="244"/>
      <c r="AA209" s="250"/>
      <c r="AT209" s="251" t="s">
        <v>187</v>
      </c>
      <c r="AU209" s="251" t="s">
        <v>150</v>
      </c>
      <c r="AV209" s="11" t="s">
        <v>176</v>
      </c>
      <c r="AW209" s="11" t="s">
        <v>34</v>
      </c>
      <c r="AX209" s="11" t="s">
        <v>84</v>
      </c>
      <c r="AY209" s="251" t="s">
        <v>171</v>
      </c>
    </row>
    <row r="210" s="1" customFormat="1" ht="25.5" customHeight="1">
      <c r="B210" s="47"/>
      <c r="C210" s="264" t="s">
        <v>306</v>
      </c>
      <c r="D210" s="264" t="s">
        <v>302</v>
      </c>
      <c r="E210" s="265" t="s">
        <v>303</v>
      </c>
      <c r="F210" s="266" t="s">
        <v>304</v>
      </c>
      <c r="G210" s="266"/>
      <c r="H210" s="266"/>
      <c r="I210" s="266"/>
      <c r="J210" s="267" t="s">
        <v>305</v>
      </c>
      <c r="K210" s="268">
        <v>10.218</v>
      </c>
      <c r="L210" s="269">
        <v>0</v>
      </c>
      <c r="M210" s="270"/>
      <c r="N210" s="271">
        <f>ROUND(L210*K210,2)</f>
        <v>0</v>
      </c>
      <c r="O210" s="227"/>
      <c r="P210" s="227"/>
      <c r="Q210" s="227"/>
      <c r="R210" s="49"/>
      <c r="T210" s="228" t="s">
        <v>22</v>
      </c>
      <c r="U210" s="57" t="s">
        <v>43</v>
      </c>
      <c r="V210" s="48"/>
      <c r="W210" s="229">
        <f>V210*K210</f>
        <v>0</v>
      </c>
      <c r="X210" s="229">
        <v>0.001</v>
      </c>
      <c r="Y210" s="229">
        <f>X210*K210</f>
        <v>0.010218</v>
      </c>
      <c r="Z210" s="229">
        <v>0</v>
      </c>
      <c r="AA210" s="230">
        <f>Z210*K210</f>
        <v>0</v>
      </c>
      <c r="AR210" s="23" t="s">
        <v>306</v>
      </c>
      <c r="AT210" s="23" t="s">
        <v>302</v>
      </c>
      <c r="AU210" s="23" t="s">
        <v>150</v>
      </c>
      <c r="AY210" s="23" t="s">
        <v>171</v>
      </c>
      <c r="BE210" s="143">
        <f>IF(U210="základní",N210,0)</f>
        <v>0</v>
      </c>
      <c r="BF210" s="143">
        <f>IF(U210="snížená",N210,0)</f>
        <v>0</v>
      </c>
      <c r="BG210" s="143">
        <f>IF(U210="zákl. přenesená",N210,0)</f>
        <v>0</v>
      </c>
      <c r="BH210" s="143">
        <f>IF(U210="sníž. přenesená",N210,0)</f>
        <v>0</v>
      </c>
      <c r="BI210" s="143">
        <f>IF(U210="nulová",N210,0)</f>
        <v>0</v>
      </c>
      <c r="BJ210" s="23" t="s">
        <v>150</v>
      </c>
      <c r="BK210" s="143">
        <f>ROUND(L210*K210,2)</f>
        <v>0</v>
      </c>
      <c r="BL210" s="23" t="s">
        <v>249</v>
      </c>
      <c r="BM210" s="23" t="s">
        <v>1376</v>
      </c>
    </row>
    <row r="211" s="10" customFormat="1" ht="16.5" customHeight="1">
      <c r="B211" s="233"/>
      <c r="C211" s="234"/>
      <c r="D211" s="234"/>
      <c r="E211" s="235" t="s">
        <v>22</v>
      </c>
      <c r="F211" s="236" t="s">
        <v>1377</v>
      </c>
      <c r="G211" s="237"/>
      <c r="H211" s="237"/>
      <c r="I211" s="237"/>
      <c r="J211" s="234"/>
      <c r="K211" s="238">
        <v>10.218</v>
      </c>
      <c r="L211" s="234"/>
      <c r="M211" s="234"/>
      <c r="N211" s="234"/>
      <c r="O211" s="234"/>
      <c r="P211" s="234"/>
      <c r="Q211" s="234"/>
      <c r="R211" s="239"/>
      <c r="T211" s="240"/>
      <c r="U211" s="234"/>
      <c r="V211" s="234"/>
      <c r="W211" s="234"/>
      <c r="X211" s="234"/>
      <c r="Y211" s="234"/>
      <c r="Z211" s="234"/>
      <c r="AA211" s="241"/>
      <c r="AT211" s="242" t="s">
        <v>187</v>
      </c>
      <c r="AU211" s="242" t="s">
        <v>150</v>
      </c>
      <c r="AV211" s="10" t="s">
        <v>150</v>
      </c>
      <c r="AW211" s="10" t="s">
        <v>34</v>
      </c>
      <c r="AX211" s="10" t="s">
        <v>76</v>
      </c>
      <c r="AY211" s="242" t="s">
        <v>171</v>
      </c>
    </row>
    <row r="212" s="11" customFormat="1" ht="16.5" customHeight="1">
      <c r="B212" s="243"/>
      <c r="C212" s="244"/>
      <c r="D212" s="244"/>
      <c r="E212" s="245" t="s">
        <v>22</v>
      </c>
      <c r="F212" s="246" t="s">
        <v>188</v>
      </c>
      <c r="G212" s="244"/>
      <c r="H212" s="244"/>
      <c r="I212" s="244"/>
      <c r="J212" s="244"/>
      <c r="K212" s="247">
        <v>10.218</v>
      </c>
      <c r="L212" s="244"/>
      <c r="M212" s="244"/>
      <c r="N212" s="244"/>
      <c r="O212" s="244"/>
      <c r="P212" s="244"/>
      <c r="Q212" s="244"/>
      <c r="R212" s="248"/>
      <c r="T212" s="249"/>
      <c r="U212" s="244"/>
      <c r="V212" s="244"/>
      <c r="W212" s="244"/>
      <c r="X212" s="244"/>
      <c r="Y212" s="244"/>
      <c r="Z212" s="244"/>
      <c r="AA212" s="250"/>
      <c r="AT212" s="251" t="s">
        <v>187</v>
      </c>
      <c r="AU212" s="251" t="s">
        <v>150</v>
      </c>
      <c r="AV212" s="11" t="s">
        <v>176</v>
      </c>
      <c r="AW212" s="11" t="s">
        <v>34</v>
      </c>
      <c r="AX212" s="11" t="s">
        <v>84</v>
      </c>
      <c r="AY212" s="251" t="s">
        <v>171</v>
      </c>
    </row>
    <row r="213" s="1" customFormat="1" ht="25.5" customHeight="1">
      <c r="B213" s="47"/>
      <c r="C213" s="220" t="s">
        <v>330</v>
      </c>
      <c r="D213" s="220" t="s">
        <v>172</v>
      </c>
      <c r="E213" s="221" t="s">
        <v>310</v>
      </c>
      <c r="F213" s="222" t="s">
        <v>311</v>
      </c>
      <c r="G213" s="222"/>
      <c r="H213" s="222"/>
      <c r="I213" s="222"/>
      <c r="J213" s="223" t="s">
        <v>223</v>
      </c>
      <c r="K213" s="224">
        <v>6.2000000000000002</v>
      </c>
      <c r="L213" s="225">
        <v>0</v>
      </c>
      <c r="M213" s="226"/>
      <c r="N213" s="227">
        <f>ROUND(L213*K213,2)</f>
        <v>0</v>
      </c>
      <c r="O213" s="227"/>
      <c r="P213" s="227"/>
      <c r="Q213" s="227"/>
      <c r="R213" s="49"/>
      <c r="T213" s="228" t="s">
        <v>22</v>
      </c>
      <c r="U213" s="57" t="s">
        <v>43</v>
      </c>
      <c r="V213" s="48"/>
      <c r="W213" s="229">
        <f>V213*K213</f>
        <v>0</v>
      </c>
      <c r="X213" s="229">
        <v>0.001</v>
      </c>
      <c r="Y213" s="229">
        <f>X213*K213</f>
        <v>0.0062000000000000006</v>
      </c>
      <c r="Z213" s="229">
        <v>0</v>
      </c>
      <c r="AA213" s="230">
        <f>Z213*K213</f>
        <v>0</v>
      </c>
      <c r="AR213" s="23" t="s">
        <v>249</v>
      </c>
      <c r="AT213" s="23" t="s">
        <v>172</v>
      </c>
      <c r="AU213" s="23" t="s">
        <v>150</v>
      </c>
      <c r="AY213" s="23" t="s">
        <v>171</v>
      </c>
      <c r="BE213" s="143">
        <f>IF(U213="základní",N213,0)</f>
        <v>0</v>
      </c>
      <c r="BF213" s="143">
        <f>IF(U213="snížená",N213,0)</f>
        <v>0</v>
      </c>
      <c r="BG213" s="143">
        <f>IF(U213="zákl. přenesená",N213,0)</f>
        <v>0</v>
      </c>
      <c r="BH213" s="143">
        <f>IF(U213="sníž. přenesená",N213,0)</f>
        <v>0</v>
      </c>
      <c r="BI213" s="143">
        <f>IF(U213="nulová",N213,0)</f>
        <v>0</v>
      </c>
      <c r="BJ213" s="23" t="s">
        <v>150</v>
      </c>
      <c r="BK213" s="143">
        <f>ROUND(L213*K213,2)</f>
        <v>0</v>
      </c>
      <c r="BL213" s="23" t="s">
        <v>249</v>
      </c>
      <c r="BM213" s="23" t="s">
        <v>1378</v>
      </c>
    </row>
    <row r="214" s="10" customFormat="1" ht="16.5" customHeight="1">
      <c r="B214" s="233"/>
      <c r="C214" s="234"/>
      <c r="D214" s="234"/>
      <c r="E214" s="235" t="s">
        <v>22</v>
      </c>
      <c r="F214" s="236" t="s">
        <v>1379</v>
      </c>
      <c r="G214" s="237"/>
      <c r="H214" s="237"/>
      <c r="I214" s="237"/>
      <c r="J214" s="234"/>
      <c r="K214" s="238">
        <v>6.2000000000000002</v>
      </c>
      <c r="L214" s="234"/>
      <c r="M214" s="234"/>
      <c r="N214" s="234"/>
      <c r="O214" s="234"/>
      <c r="P214" s="234"/>
      <c r="Q214" s="234"/>
      <c r="R214" s="239"/>
      <c r="T214" s="240"/>
      <c r="U214" s="234"/>
      <c r="V214" s="234"/>
      <c r="W214" s="234"/>
      <c r="X214" s="234"/>
      <c r="Y214" s="234"/>
      <c r="Z214" s="234"/>
      <c r="AA214" s="241"/>
      <c r="AT214" s="242" t="s">
        <v>187</v>
      </c>
      <c r="AU214" s="242" t="s">
        <v>150</v>
      </c>
      <c r="AV214" s="10" t="s">
        <v>150</v>
      </c>
      <c r="AW214" s="10" t="s">
        <v>34</v>
      </c>
      <c r="AX214" s="10" t="s">
        <v>84</v>
      </c>
      <c r="AY214" s="242" t="s">
        <v>171</v>
      </c>
    </row>
    <row r="215" s="1" customFormat="1" ht="16.5" customHeight="1">
      <c r="B215" s="47"/>
      <c r="C215" s="264" t="s">
        <v>334</v>
      </c>
      <c r="D215" s="264" t="s">
        <v>302</v>
      </c>
      <c r="E215" s="265" t="s">
        <v>315</v>
      </c>
      <c r="F215" s="266" t="s">
        <v>316</v>
      </c>
      <c r="G215" s="266"/>
      <c r="H215" s="266"/>
      <c r="I215" s="266"/>
      <c r="J215" s="267" t="s">
        <v>223</v>
      </c>
      <c r="K215" s="268">
        <v>6.3239999999999998</v>
      </c>
      <c r="L215" s="269">
        <v>0</v>
      </c>
      <c r="M215" s="270"/>
      <c r="N215" s="271">
        <f>ROUND(L215*K215,2)</f>
        <v>0</v>
      </c>
      <c r="O215" s="227"/>
      <c r="P215" s="227"/>
      <c r="Q215" s="227"/>
      <c r="R215" s="49"/>
      <c r="T215" s="228" t="s">
        <v>22</v>
      </c>
      <c r="U215" s="57" t="s">
        <v>43</v>
      </c>
      <c r="V215" s="48"/>
      <c r="W215" s="229">
        <f>V215*K215</f>
        <v>0</v>
      </c>
      <c r="X215" s="229">
        <v>8.0000000000000007E-05</v>
      </c>
      <c r="Y215" s="229">
        <f>X215*K215</f>
        <v>0.00050591999999999998</v>
      </c>
      <c r="Z215" s="229">
        <v>0</v>
      </c>
      <c r="AA215" s="230">
        <f>Z215*K215</f>
        <v>0</v>
      </c>
      <c r="AR215" s="23" t="s">
        <v>306</v>
      </c>
      <c r="AT215" s="23" t="s">
        <v>302</v>
      </c>
      <c r="AU215" s="23" t="s">
        <v>150</v>
      </c>
      <c r="AY215" s="23" t="s">
        <v>171</v>
      </c>
      <c r="BE215" s="143">
        <f>IF(U215="základní",N215,0)</f>
        <v>0</v>
      </c>
      <c r="BF215" s="143">
        <f>IF(U215="snížená",N215,0)</f>
        <v>0</v>
      </c>
      <c r="BG215" s="143">
        <f>IF(U215="zákl. přenesená",N215,0)</f>
        <v>0</v>
      </c>
      <c r="BH215" s="143">
        <f>IF(U215="sníž. přenesená",N215,0)</f>
        <v>0</v>
      </c>
      <c r="BI215" s="143">
        <f>IF(U215="nulová",N215,0)</f>
        <v>0</v>
      </c>
      <c r="BJ215" s="23" t="s">
        <v>150</v>
      </c>
      <c r="BK215" s="143">
        <f>ROUND(L215*K215,2)</f>
        <v>0</v>
      </c>
      <c r="BL215" s="23" t="s">
        <v>249</v>
      </c>
      <c r="BM215" s="23" t="s">
        <v>1380</v>
      </c>
    </row>
    <row r="216" s="1" customFormat="1" ht="38.25" customHeight="1">
      <c r="B216" s="47"/>
      <c r="C216" s="220" t="s">
        <v>338</v>
      </c>
      <c r="D216" s="220" t="s">
        <v>172</v>
      </c>
      <c r="E216" s="221" t="s">
        <v>319</v>
      </c>
      <c r="F216" s="222" t="s">
        <v>320</v>
      </c>
      <c r="G216" s="222"/>
      <c r="H216" s="222"/>
      <c r="I216" s="222"/>
      <c r="J216" s="223" t="s">
        <v>321</v>
      </c>
      <c r="K216" s="272">
        <v>0</v>
      </c>
      <c r="L216" s="225">
        <v>0</v>
      </c>
      <c r="M216" s="226"/>
      <c r="N216" s="227">
        <f>ROUND(L216*K216,2)</f>
        <v>0</v>
      </c>
      <c r="O216" s="227"/>
      <c r="P216" s="227"/>
      <c r="Q216" s="227"/>
      <c r="R216" s="49"/>
      <c r="T216" s="228" t="s">
        <v>22</v>
      </c>
      <c r="U216" s="57" t="s">
        <v>43</v>
      </c>
      <c r="V216" s="48"/>
      <c r="W216" s="229">
        <f>V216*K216</f>
        <v>0</v>
      </c>
      <c r="X216" s="229">
        <v>0</v>
      </c>
      <c r="Y216" s="229">
        <f>X216*K216</f>
        <v>0</v>
      </c>
      <c r="Z216" s="229">
        <v>0</v>
      </c>
      <c r="AA216" s="230">
        <f>Z216*K216</f>
        <v>0</v>
      </c>
      <c r="AR216" s="23" t="s">
        <v>249</v>
      </c>
      <c r="AT216" s="23" t="s">
        <v>172</v>
      </c>
      <c r="AU216" s="23" t="s">
        <v>150</v>
      </c>
      <c r="AY216" s="23" t="s">
        <v>171</v>
      </c>
      <c r="BE216" s="143">
        <f>IF(U216="základní",N216,0)</f>
        <v>0</v>
      </c>
      <c r="BF216" s="143">
        <f>IF(U216="snížená",N216,0)</f>
        <v>0</v>
      </c>
      <c r="BG216" s="143">
        <f>IF(U216="zákl. přenesená",N216,0)</f>
        <v>0</v>
      </c>
      <c r="BH216" s="143">
        <f>IF(U216="sníž. přenesená",N216,0)</f>
        <v>0</v>
      </c>
      <c r="BI216" s="143">
        <f>IF(U216="nulová",N216,0)</f>
        <v>0</v>
      </c>
      <c r="BJ216" s="23" t="s">
        <v>150</v>
      </c>
      <c r="BK216" s="143">
        <f>ROUND(L216*K216,2)</f>
        <v>0</v>
      </c>
      <c r="BL216" s="23" t="s">
        <v>249</v>
      </c>
      <c r="BM216" s="23" t="s">
        <v>1381</v>
      </c>
    </row>
    <row r="217" s="9" customFormat="1" ht="29.88" customHeight="1">
      <c r="B217" s="206"/>
      <c r="C217" s="207"/>
      <c r="D217" s="217" t="s">
        <v>132</v>
      </c>
      <c r="E217" s="217"/>
      <c r="F217" s="217"/>
      <c r="G217" s="217"/>
      <c r="H217" s="217"/>
      <c r="I217" s="217"/>
      <c r="J217" s="217"/>
      <c r="K217" s="217"/>
      <c r="L217" s="217"/>
      <c r="M217" s="217"/>
      <c r="N217" s="231">
        <f>BK217</f>
        <v>0</v>
      </c>
      <c r="O217" s="232"/>
      <c r="P217" s="232"/>
      <c r="Q217" s="232"/>
      <c r="R217" s="210"/>
      <c r="T217" s="211"/>
      <c r="U217" s="207"/>
      <c r="V217" s="207"/>
      <c r="W217" s="212">
        <f>SUM(W218:W242)</f>
        <v>0</v>
      </c>
      <c r="X217" s="207"/>
      <c r="Y217" s="212">
        <f>SUM(Y218:Y242)</f>
        <v>0.020390999999999999</v>
      </c>
      <c r="Z217" s="207"/>
      <c r="AA217" s="213">
        <f>SUM(AA218:AA242)</f>
        <v>0.25460499999999997</v>
      </c>
      <c r="AR217" s="214" t="s">
        <v>150</v>
      </c>
      <c r="AT217" s="215" t="s">
        <v>75</v>
      </c>
      <c r="AU217" s="215" t="s">
        <v>84</v>
      </c>
      <c r="AY217" s="214" t="s">
        <v>171</v>
      </c>
      <c r="BK217" s="216">
        <f>SUM(BK218:BK242)</f>
        <v>0</v>
      </c>
    </row>
    <row r="218" s="1" customFormat="1" ht="25.5" customHeight="1">
      <c r="B218" s="47"/>
      <c r="C218" s="220" t="s">
        <v>342</v>
      </c>
      <c r="D218" s="220" t="s">
        <v>172</v>
      </c>
      <c r="E218" s="221" t="s">
        <v>1098</v>
      </c>
      <c r="F218" s="222" t="s">
        <v>1099</v>
      </c>
      <c r="G218" s="222"/>
      <c r="H218" s="222"/>
      <c r="I218" s="222"/>
      <c r="J218" s="223" t="s">
        <v>223</v>
      </c>
      <c r="K218" s="224">
        <v>5.2999999999999998</v>
      </c>
      <c r="L218" s="225">
        <v>0</v>
      </c>
      <c r="M218" s="226"/>
      <c r="N218" s="227">
        <f>ROUND(L218*K218,2)</f>
        <v>0</v>
      </c>
      <c r="O218" s="227"/>
      <c r="P218" s="227"/>
      <c r="Q218" s="227"/>
      <c r="R218" s="49"/>
      <c r="T218" s="228" t="s">
        <v>22</v>
      </c>
      <c r="U218" s="57" t="s">
        <v>43</v>
      </c>
      <c r="V218" s="48"/>
      <c r="W218" s="229">
        <f>V218*K218</f>
        <v>0</v>
      </c>
      <c r="X218" s="229">
        <v>0</v>
      </c>
      <c r="Y218" s="229">
        <f>X218*K218</f>
        <v>0</v>
      </c>
      <c r="Z218" s="229">
        <v>0.03065</v>
      </c>
      <c r="AA218" s="230">
        <f>Z218*K218</f>
        <v>0.16244500000000001</v>
      </c>
      <c r="AR218" s="23" t="s">
        <v>249</v>
      </c>
      <c r="AT218" s="23" t="s">
        <v>172</v>
      </c>
      <c r="AU218" s="23" t="s">
        <v>150</v>
      </c>
      <c r="AY218" s="23" t="s">
        <v>171</v>
      </c>
      <c r="BE218" s="143">
        <f>IF(U218="základní",N218,0)</f>
        <v>0</v>
      </c>
      <c r="BF218" s="143">
        <f>IF(U218="snížená",N218,0)</f>
        <v>0</v>
      </c>
      <c r="BG218" s="143">
        <f>IF(U218="zákl. přenesená",N218,0)</f>
        <v>0</v>
      </c>
      <c r="BH218" s="143">
        <f>IF(U218="sníž. přenesená",N218,0)</f>
        <v>0</v>
      </c>
      <c r="BI218" s="143">
        <f>IF(U218="nulová",N218,0)</f>
        <v>0</v>
      </c>
      <c r="BJ218" s="23" t="s">
        <v>150</v>
      </c>
      <c r="BK218" s="143">
        <f>ROUND(L218*K218,2)</f>
        <v>0</v>
      </c>
      <c r="BL218" s="23" t="s">
        <v>249</v>
      </c>
      <c r="BM218" s="23" t="s">
        <v>1382</v>
      </c>
    </row>
    <row r="219" s="10" customFormat="1" ht="16.5" customHeight="1">
      <c r="B219" s="233"/>
      <c r="C219" s="234"/>
      <c r="D219" s="234"/>
      <c r="E219" s="235" t="s">
        <v>22</v>
      </c>
      <c r="F219" s="236" t="s">
        <v>1101</v>
      </c>
      <c r="G219" s="237"/>
      <c r="H219" s="237"/>
      <c r="I219" s="237"/>
      <c r="J219" s="234"/>
      <c r="K219" s="238">
        <v>5.2999999999999998</v>
      </c>
      <c r="L219" s="234"/>
      <c r="M219" s="234"/>
      <c r="N219" s="234"/>
      <c r="O219" s="234"/>
      <c r="P219" s="234"/>
      <c r="Q219" s="234"/>
      <c r="R219" s="239"/>
      <c r="T219" s="240"/>
      <c r="U219" s="234"/>
      <c r="V219" s="234"/>
      <c r="W219" s="234"/>
      <c r="X219" s="234"/>
      <c r="Y219" s="234"/>
      <c r="Z219" s="234"/>
      <c r="AA219" s="241"/>
      <c r="AT219" s="242" t="s">
        <v>187</v>
      </c>
      <c r="AU219" s="242" t="s">
        <v>150</v>
      </c>
      <c r="AV219" s="10" t="s">
        <v>150</v>
      </c>
      <c r="AW219" s="10" t="s">
        <v>34</v>
      </c>
      <c r="AX219" s="10" t="s">
        <v>76</v>
      </c>
      <c r="AY219" s="242" t="s">
        <v>171</v>
      </c>
    </row>
    <row r="220" s="11" customFormat="1" ht="16.5" customHeight="1">
      <c r="B220" s="243"/>
      <c r="C220" s="244"/>
      <c r="D220" s="244"/>
      <c r="E220" s="245" t="s">
        <v>22</v>
      </c>
      <c r="F220" s="246" t="s">
        <v>188</v>
      </c>
      <c r="G220" s="244"/>
      <c r="H220" s="244"/>
      <c r="I220" s="244"/>
      <c r="J220" s="244"/>
      <c r="K220" s="247">
        <v>5.2999999999999998</v>
      </c>
      <c r="L220" s="244"/>
      <c r="M220" s="244"/>
      <c r="N220" s="244"/>
      <c r="O220" s="244"/>
      <c r="P220" s="244"/>
      <c r="Q220" s="244"/>
      <c r="R220" s="248"/>
      <c r="T220" s="249"/>
      <c r="U220" s="244"/>
      <c r="V220" s="244"/>
      <c r="W220" s="244"/>
      <c r="X220" s="244"/>
      <c r="Y220" s="244"/>
      <c r="Z220" s="244"/>
      <c r="AA220" s="250"/>
      <c r="AT220" s="251" t="s">
        <v>187</v>
      </c>
      <c r="AU220" s="251" t="s">
        <v>150</v>
      </c>
      <c r="AV220" s="11" t="s">
        <v>176</v>
      </c>
      <c r="AW220" s="11" t="s">
        <v>34</v>
      </c>
      <c r="AX220" s="11" t="s">
        <v>84</v>
      </c>
      <c r="AY220" s="251" t="s">
        <v>171</v>
      </c>
    </row>
    <row r="221" s="1" customFormat="1" ht="25.5" customHeight="1">
      <c r="B221" s="47"/>
      <c r="C221" s="220" t="s">
        <v>346</v>
      </c>
      <c r="D221" s="220" t="s">
        <v>172</v>
      </c>
      <c r="E221" s="221" t="s">
        <v>1383</v>
      </c>
      <c r="F221" s="222" t="s">
        <v>1384</v>
      </c>
      <c r="G221" s="222"/>
      <c r="H221" s="222"/>
      <c r="I221" s="222"/>
      <c r="J221" s="223" t="s">
        <v>223</v>
      </c>
      <c r="K221" s="224">
        <v>5.2999999999999998</v>
      </c>
      <c r="L221" s="225">
        <v>0</v>
      </c>
      <c r="M221" s="226"/>
      <c r="N221" s="227">
        <f>ROUND(L221*K221,2)</f>
        <v>0</v>
      </c>
      <c r="O221" s="227"/>
      <c r="P221" s="227"/>
      <c r="Q221" s="227"/>
      <c r="R221" s="49"/>
      <c r="T221" s="228" t="s">
        <v>22</v>
      </c>
      <c r="U221" s="57" t="s">
        <v>43</v>
      </c>
      <c r="V221" s="48"/>
      <c r="W221" s="229">
        <f>V221*K221</f>
        <v>0</v>
      </c>
      <c r="X221" s="229">
        <v>0</v>
      </c>
      <c r="Y221" s="229">
        <f>X221*K221</f>
        <v>0</v>
      </c>
      <c r="Z221" s="229">
        <v>0.016199999999999999</v>
      </c>
      <c r="AA221" s="230">
        <f>Z221*K221</f>
        <v>0.085859999999999992</v>
      </c>
      <c r="AR221" s="23" t="s">
        <v>249</v>
      </c>
      <c r="AT221" s="23" t="s">
        <v>172</v>
      </c>
      <c r="AU221" s="23" t="s">
        <v>150</v>
      </c>
      <c r="AY221" s="23" t="s">
        <v>171</v>
      </c>
      <c r="BE221" s="143">
        <f>IF(U221="základní",N221,0)</f>
        <v>0</v>
      </c>
      <c r="BF221" s="143">
        <f>IF(U221="snížená",N221,0)</f>
        <v>0</v>
      </c>
      <c r="BG221" s="143">
        <f>IF(U221="zákl. přenesená",N221,0)</f>
        <v>0</v>
      </c>
      <c r="BH221" s="143">
        <f>IF(U221="sníž. přenesená",N221,0)</f>
        <v>0</v>
      </c>
      <c r="BI221" s="143">
        <f>IF(U221="nulová",N221,0)</f>
        <v>0</v>
      </c>
      <c r="BJ221" s="23" t="s">
        <v>150</v>
      </c>
      <c r="BK221" s="143">
        <f>ROUND(L221*K221,2)</f>
        <v>0</v>
      </c>
      <c r="BL221" s="23" t="s">
        <v>249</v>
      </c>
      <c r="BM221" s="23" t="s">
        <v>1385</v>
      </c>
    </row>
    <row r="222" s="10" customFormat="1" ht="16.5" customHeight="1">
      <c r="B222" s="233"/>
      <c r="C222" s="234"/>
      <c r="D222" s="234"/>
      <c r="E222" s="235" t="s">
        <v>22</v>
      </c>
      <c r="F222" s="236" t="s">
        <v>1386</v>
      </c>
      <c r="G222" s="237"/>
      <c r="H222" s="237"/>
      <c r="I222" s="237"/>
      <c r="J222" s="234"/>
      <c r="K222" s="238">
        <v>5.2999999999999998</v>
      </c>
      <c r="L222" s="234"/>
      <c r="M222" s="234"/>
      <c r="N222" s="234"/>
      <c r="O222" s="234"/>
      <c r="P222" s="234"/>
      <c r="Q222" s="234"/>
      <c r="R222" s="239"/>
      <c r="T222" s="240"/>
      <c r="U222" s="234"/>
      <c r="V222" s="234"/>
      <c r="W222" s="234"/>
      <c r="X222" s="234"/>
      <c r="Y222" s="234"/>
      <c r="Z222" s="234"/>
      <c r="AA222" s="241"/>
      <c r="AT222" s="242" t="s">
        <v>187</v>
      </c>
      <c r="AU222" s="242" t="s">
        <v>150</v>
      </c>
      <c r="AV222" s="10" t="s">
        <v>150</v>
      </c>
      <c r="AW222" s="10" t="s">
        <v>34</v>
      </c>
      <c r="AX222" s="10" t="s">
        <v>84</v>
      </c>
      <c r="AY222" s="242" t="s">
        <v>171</v>
      </c>
    </row>
    <row r="223" s="1" customFormat="1" ht="25.5" customHeight="1">
      <c r="B223" s="47"/>
      <c r="C223" s="220" t="s">
        <v>350</v>
      </c>
      <c r="D223" s="220" t="s">
        <v>172</v>
      </c>
      <c r="E223" s="221" t="s">
        <v>1387</v>
      </c>
      <c r="F223" s="222" t="s">
        <v>1388</v>
      </c>
      <c r="G223" s="222"/>
      <c r="H223" s="222"/>
      <c r="I223" s="222"/>
      <c r="J223" s="223" t="s">
        <v>175</v>
      </c>
      <c r="K223" s="224">
        <v>1</v>
      </c>
      <c r="L223" s="225">
        <v>0</v>
      </c>
      <c r="M223" s="226"/>
      <c r="N223" s="227">
        <f>ROUND(L223*K223,2)</f>
        <v>0</v>
      </c>
      <c r="O223" s="227"/>
      <c r="P223" s="227"/>
      <c r="Q223" s="227"/>
      <c r="R223" s="49"/>
      <c r="T223" s="228" t="s">
        <v>22</v>
      </c>
      <c r="U223" s="57" t="s">
        <v>43</v>
      </c>
      <c r="V223" s="48"/>
      <c r="W223" s="229">
        <f>V223*K223</f>
        <v>0</v>
      </c>
      <c r="X223" s="229">
        <v>0.0028700000000000002</v>
      </c>
      <c r="Y223" s="229">
        <f>X223*K223</f>
        <v>0.0028700000000000002</v>
      </c>
      <c r="Z223" s="229">
        <v>0</v>
      </c>
      <c r="AA223" s="230">
        <f>Z223*K223</f>
        <v>0</v>
      </c>
      <c r="AR223" s="23" t="s">
        <v>249</v>
      </c>
      <c r="AT223" s="23" t="s">
        <v>172</v>
      </c>
      <c r="AU223" s="23" t="s">
        <v>150</v>
      </c>
      <c r="AY223" s="23" t="s">
        <v>171</v>
      </c>
      <c r="BE223" s="143">
        <f>IF(U223="základní",N223,0)</f>
        <v>0</v>
      </c>
      <c r="BF223" s="143">
        <f>IF(U223="snížená",N223,0)</f>
        <v>0</v>
      </c>
      <c r="BG223" s="143">
        <f>IF(U223="zákl. přenesená",N223,0)</f>
        <v>0</v>
      </c>
      <c r="BH223" s="143">
        <f>IF(U223="sníž. přenesená",N223,0)</f>
        <v>0</v>
      </c>
      <c r="BI223" s="143">
        <f>IF(U223="nulová",N223,0)</f>
        <v>0</v>
      </c>
      <c r="BJ223" s="23" t="s">
        <v>150</v>
      </c>
      <c r="BK223" s="143">
        <f>ROUND(L223*K223,2)</f>
        <v>0</v>
      </c>
      <c r="BL223" s="23" t="s">
        <v>249</v>
      </c>
      <c r="BM223" s="23" t="s">
        <v>1389</v>
      </c>
    </row>
    <row r="224" s="10" customFormat="1" ht="16.5" customHeight="1">
      <c r="B224" s="233"/>
      <c r="C224" s="234"/>
      <c r="D224" s="234"/>
      <c r="E224" s="235" t="s">
        <v>22</v>
      </c>
      <c r="F224" s="236" t="s">
        <v>1390</v>
      </c>
      <c r="G224" s="237"/>
      <c r="H224" s="237"/>
      <c r="I224" s="237"/>
      <c r="J224" s="234"/>
      <c r="K224" s="238">
        <v>1</v>
      </c>
      <c r="L224" s="234"/>
      <c r="M224" s="234"/>
      <c r="N224" s="234"/>
      <c r="O224" s="234"/>
      <c r="P224" s="234"/>
      <c r="Q224" s="234"/>
      <c r="R224" s="239"/>
      <c r="T224" s="240"/>
      <c r="U224" s="234"/>
      <c r="V224" s="234"/>
      <c r="W224" s="234"/>
      <c r="X224" s="234"/>
      <c r="Y224" s="234"/>
      <c r="Z224" s="234"/>
      <c r="AA224" s="241"/>
      <c r="AT224" s="242" t="s">
        <v>187</v>
      </c>
      <c r="AU224" s="242" t="s">
        <v>150</v>
      </c>
      <c r="AV224" s="10" t="s">
        <v>150</v>
      </c>
      <c r="AW224" s="10" t="s">
        <v>34</v>
      </c>
      <c r="AX224" s="10" t="s">
        <v>76</v>
      </c>
      <c r="AY224" s="242" t="s">
        <v>171</v>
      </c>
    </row>
    <row r="225" s="11" customFormat="1" ht="16.5" customHeight="1">
      <c r="B225" s="243"/>
      <c r="C225" s="244"/>
      <c r="D225" s="244"/>
      <c r="E225" s="245" t="s">
        <v>22</v>
      </c>
      <c r="F225" s="246" t="s">
        <v>188</v>
      </c>
      <c r="G225" s="244"/>
      <c r="H225" s="244"/>
      <c r="I225" s="244"/>
      <c r="J225" s="244"/>
      <c r="K225" s="247">
        <v>1</v>
      </c>
      <c r="L225" s="244"/>
      <c r="M225" s="244"/>
      <c r="N225" s="244"/>
      <c r="O225" s="244"/>
      <c r="P225" s="244"/>
      <c r="Q225" s="244"/>
      <c r="R225" s="248"/>
      <c r="T225" s="249"/>
      <c r="U225" s="244"/>
      <c r="V225" s="244"/>
      <c r="W225" s="244"/>
      <c r="X225" s="244"/>
      <c r="Y225" s="244"/>
      <c r="Z225" s="244"/>
      <c r="AA225" s="250"/>
      <c r="AT225" s="251" t="s">
        <v>187</v>
      </c>
      <c r="AU225" s="251" t="s">
        <v>150</v>
      </c>
      <c r="AV225" s="11" t="s">
        <v>176</v>
      </c>
      <c r="AW225" s="11" t="s">
        <v>34</v>
      </c>
      <c r="AX225" s="11" t="s">
        <v>84</v>
      </c>
      <c r="AY225" s="251" t="s">
        <v>171</v>
      </c>
    </row>
    <row r="226" s="1" customFormat="1" ht="16.5" customHeight="1">
      <c r="B226" s="47"/>
      <c r="C226" s="220" t="s">
        <v>354</v>
      </c>
      <c r="D226" s="220" t="s">
        <v>172</v>
      </c>
      <c r="E226" s="221" t="s">
        <v>324</v>
      </c>
      <c r="F226" s="222" t="s">
        <v>325</v>
      </c>
      <c r="G226" s="222"/>
      <c r="H226" s="222"/>
      <c r="I226" s="222"/>
      <c r="J226" s="223" t="s">
        <v>223</v>
      </c>
      <c r="K226" s="224">
        <v>3</v>
      </c>
      <c r="L226" s="225">
        <v>0</v>
      </c>
      <c r="M226" s="226"/>
      <c r="N226" s="227">
        <f>ROUND(L226*K226,2)</f>
        <v>0</v>
      </c>
      <c r="O226" s="227"/>
      <c r="P226" s="227"/>
      <c r="Q226" s="227"/>
      <c r="R226" s="49"/>
      <c r="T226" s="228" t="s">
        <v>22</v>
      </c>
      <c r="U226" s="57" t="s">
        <v>43</v>
      </c>
      <c r="V226" s="48"/>
      <c r="W226" s="229">
        <f>V226*K226</f>
        <v>0</v>
      </c>
      <c r="X226" s="229">
        <v>0</v>
      </c>
      <c r="Y226" s="229">
        <f>X226*K226</f>
        <v>0</v>
      </c>
      <c r="Z226" s="229">
        <v>0.0020999999999999999</v>
      </c>
      <c r="AA226" s="230">
        <f>Z226*K226</f>
        <v>0.0063</v>
      </c>
      <c r="AR226" s="23" t="s">
        <v>249</v>
      </c>
      <c r="AT226" s="23" t="s">
        <v>172</v>
      </c>
      <c r="AU226" s="23" t="s">
        <v>150</v>
      </c>
      <c r="AY226" s="23" t="s">
        <v>171</v>
      </c>
      <c r="BE226" s="143">
        <f>IF(U226="základní",N226,0)</f>
        <v>0</v>
      </c>
      <c r="BF226" s="143">
        <f>IF(U226="snížená",N226,0)</f>
        <v>0</v>
      </c>
      <c r="BG226" s="143">
        <f>IF(U226="zákl. přenesená",N226,0)</f>
        <v>0</v>
      </c>
      <c r="BH226" s="143">
        <f>IF(U226="sníž. přenesená",N226,0)</f>
        <v>0</v>
      </c>
      <c r="BI226" s="143">
        <f>IF(U226="nulová",N226,0)</f>
        <v>0</v>
      </c>
      <c r="BJ226" s="23" t="s">
        <v>150</v>
      </c>
      <c r="BK226" s="143">
        <f>ROUND(L226*K226,2)</f>
        <v>0</v>
      </c>
      <c r="BL226" s="23" t="s">
        <v>249</v>
      </c>
      <c r="BM226" s="23" t="s">
        <v>1391</v>
      </c>
    </row>
    <row r="227" s="1" customFormat="1" ht="25.5" customHeight="1">
      <c r="B227" s="47"/>
      <c r="C227" s="220" t="s">
        <v>358</v>
      </c>
      <c r="D227" s="220" t="s">
        <v>172</v>
      </c>
      <c r="E227" s="221" t="s">
        <v>327</v>
      </c>
      <c r="F227" s="222" t="s">
        <v>328</v>
      </c>
      <c r="G227" s="222"/>
      <c r="H227" s="222"/>
      <c r="I227" s="222"/>
      <c r="J227" s="223" t="s">
        <v>175</v>
      </c>
      <c r="K227" s="224">
        <v>1</v>
      </c>
      <c r="L227" s="225">
        <v>0</v>
      </c>
      <c r="M227" s="226"/>
      <c r="N227" s="227">
        <f>ROUND(L227*K227,2)</f>
        <v>0</v>
      </c>
      <c r="O227" s="227"/>
      <c r="P227" s="227"/>
      <c r="Q227" s="227"/>
      <c r="R227" s="49"/>
      <c r="T227" s="228" t="s">
        <v>22</v>
      </c>
      <c r="U227" s="57" t="s">
        <v>43</v>
      </c>
      <c r="V227" s="48"/>
      <c r="W227" s="229">
        <f>V227*K227</f>
        <v>0</v>
      </c>
      <c r="X227" s="229">
        <v>0.00027</v>
      </c>
      <c r="Y227" s="229">
        <f>X227*K227</f>
        <v>0.00027</v>
      </c>
      <c r="Z227" s="229">
        <v>0</v>
      </c>
      <c r="AA227" s="230">
        <f>Z227*K227</f>
        <v>0</v>
      </c>
      <c r="AR227" s="23" t="s">
        <v>249</v>
      </c>
      <c r="AT227" s="23" t="s">
        <v>172</v>
      </c>
      <c r="AU227" s="23" t="s">
        <v>150</v>
      </c>
      <c r="AY227" s="23" t="s">
        <v>171</v>
      </c>
      <c r="BE227" s="143">
        <f>IF(U227="základní",N227,0)</f>
        <v>0</v>
      </c>
      <c r="BF227" s="143">
        <f>IF(U227="snížená",N227,0)</f>
        <v>0</v>
      </c>
      <c r="BG227" s="143">
        <f>IF(U227="zákl. přenesená",N227,0)</f>
        <v>0</v>
      </c>
      <c r="BH227" s="143">
        <f>IF(U227="sníž. přenesená",N227,0)</f>
        <v>0</v>
      </c>
      <c r="BI227" s="143">
        <f>IF(U227="nulová",N227,0)</f>
        <v>0</v>
      </c>
      <c r="BJ227" s="23" t="s">
        <v>150</v>
      </c>
      <c r="BK227" s="143">
        <f>ROUND(L227*K227,2)</f>
        <v>0</v>
      </c>
      <c r="BL227" s="23" t="s">
        <v>249</v>
      </c>
      <c r="BM227" s="23" t="s">
        <v>1392</v>
      </c>
    </row>
    <row r="228" s="1" customFormat="1" ht="25.5" customHeight="1">
      <c r="B228" s="47"/>
      <c r="C228" s="220" t="s">
        <v>362</v>
      </c>
      <c r="D228" s="220" t="s">
        <v>172</v>
      </c>
      <c r="E228" s="221" t="s">
        <v>331</v>
      </c>
      <c r="F228" s="222" t="s">
        <v>332</v>
      </c>
      <c r="G228" s="222"/>
      <c r="H228" s="222"/>
      <c r="I228" s="222"/>
      <c r="J228" s="223" t="s">
        <v>175</v>
      </c>
      <c r="K228" s="224">
        <v>1</v>
      </c>
      <c r="L228" s="225">
        <v>0</v>
      </c>
      <c r="M228" s="226"/>
      <c r="N228" s="227">
        <f>ROUND(L228*K228,2)</f>
        <v>0</v>
      </c>
      <c r="O228" s="227"/>
      <c r="P228" s="227"/>
      <c r="Q228" s="227"/>
      <c r="R228" s="49"/>
      <c r="T228" s="228" t="s">
        <v>22</v>
      </c>
      <c r="U228" s="57" t="s">
        <v>43</v>
      </c>
      <c r="V228" s="48"/>
      <c r="W228" s="229">
        <f>V228*K228</f>
        <v>0</v>
      </c>
      <c r="X228" s="229">
        <v>0.00031</v>
      </c>
      <c r="Y228" s="229">
        <f>X228*K228</f>
        <v>0.00031</v>
      </c>
      <c r="Z228" s="229">
        <v>0</v>
      </c>
      <c r="AA228" s="230">
        <f>Z228*K228</f>
        <v>0</v>
      </c>
      <c r="AR228" s="23" t="s">
        <v>249</v>
      </c>
      <c r="AT228" s="23" t="s">
        <v>172</v>
      </c>
      <c r="AU228" s="23" t="s">
        <v>150</v>
      </c>
      <c r="AY228" s="23" t="s">
        <v>171</v>
      </c>
      <c r="BE228" s="143">
        <f>IF(U228="základní",N228,0)</f>
        <v>0</v>
      </c>
      <c r="BF228" s="143">
        <f>IF(U228="snížená",N228,0)</f>
        <v>0</v>
      </c>
      <c r="BG228" s="143">
        <f>IF(U228="zákl. přenesená",N228,0)</f>
        <v>0</v>
      </c>
      <c r="BH228" s="143">
        <f>IF(U228="sníž. přenesená",N228,0)</f>
        <v>0</v>
      </c>
      <c r="BI228" s="143">
        <f>IF(U228="nulová",N228,0)</f>
        <v>0</v>
      </c>
      <c r="BJ228" s="23" t="s">
        <v>150</v>
      </c>
      <c r="BK228" s="143">
        <f>ROUND(L228*K228,2)</f>
        <v>0</v>
      </c>
      <c r="BL228" s="23" t="s">
        <v>249</v>
      </c>
      <c r="BM228" s="23" t="s">
        <v>1393</v>
      </c>
    </row>
    <row r="229" s="1" customFormat="1" ht="25.5" customHeight="1">
      <c r="B229" s="47"/>
      <c r="C229" s="220" t="s">
        <v>366</v>
      </c>
      <c r="D229" s="220" t="s">
        <v>172</v>
      </c>
      <c r="E229" s="221" t="s">
        <v>335</v>
      </c>
      <c r="F229" s="222" t="s">
        <v>336</v>
      </c>
      <c r="G229" s="222"/>
      <c r="H229" s="222"/>
      <c r="I229" s="222"/>
      <c r="J229" s="223" t="s">
        <v>175</v>
      </c>
      <c r="K229" s="224">
        <v>1</v>
      </c>
      <c r="L229" s="225">
        <v>0</v>
      </c>
      <c r="M229" s="226"/>
      <c r="N229" s="227">
        <f>ROUND(L229*K229,2)</f>
        <v>0</v>
      </c>
      <c r="O229" s="227"/>
      <c r="P229" s="227"/>
      <c r="Q229" s="227"/>
      <c r="R229" s="49"/>
      <c r="T229" s="228" t="s">
        <v>22</v>
      </c>
      <c r="U229" s="57" t="s">
        <v>43</v>
      </c>
      <c r="V229" s="48"/>
      <c r="W229" s="229">
        <f>V229*K229</f>
        <v>0</v>
      </c>
      <c r="X229" s="229">
        <v>0.0010100000000000001</v>
      </c>
      <c r="Y229" s="229">
        <f>X229*K229</f>
        <v>0.0010100000000000001</v>
      </c>
      <c r="Z229" s="229">
        <v>0</v>
      </c>
      <c r="AA229" s="230">
        <f>Z229*K229</f>
        <v>0</v>
      </c>
      <c r="AR229" s="23" t="s">
        <v>249</v>
      </c>
      <c r="AT229" s="23" t="s">
        <v>172</v>
      </c>
      <c r="AU229" s="23" t="s">
        <v>150</v>
      </c>
      <c r="AY229" s="23" t="s">
        <v>171</v>
      </c>
      <c r="BE229" s="143">
        <f>IF(U229="základní",N229,0)</f>
        <v>0</v>
      </c>
      <c r="BF229" s="143">
        <f>IF(U229="snížená",N229,0)</f>
        <v>0</v>
      </c>
      <c r="BG229" s="143">
        <f>IF(U229="zákl. přenesená",N229,0)</f>
        <v>0</v>
      </c>
      <c r="BH229" s="143">
        <f>IF(U229="sníž. přenesená",N229,0)</f>
        <v>0</v>
      </c>
      <c r="BI229" s="143">
        <f>IF(U229="nulová",N229,0)</f>
        <v>0</v>
      </c>
      <c r="BJ229" s="23" t="s">
        <v>150</v>
      </c>
      <c r="BK229" s="143">
        <f>ROUND(L229*K229,2)</f>
        <v>0</v>
      </c>
      <c r="BL229" s="23" t="s">
        <v>249</v>
      </c>
      <c r="BM229" s="23" t="s">
        <v>1394</v>
      </c>
    </row>
    <row r="230" s="1" customFormat="1" ht="25.5" customHeight="1">
      <c r="B230" s="47"/>
      <c r="C230" s="220" t="s">
        <v>370</v>
      </c>
      <c r="D230" s="220" t="s">
        <v>172</v>
      </c>
      <c r="E230" s="221" t="s">
        <v>1109</v>
      </c>
      <c r="F230" s="222" t="s">
        <v>1110</v>
      </c>
      <c r="G230" s="222"/>
      <c r="H230" s="222"/>
      <c r="I230" s="222"/>
      <c r="J230" s="223" t="s">
        <v>223</v>
      </c>
      <c r="K230" s="224">
        <v>10.6</v>
      </c>
      <c r="L230" s="225">
        <v>0</v>
      </c>
      <c r="M230" s="226"/>
      <c r="N230" s="227">
        <f>ROUND(L230*K230,2)</f>
        <v>0</v>
      </c>
      <c r="O230" s="227"/>
      <c r="P230" s="227"/>
      <c r="Q230" s="227"/>
      <c r="R230" s="49"/>
      <c r="T230" s="228" t="s">
        <v>22</v>
      </c>
      <c r="U230" s="57" t="s">
        <v>43</v>
      </c>
      <c r="V230" s="48"/>
      <c r="W230" s="229">
        <f>V230*K230</f>
        <v>0</v>
      </c>
      <c r="X230" s="229">
        <v>0.0012099999999999999</v>
      </c>
      <c r="Y230" s="229">
        <f>X230*K230</f>
        <v>0.012825999999999999</v>
      </c>
      <c r="Z230" s="229">
        <v>0</v>
      </c>
      <c r="AA230" s="230">
        <f>Z230*K230</f>
        <v>0</v>
      </c>
      <c r="AR230" s="23" t="s">
        <v>249</v>
      </c>
      <c r="AT230" s="23" t="s">
        <v>172</v>
      </c>
      <c r="AU230" s="23" t="s">
        <v>150</v>
      </c>
      <c r="AY230" s="23" t="s">
        <v>171</v>
      </c>
      <c r="BE230" s="143">
        <f>IF(U230="základní",N230,0)</f>
        <v>0</v>
      </c>
      <c r="BF230" s="143">
        <f>IF(U230="snížená",N230,0)</f>
        <v>0</v>
      </c>
      <c r="BG230" s="143">
        <f>IF(U230="zákl. přenesená",N230,0)</f>
        <v>0</v>
      </c>
      <c r="BH230" s="143">
        <f>IF(U230="sníž. přenesená",N230,0)</f>
        <v>0</v>
      </c>
      <c r="BI230" s="143">
        <f>IF(U230="nulová",N230,0)</f>
        <v>0</v>
      </c>
      <c r="BJ230" s="23" t="s">
        <v>150</v>
      </c>
      <c r="BK230" s="143">
        <f>ROUND(L230*K230,2)</f>
        <v>0</v>
      </c>
      <c r="BL230" s="23" t="s">
        <v>249</v>
      </c>
      <c r="BM230" s="23" t="s">
        <v>1395</v>
      </c>
    </row>
    <row r="231" s="10" customFormat="1" ht="16.5" customHeight="1">
      <c r="B231" s="233"/>
      <c r="C231" s="234"/>
      <c r="D231" s="234"/>
      <c r="E231" s="235" t="s">
        <v>22</v>
      </c>
      <c r="F231" s="236" t="s">
        <v>1101</v>
      </c>
      <c r="G231" s="237"/>
      <c r="H231" s="237"/>
      <c r="I231" s="237"/>
      <c r="J231" s="234"/>
      <c r="K231" s="238">
        <v>5.2999999999999998</v>
      </c>
      <c r="L231" s="234"/>
      <c r="M231" s="234"/>
      <c r="N231" s="234"/>
      <c r="O231" s="234"/>
      <c r="P231" s="234"/>
      <c r="Q231" s="234"/>
      <c r="R231" s="239"/>
      <c r="T231" s="240"/>
      <c r="U231" s="234"/>
      <c r="V231" s="234"/>
      <c r="W231" s="234"/>
      <c r="X231" s="234"/>
      <c r="Y231" s="234"/>
      <c r="Z231" s="234"/>
      <c r="AA231" s="241"/>
      <c r="AT231" s="242" t="s">
        <v>187</v>
      </c>
      <c r="AU231" s="242" t="s">
        <v>150</v>
      </c>
      <c r="AV231" s="10" t="s">
        <v>150</v>
      </c>
      <c r="AW231" s="10" t="s">
        <v>34</v>
      </c>
      <c r="AX231" s="10" t="s">
        <v>76</v>
      </c>
      <c r="AY231" s="242" t="s">
        <v>171</v>
      </c>
    </row>
    <row r="232" s="10" customFormat="1" ht="16.5" customHeight="1">
      <c r="B232" s="233"/>
      <c r="C232" s="234"/>
      <c r="D232" s="234"/>
      <c r="E232" s="235" t="s">
        <v>22</v>
      </c>
      <c r="F232" s="252" t="s">
        <v>1386</v>
      </c>
      <c r="G232" s="234"/>
      <c r="H232" s="234"/>
      <c r="I232" s="234"/>
      <c r="J232" s="234"/>
      <c r="K232" s="238">
        <v>5.2999999999999998</v>
      </c>
      <c r="L232" s="234"/>
      <c r="M232" s="234"/>
      <c r="N232" s="234"/>
      <c r="O232" s="234"/>
      <c r="P232" s="234"/>
      <c r="Q232" s="234"/>
      <c r="R232" s="239"/>
      <c r="T232" s="240"/>
      <c r="U232" s="234"/>
      <c r="V232" s="234"/>
      <c r="W232" s="234"/>
      <c r="X232" s="234"/>
      <c r="Y232" s="234"/>
      <c r="Z232" s="234"/>
      <c r="AA232" s="241"/>
      <c r="AT232" s="242" t="s">
        <v>187</v>
      </c>
      <c r="AU232" s="242" t="s">
        <v>150</v>
      </c>
      <c r="AV232" s="10" t="s">
        <v>150</v>
      </c>
      <c r="AW232" s="10" t="s">
        <v>34</v>
      </c>
      <c r="AX232" s="10" t="s">
        <v>76</v>
      </c>
      <c r="AY232" s="242" t="s">
        <v>171</v>
      </c>
    </row>
    <row r="233" s="11" customFormat="1" ht="16.5" customHeight="1">
      <c r="B233" s="243"/>
      <c r="C233" s="244"/>
      <c r="D233" s="244"/>
      <c r="E233" s="245" t="s">
        <v>22</v>
      </c>
      <c r="F233" s="246" t="s">
        <v>188</v>
      </c>
      <c r="G233" s="244"/>
      <c r="H233" s="244"/>
      <c r="I233" s="244"/>
      <c r="J233" s="244"/>
      <c r="K233" s="247">
        <v>10.6</v>
      </c>
      <c r="L233" s="244"/>
      <c r="M233" s="244"/>
      <c r="N233" s="244"/>
      <c r="O233" s="244"/>
      <c r="P233" s="244"/>
      <c r="Q233" s="244"/>
      <c r="R233" s="248"/>
      <c r="T233" s="249"/>
      <c r="U233" s="244"/>
      <c r="V233" s="244"/>
      <c r="W233" s="244"/>
      <c r="X233" s="244"/>
      <c r="Y233" s="244"/>
      <c r="Z233" s="244"/>
      <c r="AA233" s="250"/>
      <c r="AT233" s="251" t="s">
        <v>187</v>
      </c>
      <c r="AU233" s="251" t="s">
        <v>150</v>
      </c>
      <c r="AV233" s="11" t="s">
        <v>176</v>
      </c>
      <c r="AW233" s="11" t="s">
        <v>34</v>
      </c>
      <c r="AX233" s="11" t="s">
        <v>84</v>
      </c>
      <c r="AY233" s="251" t="s">
        <v>171</v>
      </c>
    </row>
    <row r="234" s="1" customFormat="1" ht="25.5" customHeight="1">
      <c r="B234" s="47"/>
      <c r="C234" s="220" t="s">
        <v>374</v>
      </c>
      <c r="D234" s="220" t="s">
        <v>172</v>
      </c>
      <c r="E234" s="221" t="s">
        <v>339</v>
      </c>
      <c r="F234" s="222" t="s">
        <v>340</v>
      </c>
      <c r="G234" s="222"/>
      <c r="H234" s="222"/>
      <c r="I234" s="222"/>
      <c r="J234" s="223" t="s">
        <v>223</v>
      </c>
      <c r="K234" s="224">
        <v>2</v>
      </c>
      <c r="L234" s="225">
        <v>0</v>
      </c>
      <c r="M234" s="226"/>
      <c r="N234" s="227">
        <f>ROUND(L234*K234,2)</f>
        <v>0</v>
      </c>
      <c r="O234" s="227"/>
      <c r="P234" s="227"/>
      <c r="Q234" s="227"/>
      <c r="R234" s="49"/>
      <c r="T234" s="228" t="s">
        <v>22</v>
      </c>
      <c r="U234" s="57" t="s">
        <v>43</v>
      </c>
      <c r="V234" s="48"/>
      <c r="W234" s="229">
        <f>V234*K234</f>
        <v>0</v>
      </c>
      <c r="X234" s="229">
        <v>0.00029</v>
      </c>
      <c r="Y234" s="229">
        <f>X234*K234</f>
        <v>0.00058</v>
      </c>
      <c r="Z234" s="229">
        <v>0</v>
      </c>
      <c r="AA234" s="230">
        <f>Z234*K234</f>
        <v>0</v>
      </c>
      <c r="AR234" s="23" t="s">
        <v>249</v>
      </c>
      <c r="AT234" s="23" t="s">
        <v>172</v>
      </c>
      <c r="AU234" s="23" t="s">
        <v>150</v>
      </c>
      <c r="AY234" s="23" t="s">
        <v>171</v>
      </c>
      <c r="BE234" s="143">
        <f>IF(U234="základní",N234,0)</f>
        <v>0</v>
      </c>
      <c r="BF234" s="143">
        <f>IF(U234="snížená",N234,0)</f>
        <v>0</v>
      </c>
      <c r="BG234" s="143">
        <f>IF(U234="zákl. přenesená",N234,0)</f>
        <v>0</v>
      </c>
      <c r="BH234" s="143">
        <f>IF(U234="sníž. přenesená",N234,0)</f>
        <v>0</v>
      </c>
      <c r="BI234" s="143">
        <f>IF(U234="nulová",N234,0)</f>
        <v>0</v>
      </c>
      <c r="BJ234" s="23" t="s">
        <v>150</v>
      </c>
      <c r="BK234" s="143">
        <f>ROUND(L234*K234,2)</f>
        <v>0</v>
      </c>
      <c r="BL234" s="23" t="s">
        <v>249</v>
      </c>
      <c r="BM234" s="23" t="s">
        <v>1396</v>
      </c>
    </row>
    <row r="235" s="1" customFormat="1" ht="25.5" customHeight="1">
      <c r="B235" s="47"/>
      <c r="C235" s="220" t="s">
        <v>378</v>
      </c>
      <c r="D235" s="220" t="s">
        <v>172</v>
      </c>
      <c r="E235" s="221" t="s">
        <v>343</v>
      </c>
      <c r="F235" s="222" t="s">
        <v>344</v>
      </c>
      <c r="G235" s="222"/>
      <c r="H235" s="222"/>
      <c r="I235" s="222"/>
      <c r="J235" s="223" t="s">
        <v>223</v>
      </c>
      <c r="K235" s="224">
        <v>1.5</v>
      </c>
      <c r="L235" s="225">
        <v>0</v>
      </c>
      <c r="M235" s="226"/>
      <c r="N235" s="227">
        <f>ROUND(L235*K235,2)</f>
        <v>0</v>
      </c>
      <c r="O235" s="227"/>
      <c r="P235" s="227"/>
      <c r="Q235" s="227"/>
      <c r="R235" s="49"/>
      <c r="T235" s="228" t="s">
        <v>22</v>
      </c>
      <c r="U235" s="57" t="s">
        <v>43</v>
      </c>
      <c r="V235" s="48"/>
      <c r="W235" s="229">
        <f>V235*K235</f>
        <v>0</v>
      </c>
      <c r="X235" s="229">
        <v>0.00035</v>
      </c>
      <c r="Y235" s="229">
        <f>X235*K235</f>
        <v>0.00052499999999999997</v>
      </c>
      <c r="Z235" s="229">
        <v>0</v>
      </c>
      <c r="AA235" s="230">
        <f>Z235*K235</f>
        <v>0</v>
      </c>
      <c r="AR235" s="23" t="s">
        <v>249</v>
      </c>
      <c r="AT235" s="23" t="s">
        <v>172</v>
      </c>
      <c r="AU235" s="23" t="s">
        <v>150</v>
      </c>
      <c r="AY235" s="23" t="s">
        <v>171</v>
      </c>
      <c r="BE235" s="143">
        <f>IF(U235="základní",N235,0)</f>
        <v>0</v>
      </c>
      <c r="BF235" s="143">
        <f>IF(U235="snížená",N235,0)</f>
        <v>0</v>
      </c>
      <c r="BG235" s="143">
        <f>IF(U235="zákl. přenesená",N235,0)</f>
        <v>0</v>
      </c>
      <c r="BH235" s="143">
        <f>IF(U235="sníž. přenesená",N235,0)</f>
        <v>0</v>
      </c>
      <c r="BI235" s="143">
        <f>IF(U235="nulová",N235,0)</f>
        <v>0</v>
      </c>
      <c r="BJ235" s="23" t="s">
        <v>150</v>
      </c>
      <c r="BK235" s="143">
        <f>ROUND(L235*K235,2)</f>
        <v>0</v>
      </c>
      <c r="BL235" s="23" t="s">
        <v>249</v>
      </c>
      <c r="BM235" s="23" t="s">
        <v>1397</v>
      </c>
    </row>
    <row r="236" s="1" customFormat="1" ht="25.5" customHeight="1">
      <c r="B236" s="47"/>
      <c r="C236" s="220" t="s">
        <v>382</v>
      </c>
      <c r="D236" s="220" t="s">
        <v>172</v>
      </c>
      <c r="E236" s="221" t="s">
        <v>347</v>
      </c>
      <c r="F236" s="222" t="s">
        <v>348</v>
      </c>
      <c r="G236" s="222"/>
      <c r="H236" s="222"/>
      <c r="I236" s="222"/>
      <c r="J236" s="223" t="s">
        <v>223</v>
      </c>
      <c r="K236" s="224">
        <v>1.5</v>
      </c>
      <c r="L236" s="225">
        <v>0</v>
      </c>
      <c r="M236" s="226"/>
      <c r="N236" s="227">
        <f>ROUND(L236*K236,2)</f>
        <v>0</v>
      </c>
      <c r="O236" s="227"/>
      <c r="P236" s="227"/>
      <c r="Q236" s="227"/>
      <c r="R236" s="49"/>
      <c r="T236" s="228" t="s">
        <v>22</v>
      </c>
      <c r="U236" s="57" t="s">
        <v>43</v>
      </c>
      <c r="V236" s="48"/>
      <c r="W236" s="229">
        <f>V236*K236</f>
        <v>0</v>
      </c>
      <c r="X236" s="229">
        <v>0.00114</v>
      </c>
      <c r="Y236" s="229">
        <f>X236*K236</f>
        <v>0.0017099999999999999</v>
      </c>
      <c r="Z236" s="229">
        <v>0</v>
      </c>
      <c r="AA236" s="230">
        <f>Z236*K236</f>
        <v>0</v>
      </c>
      <c r="AR236" s="23" t="s">
        <v>249</v>
      </c>
      <c r="AT236" s="23" t="s">
        <v>172</v>
      </c>
      <c r="AU236" s="23" t="s">
        <v>150</v>
      </c>
      <c r="AY236" s="23" t="s">
        <v>171</v>
      </c>
      <c r="BE236" s="143">
        <f>IF(U236="základní",N236,0)</f>
        <v>0</v>
      </c>
      <c r="BF236" s="143">
        <f>IF(U236="snížená",N236,0)</f>
        <v>0</v>
      </c>
      <c r="BG236" s="143">
        <f>IF(U236="zákl. přenesená",N236,0)</f>
        <v>0</v>
      </c>
      <c r="BH236" s="143">
        <f>IF(U236="sníž. přenesená",N236,0)</f>
        <v>0</v>
      </c>
      <c r="BI236" s="143">
        <f>IF(U236="nulová",N236,0)</f>
        <v>0</v>
      </c>
      <c r="BJ236" s="23" t="s">
        <v>150</v>
      </c>
      <c r="BK236" s="143">
        <f>ROUND(L236*K236,2)</f>
        <v>0</v>
      </c>
      <c r="BL236" s="23" t="s">
        <v>249</v>
      </c>
      <c r="BM236" s="23" t="s">
        <v>1398</v>
      </c>
    </row>
    <row r="237" s="1" customFormat="1" ht="25.5" customHeight="1">
      <c r="B237" s="47"/>
      <c r="C237" s="220" t="s">
        <v>386</v>
      </c>
      <c r="D237" s="220" t="s">
        <v>172</v>
      </c>
      <c r="E237" s="221" t="s">
        <v>351</v>
      </c>
      <c r="F237" s="222" t="s">
        <v>352</v>
      </c>
      <c r="G237" s="222"/>
      <c r="H237" s="222"/>
      <c r="I237" s="222"/>
      <c r="J237" s="223" t="s">
        <v>175</v>
      </c>
      <c r="K237" s="224">
        <v>2</v>
      </c>
      <c r="L237" s="225">
        <v>0</v>
      </c>
      <c r="M237" s="226"/>
      <c r="N237" s="227">
        <f>ROUND(L237*K237,2)</f>
        <v>0</v>
      </c>
      <c r="O237" s="227"/>
      <c r="P237" s="227"/>
      <c r="Q237" s="227"/>
      <c r="R237" s="49"/>
      <c r="T237" s="228" t="s">
        <v>22</v>
      </c>
      <c r="U237" s="57" t="s">
        <v>43</v>
      </c>
      <c r="V237" s="48"/>
      <c r="W237" s="229">
        <f>V237*K237</f>
        <v>0</v>
      </c>
      <c r="X237" s="229">
        <v>0</v>
      </c>
      <c r="Y237" s="229">
        <f>X237*K237</f>
        <v>0</v>
      </c>
      <c r="Z237" s="229">
        <v>0</v>
      </c>
      <c r="AA237" s="230">
        <f>Z237*K237</f>
        <v>0</v>
      </c>
      <c r="AR237" s="23" t="s">
        <v>249</v>
      </c>
      <c r="AT237" s="23" t="s">
        <v>172</v>
      </c>
      <c r="AU237" s="23" t="s">
        <v>150</v>
      </c>
      <c r="AY237" s="23" t="s">
        <v>171</v>
      </c>
      <c r="BE237" s="143">
        <f>IF(U237="základní",N237,0)</f>
        <v>0</v>
      </c>
      <c r="BF237" s="143">
        <f>IF(U237="snížená",N237,0)</f>
        <v>0</v>
      </c>
      <c r="BG237" s="143">
        <f>IF(U237="zákl. přenesená",N237,0)</f>
        <v>0</v>
      </c>
      <c r="BH237" s="143">
        <f>IF(U237="sníž. přenesená",N237,0)</f>
        <v>0</v>
      </c>
      <c r="BI237" s="143">
        <f>IF(U237="nulová",N237,0)</f>
        <v>0</v>
      </c>
      <c r="BJ237" s="23" t="s">
        <v>150</v>
      </c>
      <c r="BK237" s="143">
        <f>ROUND(L237*K237,2)</f>
        <v>0</v>
      </c>
      <c r="BL237" s="23" t="s">
        <v>249</v>
      </c>
      <c r="BM237" s="23" t="s">
        <v>1399</v>
      </c>
    </row>
    <row r="238" s="1" customFormat="1" ht="25.5" customHeight="1">
      <c r="B238" s="47"/>
      <c r="C238" s="220" t="s">
        <v>390</v>
      </c>
      <c r="D238" s="220" t="s">
        <v>172</v>
      </c>
      <c r="E238" s="221" t="s">
        <v>355</v>
      </c>
      <c r="F238" s="222" t="s">
        <v>356</v>
      </c>
      <c r="G238" s="222"/>
      <c r="H238" s="222"/>
      <c r="I238" s="222"/>
      <c r="J238" s="223" t="s">
        <v>175</v>
      </c>
      <c r="K238" s="224">
        <v>1</v>
      </c>
      <c r="L238" s="225">
        <v>0</v>
      </c>
      <c r="M238" s="226"/>
      <c r="N238" s="227">
        <f>ROUND(L238*K238,2)</f>
        <v>0</v>
      </c>
      <c r="O238" s="227"/>
      <c r="P238" s="227"/>
      <c r="Q238" s="227"/>
      <c r="R238" s="49"/>
      <c r="T238" s="228" t="s">
        <v>22</v>
      </c>
      <c r="U238" s="57" t="s">
        <v>43</v>
      </c>
      <c r="V238" s="48"/>
      <c r="W238" s="229">
        <f>V238*K238</f>
        <v>0</v>
      </c>
      <c r="X238" s="229">
        <v>0</v>
      </c>
      <c r="Y238" s="229">
        <f>X238*K238</f>
        <v>0</v>
      </c>
      <c r="Z238" s="229">
        <v>0</v>
      </c>
      <c r="AA238" s="230">
        <f>Z238*K238</f>
        <v>0</v>
      </c>
      <c r="AR238" s="23" t="s">
        <v>249</v>
      </c>
      <c r="AT238" s="23" t="s">
        <v>172</v>
      </c>
      <c r="AU238" s="23" t="s">
        <v>150</v>
      </c>
      <c r="AY238" s="23" t="s">
        <v>171</v>
      </c>
      <c r="BE238" s="143">
        <f>IF(U238="základní",N238,0)</f>
        <v>0</v>
      </c>
      <c r="BF238" s="143">
        <f>IF(U238="snížená",N238,0)</f>
        <v>0</v>
      </c>
      <c r="BG238" s="143">
        <f>IF(U238="zákl. přenesená",N238,0)</f>
        <v>0</v>
      </c>
      <c r="BH238" s="143">
        <f>IF(U238="sníž. přenesená",N238,0)</f>
        <v>0</v>
      </c>
      <c r="BI238" s="143">
        <f>IF(U238="nulová",N238,0)</f>
        <v>0</v>
      </c>
      <c r="BJ238" s="23" t="s">
        <v>150</v>
      </c>
      <c r="BK238" s="143">
        <f>ROUND(L238*K238,2)</f>
        <v>0</v>
      </c>
      <c r="BL238" s="23" t="s">
        <v>249</v>
      </c>
      <c r="BM238" s="23" t="s">
        <v>1400</v>
      </c>
    </row>
    <row r="239" s="1" customFormat="1" ht="25.5" customHeight="1">
      <c r="B239" s="47"/>
      <c r="C239" s="220" t="s">
        <v>394</v>
      </c>
      <c r="D239" s="220" t="s">
        <v>172</v>
      </c>
      <c r="E239" s="221" t="s">
        <v>359</v>
      </c>
      <c r="F239" s="222" t="s">
        <v>360</v>
      </c>
      <c r="G239" s="222"/>
      <c r="H239" s="222"/>
      <c r="I239" s="222"/>
      <c r="J239" s="223" t="s">
        <v>175</v>
      </c>
      <c r="K239" s="224">
        <v>1</v>
      </c>
      <c r="L239" s="225">
        <v>0</v>
      </c>
      <c r="M239" s="226"/>
      <c r="N239" s="227">
        <f>ROUND(L239*K239,2)</f>
        <v>0</v>
      </c>
      <c r="O239" s="227"/>
      <c r="P239" s="227"/>
      <c r="Q239" s="227"/>
      <c r="R239" s="49"/>
      <c r="T239" s="228" t="s">
        <v>22</v>
      </c>
      <c r="U239" s="57" t="s">
        <v>43</v>
      </c>
      <c r="V239" s="48"/>
      <c r="W239" s="229">
        <f>V239*K239</f>
        <v>0</v>
      </c>
      <c r="X239" s="229">
        <v>0</v>
      </c>
      <c r="Y239" s="229">
        <f>X239*K239</f>
        <v>0</v>
      </c>
      <c r="Z239" s="229">
        <v>0</v>
      </c>
      <c r="AA239" s="230">
        <f>Z239*K239</f>
        <v>0</v>
      </c>
      <c r="AR239" s="23" t="s">
        <v>249</v>
      </c>
      <c r="AT239" s="23" t="s">
        <v>172</v>
      </c>
      <c r="AU239" s="23" t="s">
        <v>150</v>
      </c>
      <c r="AY239" s="23" t="s">
        <v>171</v>
      </c>
      <c r="BE239" s="143">
        <f>IF(U239="základní",N239,0)</f>
        <v>0</v>
      </c>
      <c r="BF239" s="143">
        <f>IF(U239="snížená",N239,0)</f>
        <v>0</v>
      </c>
      <c r="BG239" s="143">
        <f>IF(U239="zákl. přenesená",N239,0)</f>
        <v>0</v>
      </c>
      <c r="BH239" s="143">
        <f>IF(U239="sníž. přenesená",N239,0)</f>
        <v>0</v>
      </c>
      <c r="BI239" s="143">
        <f>IF(U239="nulová",N239,0)</f>
        <v>0</v>
      </c>
      <c r="BJ239" s="23" t="s">
        <v>150</v>
      </c>
      <c r="BK239" s="143">
        <f>ROUND(L239*K239,2)</f>
        <v>0</v>
      </c>
      <c r="BL239" s="23" t="s">
        <v>249</v>
      </c>
      <c r="BM239" s="23" t="s">
        <v>1401</v>
      </c>
    </row>
    <row r="240" s="1" customFormat="1" ht="25.5" customHeight="1">
      <c r="B240" s="47"/>
      <c r="C240" s="220" t="s">
        <v>399</v>
      </c>
      <c r="D240" s="220" t="s">
        <v>172</v>
      </c>
      <c r="E240" s="221" t="s">
        <v>1402</v>
      </c>
      <c r="F240" s="222" t="s">
        <v>1403</v>
      </c>
      <c r="G240" s="222"/>
      <c r="H240" s="222"/>
      <c r="I240" s="222"/>
      <c r="J240" s="223" t="s">
        <v>175</v>
      </c>
      <c r="K240" s="224">
        <v>1</v>
      </c>
      <c r="L240" s="225">
        <v>0</v>
      </c>
      <c r="M240" s="226"/>
      <c r="N240" s="227">
        <f>ROUND(L240*K240,2)</f>
        <v>0</v>
      </c>
      <c r="O240" s="227"/>
      <c r="P240" s="227"/>
      <c r="Q240" s="227"/>
      <c r="R240" s="49"/>
      <c r="T240" s="228" t="s">
        <v>22</v>
      </c>
      <c r="U240" s="57" t="s">
        <v>43</v>
      </c>
      <c r="V240" s="48"/>
      <c r="W240" s="229">
        <f>V240*K240</f>
        <v>0</v>
      </c>
      <c r="X240" s="229">
        <v>0.00029</v>
      </c>
      <c r="Y240" s="229">
        <f>X240*K240</f>
        <v>0.00029</v>
      </c>
      <c r="Z240" s="229">
        <v>0</v>
      </c>
      <c r="AA240" s="230">
        <f>Z240*K240</f>
        <v>0</v>
      </c>
      <c r="AR240" s="23" t="s">
        <v>249</v>
      </c>
      <c r="AT240" s="23" t="s">
        <v>172</v>
      </c>
      <c r="AU240" s="23" t="s">
        <v>150</v>
      </c>
      <c r="AY240" s="23" t="s">
        <v>171</v>
      </c>
      <c r="BE240" s="143">
        <f>IF(U240="základní",N240,0)</f>
        <v>0</v>
      </c>
      <c r="BF240" s="143">
        <f>IF(U240="snížená",N240,0)</f>
        <v>0</v>
      </c>
      <c r="BG240" s="143">
        <f>IF(U240="zákl. přenesená",N240,0)</f>
        <v>0</v>
      </c>
      <c r="BH240" s="143">
        <f>IF(U240="sníž. přenesená",N240,0)</f>
        <v>0</v>
      </c>
      <c r="BI240" s="143">
        <f>IF(U240="nulová",N240,0)</f>
        <v>0</v>
      </c>
      <c r="BJ240" s="23" t="s">
        <v>150</v>
      </c>
      <c r="BK240" s="143">
        <f>ROUND(L240*K240,2)</f>
        <v>0</v>
      </c>
      <c r="BL240" s="23" t="s">
        <v>249</v>
      </c>
      <c r="BM240" s="23" t="s">
        <v>1404</v>
      </c>
    </row>
    <row r="241" s="1" customFormat="1" ht="25.5" customHeight="1">
      <c r="B241" s="47"/>
      <c r="C241" s="220" t="s">
        <v>403</v>
      </c>
      <c r="D241" s="220" t="s">
        <v>172</v>
      </c>
      <c r="E241" s="221" t="s">
        <v>363</v>
      </c>
      <c r="F241" s="222" t="s">
        <v>364</v>
      </c>
      <c r="G241" s="222"/>
      <c r="H241" s="222"/>
      <c r="I241" s="222"/>
      <c r="J241" s="223" t="s">
        <v>223</v>
      </c>
      <c r="K241" s="224">
        <v>10.300000000000001</v>
      </c>
      <c r="L241" s="225">
        <v>0</v>
      </c>
      <c r="M241" s="226"/>
      <c r="N241" s="227">
        <f>ROUND(L241*K241,2)</f>
        <v>0</v>
      </c>
      <c r="O241" s="227"/>
      <c r="P241" s="227"/>
      <c r="Q241" s="227"/>
      <c r="R241" s="49"/>
      <c r="T241" s="228" t="s">
        <v>22</v>
      </c>
      <c r="U241" s="57" t="s">
        <v>43</v>
      </c>
      <c r="V241" s="48"/>
      <c r="W241" s="229">
        <f>V241*K241</f>
        <v>0</v>
      </c>
      <c r="X241" s="229">
        <v>0</v>
      </c>
      <c r="Y241" s="229">
        <f>X241*K241</f>
        <v>0</v>
      </c>
      <c r="Z241" s="229">
        <v>0</v>
      </c>
      <c r="AA241" s="230">
        <f>Z241*K241</f>
        <v>0</v>
      </c>
      <c r="AR241" s="23" t="s">
        <v>249</v>
      </c>
      <c r="AT241" s="23" t="s">
        <v>172</v>
      </c>
      <c r="AU241" s="23" t="s">
        <v>150</v>
      </c>
      <c r="AY241" s="23" t="s">
        <v>171</v>
      </c>
      <c r="BE241" s="143">
        <f>IF(U241="základní",N241,0)</f>
        <v>0</v>
      </c>
      <c r="BF241" s="143">
        <f>IF(U241="snížená",N241,0)</f>
        <v>0</v>
      </c>
      <c r="BG241" s="143">
        <f>IF(U241="zákl. přenesená",N241,0)</f>
        <v>0</v>
      </c>
      <c r="BH241" s="143">
        <f>IF(U241="sníž. přenesená",N241,0)</f>
        <v>0</v>
      </c>
      <c r="BI241" s="143">
        <f>IF(U241="nulová",N241,0)</f>
        <v>0</v>
      </c>
      <c r="BJ241" s="23" t="s">
        <v>150</v>
      </c>
      <c r="BK241" s="143">
        <f>ROUND(L241*K241,2)</f>
        <v>0</v>
      </c>
      <c r="BL241" s="23" t="s">
        <v>249</v>
      </c>
      <c r="BM241" s="23" t="s">
        <v>1405</v>
      </c>
    </row>
    <row r="242" s="1" customFormat="1" ht="25.5" customHeight="1">
      <c r="B242" s="47"/>
      <c r="C242" s="220" t="s">
        <v>407</v>
      </c>
      <c r="D242" s="220" t="s">
        <v>172</v>
      </c>
      <c r="E242" s="221" t="s">
        <v>367</v>
      </c>
      <c r="F242" s="222" t="s">
        <v>368</v>
      </c>
      <c r="G242" s="222"/>
      <c r="H242" s="222"/>
      <c r="I242" s="222"/>
      <c r="J242" s="223" t="s">
        <v>321</v>
      </c>
      <c r="K242" s="272">
        <v>0</v>
      </c>
      <c r="L242" s="225">
        <v>0</v>
      </c>
      <c r="M242" s="226"/>
      <c r="N242" s="227">
        <f>ROUND(L242*K242,2)</f>
        <v>0</v>
      </c>
      <c r="O242" s="227"/>
      <c r="P242" s="227"/>
      <c r="Q242" s="227"/>
      <c r="R242" s="49"/>
      <c r="T242" s="228" t="s">
        <v>22</v>
      </c>
      <c r="U242" s="57" t="s">
        <v>43</v>
      </c>
      <c r="V242" s="48"/>
      <c r="W242" s="229">
        <f>V242*K242</f>
        <v>0</v>
      </c>
      <c r="X242" s="229">
        <v>0</v>
      </c>
      <c r="Y242" s="229">
        <f>X242*K242</f>
        <v>0</v>
      </c>
      <c r="Z242" s="229">
        <v>0</v>
      </c>
      <c r="AA242" s="230">
        <f>Z242*K242</f>
        <v>0</v>
      </c>
      <c r="AR242" s="23" t="s">
        <v>249</v>
      </c>
      <c r="AT242" s="23" t="s">
        <v>172</v>
      </c>
      <c r="AU242" s="23" t="s">
        <v>150</v>
      </c>
      <c r="AY242" s="23" t="s">
        <v>171</v>
      </c>
      <c r="BE242" s="143">
        <f>IF(U242="základní",N242,0)</f>
        <v>0</v>
      </c>
      <c r="BF242" s="143">
        <f>IF(U242="snížená",N242,0)</f>
        <v>0</v>
      </c>
      <c r="BG242" s="143">
        <f>IF(U242="zákl. přenesená",N242,0)</f>
        <v>0</v>
      </c>
      <c r="BH242" s="143">
        <f>IF(U242="sníž. přenesená",N242,0)</f>
        <v>0</v>
      </c>
      <c r="BI242" s="143">
        <f>IF(U242="nulová",N242,0)</f>
        <v>0</v>
      </c>
      <c r="BJ242" s="23" t="s">
        <v>150</v>
      </c>
      <c r="BK242" s="143">
        <f>ROUND(L242*K242,2)</f>
        <v>0</v>
      </c>
      <c r="BL242" s="23" t="s">
        <v>249</v>
      </c>
      <c r="BM242" s="23" t="s">
        <v>1406</v>
      </c>
    </row>
    <row r="243" s="9" customFormat="1" ht="29.88" customHeight="1">
      <c r="B243" s="206"/>
      <c r="C243" s="207"/>
      <c r="D243" s="217" t="s">
        <v>133</v>
      </c>
      <c r="E243" s="217"/>
      <c r="F243" s="217"/>
      <c r="G243" s="217"/>
      <c r="H243" s="217"/>
      <c r="I243" s="217"/>
      <c r="J243" s="217"/>
      <c r="K243" s="217"/>
      <c r="L243" s="217"/>
      <c r="M243" s="217"/>
      <c r="N243" s="231">
        <f>BK243</f>
        <v>0</v>
      </c>
      <c r="O243" s="232"/>
      <c r="P243" s="232"/>
      <c r="Q243" s="232"/>
      <c r="R243" s="210"/>
      <c r="T243" s="211"/>
      <c r="U243" s="207"/>
      <c r="V243" s="207"/>
      <c r="W243" s="212">
        <f>SUM(W244:W256)</f>
        <v>0</v>
      </c>
      <c r="X243" s="207"/>
      <c r="Y243" s="212">
        <f>SUM(Y244:Y256)</f>
        <v>0.010070000000000001</v>
      </c>
      <c r="Z243" s="207"/>
      <c r="AA243" s="213">
        <f>SUM(AA244:AA256)</f>
        <v>0.0043599999999999993</v>
      </c>
      <c r="AR243" s="214" t="s">
        <v>150</v>
      </c>
      <c r="AT243" s="215" t="s">
        <v>75</v>
      </c>
      <c r="AU243" s="215" t="s">
        <v>84</v>
      </c>
      <c r="AY243" s="214" t="s">
        <v>171</v>
      </c>
      <c r="BK243" s="216">
        <f>SUM(BK244:BK256)</f>
        <v>0</v>
      </c>
    </row>
    <row r="244" s="1" customFormat="1" ht="25.5" customHeight="1">
      <c r="B244" s="47"/>
      <c r="C244" s="220" t="s">
        <v>411</v>
      </c>
      <c r="D244" s="220" t="s">
        <v>172</v>
      </c>
      <c r="E244" s="221" t="s">
        <v>371</v>
      </c>
      <c r="F244" s="222" t="s">
        <v>372</v>
      </c>
      <c r="G244" s="222"/>
      <c r="H244" s="222"/>
      <c r="I244" s="222"/>
      <c r="J244" s="223" t="s">
        <v>223</v>
      </c>
      <c r="K244" s="224">
        <v>8</v>
      </c>
      <c r="L244" s="225">
        <v>0</v>
      </c>
      <c r="M244" s="226"/>
      <c r="N244" s="227">
        <f>ROUND(L244*K244,2)</f>
        <v>0</v>
      </c>
      <c r="O244" s="227"/>
      <c r="P244" s="227"/>
      <c r="Q244" s="227"/>
      <c r="R244" s="49"/>
      <c r="T244" s="228" t="s">
        <v>22</v>
      </c>
      <c r="U244" s="57" t="s">
        <v>43</v>
      </c>
      <c r="V244" s="48"/>
      <c r="W244" s="229">
        <f>V244*K244</f>
        <v>0</v>
      </c>
      <c r="X244" s="229">
        <v>0</v>
      </c>
      <c r="Y244" s="229">
        <f>X244*K244</f>
        <v>0</v>
      </c>
      <c r="Z244" s="229">
        <v>0.00027999999999999998</v>
      </c>
      <c r="AA244" s="230">
        <f>Z244*K244</f>
        <v>0.0022399999999999998</v>
      </c>
      <c r="AR244" s="23" t="s">
        <v>249</v>
      </c>
      <c r="AT244" s="23" t="s">
        <v>172</v>
      </c>
      <c r="AU244" s="23" t="s">
        <v>150</v>
      </c>
      <c r="AY244" s="23" t="s">
        <v>171</v>
      </c>
      <c r="BE244" s="143">
        <f>IF(U244="základní",N244,0)</f>
        <v>0</v>
      </c>
      <c r="BF244" s="143">
        <f>IF(U244="snížená",N244,0)</f>
        <v>0</v>
      </c>
      <c r="BG244" s="143">
        <f>IF(U244="zákl. přenesená",N244,0)</f>
        <v>0</v>
      </c>
      <c r="BH244" s="143">
        <f>IF(U244="sníž. přenesená",N244,0)</f>
        <v>0</v>
      </c>
      <c r="BI244" s="143">
        <f>IF(U244="nulová",N244,0)</f>
        <v>0</v>
      </c>
      <c r="BJ244" s="23" t="s">
        <v>150</v>
      </c>
      <c r="BK244" s="143">
        <f>ROUND(L244*K244,2)</f>
        <v>0</v>
      </c>
      <c r="BL244" s="23" t="s">
        <v>249</v>
      </c>
      <c r="BM244" s="23" t="s">
        <v>1407</v>
      </c>
    </row>
    <row r="245" s="1" customFormat="1" ht="25.5" customHeight="1">
      <c r="B245" s="47"/>
      <c r="C245" s="220" t="s">
        <v>415</v>
      </c>
      <c r="D245" s="220" t="s">
        <v>172</v>
      </c>
      <c r="E245" s="221" t="s">
        <v>375</v>
      </c>
      <c r="F245" s="222" t="s">
        <v>376</v>
      </c>
      <c r="G245" s="222"/>
      <c r="H245" s="222"/>
      <c r="I245" s="222"/>
      <c r="J245" s="223" t="s">
        <v>223</v>
      </c>
      <c r="K245" s="224">
        <v>10</v>
      </c>
      <c r="L245" s="225">
        <v>0</v>
      </c>
      <c r="M245" s="226"/>
      <c r="N245" s="227">
        <f>ROUND(L245*K245,2)</f>
        <v>0</v>
      </c>
      <c r="O245" s="227"/>
      <c r="P245" s="227"/>
      <c r="Q245" s="227"/>
      <c r="R245" s="49"/>
      <c r="T245" s="228" t="s">
        <v>22</v>
      </c>
      <c r="U245" s="57" t="s">
        <v>43</v>
      </c>
      <c r="V245" s="48"/>
      <c r="W245" s="229">
        <f>V245*K245</f>
        <v>0</v>
      </c>
      <c r="X245" s="229">
        <v>0.00066</v>
      </c>
      <c r="Y245" s="229">
        <f>X245*K245</f>
        <v>0.0066</v>
      </c>
      <c r="Z245" s="229">
        <v>0</v>
      </c>
      <c r="AA245" s="230">
        <f>Z245*K245</f>
        <v>0</v>
      </c>
      <c r="AR245" s="23" t="s">
        <v>249</v>
      </c>
      <c r="AT245" s="23" t="s">
        <v>172</v>
      </c>
      <c r="AU245" s="23" t="s">
        <v>150</v>
      </c>
      <c r="AY245" s="23" t="s">
        <v>171</v>
      </c>
      <c r="BE245" s="143">
        <f>IF(U245="základní",N245,0)</f>
        <v>0</v>
      </c>
      <c r="BF245" s="143">
        <f>IF(U245="snížená",N245,0)</f>
        <v>0</v>
      </c>
      <c r="BG245" s="143">
        <f>IF(U245="zákl. přenesená",N245,0)</f>
        <v>0</v>
      </c>
      <c r="BH245" s="143">
        <f>IF(U245="sníž. přenesená",N245,0)</f>
        <v>0</v>
      </c>
      <c r="BI245" s="143">
        <f>IF(U245="nulová",N245,0)</f>
        <v>0</v>
      </c>
      <c r="BJ245" s="23" t="s">
        <v>150</v>
      </c>
      <c r="BK245" s="143">
        <f>ROUND(L245*K245,2)</f>
        <v>0</v>
      </c>
      <c r="BL245" s="23" t="s">
        <v>249</v>
      </c>
      <c r="BM245" s="23" t="s">
        <v>1408</v>
      </c>
    </row>
    <row r="246" s="1" customFormat="1" ht="38.25" customHeight="1">
      <c r="B246" s="47"/>
      <c r="C246" s="220" t="s">
        <v>419</v>
      </c>
      <c r="D246" s="220" t="s">
        <v>172</v>
      </c>
      <c r="E246" s="221" t="s">
        <v>379</v>
      </c>
      <c r="F246" s="222" t="s">
        <v>380</v>
      </c>
      <c r="G246" s="222"/>
      <c r="H246" s="222"/>
      <c r="I246" s="222"/>
      <c r="J246" s="223" t="s">
        <v>223</v>
      </c>
      <c r="K246" s="224">
        <v>10</v>
      </c>
      <c r="L246" s="225">
        <v>0</v>
      </c>
      <c r="M246" s="226"/>
      <c r="N246" s="227">
        <f>ROUND(L246*K246,2)</f>
        <v>0</v>
      </c>
      <c r="O246" s="227"/>
      <c r="P246" s="227"/>
      <c r="Q246" s="227"/>
      <c r="R246" s="49"/>
      <c r="T246" s="228" t="s">
        <v>22</v>
      </c>
      <c r="U246" s="57" t="s">
        <v>43</v>
      </c>
      <c r="V246" s="48"/>
      <c r="W246" s="229">
        <f>V246*K246</f>
        <v>0</v>
      </c>
      <c r="X246" s="229">
        <v>4.0000000000000003E-05</v>
      </c>
      <c r="Y246" s="229">
        <f>X246*K246</f>
        <v>0.00040000000000000002</v>
      </c>
      <c r="Z246" s="229">
        <v>0</v>
      </c>
      <c r="AA246" s="230">
        <f>Z246*K246</f>
        <v>0</v>
      </c>
      <c r="AR246" s="23" t="s">
        <v>249</v>
      </c>
      <c r="AT246" s="23" t="s">
        <v>172</v>
      </c>
      <c r="AU246" s="23" t="s">
        <v>150</v>
      </c>
      <c r="AY246" s="23" t="s">
        <v>171</v>
      </c>
      <c r="BE246" s="143">
        <f>IF(U246="základní",N246,0)</f>
        <v>0</v>
      </c>
      <c r="BF246" s="143">
        <f>IF(U246="snížená",N246,0)</f>
        <v>0</v>
      </c>
      <c r="BG246" s="143">
        <f>IF(U246="zákl. přenesená",N246,0)</f>
        <v>0</v>
      </c>
      <c r="BH246" s="143">
        <f>IF(U246="sníž. přenesená",N246,0)</f>
        <v>0</v>
      </c>
      <c r="BI246" s="143">
        <f>IF(U246="nulová",N246,0)</f>
        <v>0</v>
      </c>
      <c r="BJ246" s="23" t="s">
        <v>150</v>
      </c>
      <c r="BK246" s="143">
        <f>ROUND(L246*K246,2)</f>
        <v>0</v>
      </c>
      <c r="BL246" s="23" t="s">
        <v>249</v>
      </c>
      <c r="BM246" s="23" t="s">
        <v>1409</v>
      </c>
    </row>
    <row r="247" s="1" customFormat="1" ht="25.5" customHeight="1">
      <c r="B247" s="47"/>
      <c r="C247" s="220" t="s">
        <v>423</v>
      </c>
      <c r="D247" s="220" t="s">
        <v>172</v>
      </c>
      <c r="E247" s="221" t="s">
        <v>383</v>
      </c>
      <c r="F247" s="222" t="s">
        <v>384</v>
      </c>
      <c r="G247" s="222"/>
      <c r="H247" s="222"/>
      <c r="I247" s="222"/>
      <c r="J247" s="223" t="s">
        <v>175</v>
      </c>
      <c r="K247" s="224">
        <v>8</v>
      </c>
      <c r="L247" s="225">
        <v>0</v>
      </c>
      <c r="M247" s="226"/>
      <c r="N247" s="227">
        <f>ROUND(L247*K247,2)</f>
        <v>0</v>
      </c>
      <c r="O247" s="227"/>
      <c r="P247" s="227"/>
      <c r="Q247" s="227"/>
      <c r="R247" s="49"/>
      <c r="T247" s="228" t="s">
        <v>22</v>
      </c>
      <c r="U247" s="57" t="s">
        <v>43</v>
      </c>
      <c r="V247" s="48"/>
      <c r="W247" s="229">
        <f>V247*K247</f>
        <v>0</v>
      </c>
      <c r="X247" s="229">
        <v>0</v>
      </c>
      <c r="Y247" s="229">
        <f>X247*K247</f>
        <v>0</v>
      </c>
      <c r="Z247" s="229">
        <v>0</v>
      </c>
      <c r="AA247" s="230">
        <f>Z247*K247</f>
        <v>0</v>
      </c>
      <c r="AR247" s="23" t="s">
        <v>249</v>
      </c>
      <c r="AT247" s="23" t="s">
        <v>172</v>
      </c>
      <c r="AU247" s="23" t="s">
        <v>150</v>
      </c>
      <c r="AY247" s="23" t="s">
        <v>171</v>
      </c>
      <c r="BE247" s="143">
        <f>IF(U247="základní",N247,0)</f>
        <v>0</v>
      </c>
      <c r="BF247" s="143">
        <f>IF(U247="snížená",N247,0)</f>
        <v>0</v>
      </c>
      <c r="BG247" s="143">
        <f>IF(U247="zákl. přenesená",N247,0)</f>
        <v>0</v>
      </c>
      <c r="BH247" s="143">
        <f>IF(U247="sníž. přenesená",N247,0)</f>
        <v>0</v>
      </c>
      <c r="BI247" s="143">
        <f>IF(U247="nulová",N247,0)</f>
        <v>0</v>
      </c>
      <c r="BJ247" s="23" t="s">
        <v>150</v>
      </c>
      <c r="BK247" s="143">
        <f>ROUND(L247*K247,2)</f>
        <v>0</v>
      </c>
      <c r="BL247" s="23" t="s">
        <v>249</v>
      </c>
      <c r="BM247" s="23" t="s">
        <v>1410</v>
      </c>
    </row>
    <row r="248" s="1" customFormat="1" ht="25.5" customHeight="1">
      <c r="B248" s="47"/>
      <c r="C248" s="220" t="s">
        <v>428</v>
      </c>
      <c r="D248" s="220" t="s">
        <v>172</v>
      </c>
      <c r="E248" s="221" t="s">
        <v>387</v>
      </c>
      <c r="F248" s="222" t="s">
        <v>388</v>
      </c>
      <c r="G248" s="222"/>
      <c r="H248" s="222"/>
      <c r="I248" s="222"/>
      <c r="J248" s="223" t="s">
        <v>175</v>
      </c>
      <c r="K248" s="224">
        <v>2</v>
      </c>
      <c r="L248" s="225">
        <v>0</v>
      </c>
      <c r="M248" s="226"/>
      <c r="N248" s="227">
        <f>ROUND(L248*K248,2)</f>
        <v>0</v>
      </c>
      <c r="O248" s="227"/>
      <c r="P248" s="227"/>
      <c r="Q248" s="227"/>
      <c r="R248" s="49"/>
      <c r="T248" s="228" t="s">
        <v>22</v>
      </c>
      <c r="U248" s="57" t="s">
        <v>43</v>
      </c>
      <c r="V248" s="48"/>
      <c r="W248" s="229">
        <f>V248*K248</f>
        <v>0</v>
      </c>
      <c r="X248" s="229">
        <v>0</v>
      </c>
      <c r="Y248" s="229">
        <f>X248*K248</f>
        <v>0</v>
      </c>
      <c r="Z248" s="229">
        <v>0</v>
      </c>
      <c r="AA248" s="230">
        <f>Z248*K248</f>
        <v>0</v>
      </c>
      <c r="AR248" s="23" t="s">
        <v>249</v>
      </c>
      <c r="AT248" s="23" t="s">
        <v>172</v>
      </c>
      <c r="AU248" s="23" t="s">
        <v>150</v>
      </c>
      <c r="AY248" s="23" t="s">
        <v>171</v>
      </c>
      <c r="BE248" s="143">
        <f>IF(U248="základní",N248,0)</f>
        <v>0</v>
      </c>
      <c r="BF248" s="143">
        <f>IF(U248="snížená",N248,0)</f>
        <v>0</v>
      </c>
      <c r="BG248" s="143">
        <f>IF(U248="zákl. přenesená",N248,0)</f>
        <v>0</v>
      </c>
      <c r="BH248" s="143">
        <f>IF(U248="sníž. přenesená",N248,0)</f>
        <v>0</v>
      </c>
      <c r="BI248" s="143">
        <f>IF(U248="nulová",N248,0)</f>
        <v>0</v>
      </c>
      <c r="BJ248" s="23" t="s">
        <v>150</v>
      </c>
      <c r="BK248" s="143">
        <f>ROUND(L248*K248,2)</f>
        <v>0</v>
      </c>
      <c r="BL248" s="23" t="s">
        <v>249</v>
      </c>
      <c r="BM248" s="23" t="s">
        <v>1411</v>
      </c>
    </row>
    <row r="249" s="1" customFormat="1" ht="25.5" customHeight="1">
      <c r="B249" s="47"/>
      <c r="C249" s="220" t="s">
        <v>432</v>
      </c>
      <c r="D249" s="220" t="s">
        <v>172</v>
      </c>
      <c r="E249" s="221" t="s">
        <v>391</v>
      </c>
      <c r="F249" s="222" t="s">
        <v>392</v>
      </c>
      <c r="G249" s="222"/>
      <c r="H249" s="222"/>
      <c r="I249" s="222"/>
      <c r="J249" s="223" t="s">
        <v>175</v>
      </c>
      <c r="K249" s="224">
        <v>6</v>
      </c>
      <c r="L249" s="225">
        <v>0</v>
      </c>
      <c r="M249" s="226"/>
      <c r="N249" s="227">
        <f>ROUND(L249*K249,2)</f>
        <v>0</v>
      </c>
      <c r="O249" s="227"/>
      <c r="P249" s="227"/>
      <c r="Q249" s="227"/>
      <c r="R249" s="49"/>
      <c r="T249" s="228" t="s">
        <v>22</v>
      </c>
      <c r="U249" s="57" t="s">
        <v>43</v>
      </c>
      <c r="V249" s="48"/>
      <c r="W249" s="229">
        <f>V249*K249</f>
        <v>0</v>
      </c>
      <c r="X249" s="229">
        <v>0.00012999999999999999</v>
      </c>
      <c r="Y249" s="229">
        <f>X249*K249</f>
        <v>0.00077999999999999988</v>
      </c>
      <c r="Z249" s="229">
        <v>0</v>
      </c>
      <c r="AA249" s="230">
        <f>Z249*K249</f>
        <v>0</v>
      </c>
      <c r="AR249" s="23" t="s">
        <v>249</v>
      </c>
      <c r="AT249" s="23" t="s">
        <v>172</v>
      </c>
      <c r="AU249" s="23" t="s">
        <v>150</v>
      </c>
      <c r="AY249" s="23" t="s">
        <v>171</v>
      </c>
      <c r="BE249" s="143">
        <f>IF(U249="základní",N249,0)</f>
        <v>0</v>
      </c>
      <c r="BF249" s="143">
        <f>IF(U249="snížená",N249,0)</f>
        <v>0</v>
      </c>
      <c r="BG249" s="143">
        <f>IF(U249="zákl. přenesená",N249,0)</f>
        <v>0</v>
      </c>
      <c r="BH249" s="143">
        <f>IF(U249="sníž. přenesená",N249,0)</f>
        <v>0</v>
      </c>
      <c r="BI249" s="143">
        <f>IF(U249="nulová",N249,0)</f>
        <v>0</v>
      </c>
      <c r="BJ249" s="23" t="s">
        <v>150</v>
      </c>
      <c r="BK249" s="143">
        <f>ROUND(L249*K249,2)</f>
        <v>0</v>
      </c>
      <c r="BL249" s="23" t="s">
        <v>249</v>
      </c>
      <c r="BM249" s="23" t="s">
        <v>1412</v>
      </c>
    </row>
    <row r="250" s="1" customFormat="1" ht="25.5" customHeight="1">
      <c r="B250" s="47"/>
      <c r="C250" s="220" t="s">
        <v>436</v>
      </c>
      <c r="D250" s="220" t="s">
        <v>172</v>
      </c>
      <c r="E250" s="221" t="s">
        <v>395</v>
      </c>
      <c r="F250" s="222" t="s">
        <v>396</v>
      </c>
      <c r="G250" s="222"/>
      <c r="H250" s="222"/>
      <c r="I250" s="222"/>
      <c r="J250" s="223" t="s">
        <v>397</v>
      </c>
      <c r="K250" s="224">
        <v>1</v>
      </c>
      <c r="L250" s="225">
        <v>0</v>
      </c>
      <c r="M250" s="226"/>
      <c r="N250" s="227">
        <f>ROUND(L250*K250,2)</f>
        <v>0</v>
      </c>
      <c r="O250" s="227"/>
      <c r="P250" s="227"/>
      <c r="Q250" s="227"/>
      <c r="R250" s="49"/>
      <c r="T250" s="228" t="s">
        <v>22</v>
      </c>
      <c r="U250" s="57" t="s">
        <v>43</v>
      </c>
      <c r="V250" s="48"/>
      <c r="W250" s="229">
        <f>V250*K250</f>
        <v>0</v>
      </c>
      <c r="X250" s="229">
        <v>0.00025000000000000001</v>
      </c>
      <c r="Y250" s="229">
        <f>X250*K250</f>
        <v>0.00025000000000000001</v>
      </c>
      <c r="Z250" s="229">
        <v>0</v>
      </c>
      <c r="AA250" s="230">
        <f>Z250*K250</f>
        <v>0</v>
      </c>
      <c r="AR250" s="23" t="s">
        <v>249</v>
      </c>
      <c r="AT250" s="23" t="s">
        <v>172</v>
      </c>
      <c r="AU250" s="23" t="s">
        <v>150</v>
      </c>
      <c r="AY250" s="23" t="s">
        <v>171</v>
      </c>
      <c r="BE250" s="143">
        <f>IF(U250="základní",N250,0)</f>
        <v>0</v>
      </c>
      <c r="BF250" s="143">
        <f>IF(U250="snížená",N250,0)</f>
        <v>0</v>
      </c>
      <c r="BG250" s="143">
        <f>IF(U250="zákl. přenesená",N250,0)</f>
        <v>0</v>
      </c>
      <c r="BH250" s="143">
        <f>IF(U250="sníž. přenesená",N250,0)</f>
        <v>0</v>
      </c>
      <c r="BI250" s="143">
        <f>IF(U250="nulová",N250,0)</f>
        <v>0</v>
      </c>
      <c r="BJ250" s="23" t="s">
        <v>150</v>
      </c>
      <c r="BK250" s="143">
        <f>ROUND(L250*K250,2)</f>
        <v>0</v>
      </c>
      <c r="BL250" s="23" t="s">
        <v>249</v>
      </c>
      <c r="BM250" s="23" t="s">
        <v>1413</v>
      </c>
    </row>
    <row r="251" s="1" customFormat="1" ht="25.5" customHeight="1">
      <c r="B251" s="47"/>
      <c r="C251" s="220" t="s">
        <v>440</v>
      </c>
      <c r="D251" s="220" t="s">
        <v>172</v>
      </c>
      <c r="E251" s="221" t="s">
        <v>400</v>
      </c>
      <c r="F251" s="222" t="s">
        <v>401</v>
      </c>
      <c r="G251" s="222"/>
      <c r="H251" s="222"/>
      <c r="I251" s="222"/>
      <c r="J251" s="223" t="s">
        <v>175</v>
      </c>
      <c r="K251" s="224">
        <v>4</v>
      </c>
      <c r="L251" s="225">
        <v>0</v>
      </c>
      <c r="M251" s="226"/>
      <c r="N251" s="227">
        <f>ROUND(L251*K251,2)</f>
        <v>0</v>
      </c>
      <c r="O251" s="227"/>
      <c r="P251" s="227"/>
      <c r="Q251" s="227"/>
      <c r="R251" s="49"/>
      <c r="T251" s="228" t="s">
        <v>22</v>
      </c>
      <c r="U251" s="57" t="s">
        <v>43</v>
      </c>
      <c r="V251" s="48"/>
      <c r="W251" s="229">
        <f>V251*K251</f>
        <v>0</v>
      </c>
      <c r="X251" s="229">
        <v>0</v>
      </c>
      <c r="Y251" s="229">
        <f>X251*K251</f>
        <v>0</v>
      </c>
      <c r="Z251" s="229">
        <v>0.00052999999999999998</v>
      </c>
      <c r="AA251" s="230">
        <f>Z251*K251</f>
        <v>0.0021199999999999999</v>
      </c>
      <c r="AR251" s="23" t="s">
        <v>249</v>
      </c>
      <c r="AT251" s="23" t="s">
        <v>172</v>
      </c>
      <c r="AU251" s="23" t="s">
        <v>150</v>
      </c>
      <c r="AY251" s="23" t="s">
        <v>171</v>
      </c>
      <c r="BE251" s="143">
        <f>IF(U251="základní",N251,0)</f>
        <v>0</v>
      </c>
      <c r="BF251" s="143">
        <f>IF(U251="snížená",N251,0)</f>
        <v>0</v>
      </c>
      <c r="BG251" s="143">
        <f>IF(U251="zákl. přenesená",N251,0)</f>
        <v>0</v>
      </c>
      <c r="BH251" s="143">
        <f>IF(U251="sníž. přenesená",N251,0)</f>
        <v>0</v>
      </c>
      <c r="BI251" s="143">
        <f>IF(U251="nulová",N251,0)</f>
        <v>0</v>
      </c>
      <c r="BJ251" s="23" t="s">
        <v>150</v>
      </c>
      <c r="BK251" s="143">
        <f>ROUND(L251*K251,2)</f>
        <v>0</v>
      </c>
      <c r="BL251" s="23" t="s">
        <v>249</v>
      </c>
      <c r="BM251" s="23" t="s">
        <v>1414</v>
      </c>
    </row>
    <row r="252" s="1" customFormat="1" ht="25.5" customHeight="1">
      <c r="B252" s="47"/>
      <c r="C252" s="220" t="s">
        <v>444</v>
      </c>
      <c r="D252" s="220" t="s">
        <v>172</v>
      </c>
      <c r="E252" s="221" t="s">
        <v>404</v>
      </c>
      <c r="F252" s="222" t="s">
        <v>405</v>
      </c>
      <c r="G252" s="222"/>
      <c r="H252" s="222"/>
      <c r="I252" s="222"/>
      <c r="J252" s="223" t="s">
        <v>175</v>
      </c>
      <c r="K252" s="224">
        <v>2</v>
      </c>
      <c r="L252" s="225">
        <v>0</v>
      </c>
      <c r="M252" s="226"/>
      <c r="N252" s="227">
        <f>ROUND(L252*K252,2)</f>
        <v>0</v>
      </c>
      <c r="O252" s="227"/>
      <c r="P252" s="227"/>
      <c r="Q252" s="227"/>
      <c r="R252" s="49"/>
      <c r="T252" s="228" t="s">
        <v>22</v>
      </c>
      <c r="U252" s="57" t="s">
        <v>43</v>
      </c>
      <c r="V252" s="48"/>
      <c r="W252" s="229">
        <f>V252*K252</f>
        <v>0</v>
      </c>
      <c r="X252" s="229">
        <v>2.0000000000000002E-05</v>
      </c>
      <c r="Y252" s="229">
        <f>X252*K252</f>
        <v>4.0000000000000003E-05</v>
      </c>
      <c r="Z252" s="229">
        <v>0</v>
      </c>
      <c r="AA252" s="230">
        <f>Z252*K252</f>
        <v>0</v>
      </c>
      <c r="AR252" s="23" t="s">
        <v>249</v>
      </c>
      <c r="AT252" s="23" t="s">
        <v>172</v>
      </c>
      <c r="AU252" s="23" t="s">
        <v>150</v>
      </c>
      <c r="AY252" s="23" t="s">
        <v>171</v>
      </c>
      <c r="BE252" s="143">
        <f>IF(U252="základní",N252,0)</f>
        <v>0</v>
      </c>
      <c r="BF252" s="143">
        <f>IF(U252="snížená",N252,0)</f>
        <v>0</v>
      </c>
      <c r="BG252" s="143">
        <f>IF(U252="zákl. přenesená",N252,0)</f>
        <v>0</v>
      </c>
      <c r="BH252" s="143">
        <f>IF(U252="sníž. přenesená",N252,0)</f>
        <v>0</v>
      </c>
      <c r="BI252" s="143">
        <f>IF(U252="nulová",N252,0)</f>
        <v>0</v>
      </c>
      <c r="BJ252" s="23" t="s">
        <v>150</v>
      </c>
      <c r="BK252" s="143">
        <f>ROUND(L252*K252,2)</f>
        <v>0</v>
      </c>
      <c r="BL252" s="23" t="s">
        <v>249</v>
      </c>
      <c r="BM252" s="23" t="s">
        <v>1415</v>
      </c>
    </row>
    <row r="253" s="1" customFormat="1" ht="16.5" customHeight="1">
      <c r="B253" s="47"/>
      <c r="C253" s="264" t="s">
        <v>448</v>
      </c>
      <c r="D253" s="264" t="s">
        <v>302</v>
      </c>
      <c r="E253" s="265" t="s">
        <v>408</v>
      </c>
      <c r="F253" s="266" t="s">
        <v>409</v>
      </c>
      <c r="G253" s="266"/>
      <c r="H253" s="266"/>
      <c r="I253" s="266"/>
      <c r="J253" s="267" t="s">
        <v>175</v>
      </c>
      <c r="K253" s="268">
        <v>2</v>
      </c>
      <c r="L253" s="269">
        <v>0</v>
      </c>
      <c r="M253" s="270"/>
      <c r="N253" s="271">
        <f>ROUND(L253*K253,2)</f>
        <v>0</v>
      </c>
      <c r="O253" s="227"/>
      <c r="P253" s="227"/>
      <c r="Q253" s="227"/>
      <c r="R253" s="49"/>
      <c r="T253" s="228" t="s">
        <v>22</v>
      </c>
      <c r="U253" s="57" t="s">
        <v>43</v>
      </c>
      <c r="V253" s="48"/>
      <c r="W253" s="229">
        <f>V253*K253</f>
        <v>0</v>
      </c>
      <c r="X253" s="229">
        <v>0</v>
      </c>
      <c r="Y253" s="229">
        <f>X253*K253</f>
        <v>0</v>
      </c>
      <c r="Z253" s="229">
        <v>0</v>
      </c>
      <c r="AA253" s="230">
        <f>Z253*K253</f>
        <v>0</v>
      </c>
      <c r="AR253" s="23" t="s">
        <v>306</v>
      </c>
      <c r="AT253" s="23" t="s">
        <v>302</v>
      </c>
      <c r="AU253" s="23" t="s">
        <v>150</v>
      </c>
      <c r="AY253" s="23" t="s">
        <v>171</v>
      </c>
      <c r="BE253" s="143">
        <f>IF(U253="základní",N253,0)</f>
        <v>0</v>
      </c>
      <c r="BF253" s="143">
        <f>IF(U253="snížená",N253,0)</f>
        <v>0</v>
      </c>
      <c r="BG253" s="143">
        <f>IF(U253="zákl. přenesená",N253,0)</f>
        <v>0</v>
      </c>
      <c r="BH253" s="143">
        <f>IF(U253="sníž. přenesená",N253,0)</f>
        <v>0</v>
      </c>
      <c r="BI253" s="143">
        <f>IF(U253="nulová",N253,0)</f>
        <v>0</v>
      </c>
      <c r="BJ253" s="23" t="s">
        <v>150</v>
      </c>
      <c r="BK253" s="143">
        <f>ROUND(L253*K253,2)</f>
        <v>0</v>
      </c>
      <c r="BL253" s="23" t="s">
        <v>249</v>
      </c>
      <c r="BM253" s="23" t="s">
        <v>1416</v>
      </c>
    </row>
    <row r="254" s="1" customFormat="1" ht="25.5" customHeight="1">
      <c r="B254" s="47"/>
      <c r="C254" s="220" t="s">
        <v>452</v>
      </c>
      <c r="D254" s="220" t="s">
        <v>172</v>
      </c>
      <c r="E254" s="221" t="s">
        <v>412</v>
      </c>
      <c r="F254" s="222" t="s">
        <v>413</v>
      </c>
      <c r="G254" s="222"/>
      <c r="H254" s="222"/>
      <c r="I254" s="222"/>
      <c r="J254" s="223" t="s">
        <v>223</v>
      </c>
      <c r="K254" s="224">
        <v>10</v>
      </c>
      <c r="L254" s="225">
        <v>0</v>
      </c>
      <c r="M254" s="226"/>
      <c r="N254" s="227">
        <f>ROUND(L254*K254,2)</f>
        <v>0</v>
      </c>
      <c r="O254" s="227"/>
      <c r="P254" s="227"/>
      <c r="Q254" s="227"/>
      <c r="R254" s="49"/>
      <c r="T254" s="228" t="s">
        <v>22</v>
      </c>
      <c r="U254" s="57" t="s">
        <v>43</v>
      </c>
      <c r="V254" s="48"/>
      <c r="W254" s="229">
        <f>V254*K254</f>
        <v>0</v>
      </c>
      <c r="X254" s="229">
        <v>0.00019000000000000001</v>
      </c>
      <c r="Y254" s="229">
        <f>X254*K254</f>
        <v>0.0019000000000000002</v>
      </c>
      <c r="Z254" s="229">
        <v>0</v>
      </c>
      <c r="AA254" s="230">
        <f>Z254*K254</f>
        <v>0</v>
      </c>
      <c r="AR254" s="23" t="s">
        <v>249</v>
      </c>
      <c r="AT254" s="23" t="s">
        <v>172</v>
      </c>
      <c r="AU254" s="23" t="s">
        <v>150</v>
      </c>
      <c r="AY254" s="23" t="s">
        <v>171</v>
      </c>
      <c r="BE254" s="143">
        <f>IF(U254="základní",N254,0)</f>
        <v>0</v>
      </c>
      <c r="BF254" s="143">
        <f>IF(U254="snížená",N254,0)</f>
        <v>0</v>
      </c>
      <c r="BG254" s="143">
        <f>IF(U254="zákl. přenesená",N254,0)</f>
        <v>0</v>
      </c>
      <c r="BH254" s="143">
        <f>IF(U254="sníž. přenesená",N254,0)</f>
        <v>0</v>
      </c>
      <c r="BI254" s="143">
        <f>IF(U254="nulová",N254,0)</f>
        <v>0</v>
      </c>
      <c r="BJ254" s="23" t="s">
        <v>150</v>
      </c>
      <c r="BK254" s="143">
        <f>ROUND(L254*K254,2)</f>
        <v>0</v>
      </c>
      <c r="BL254" s="23" t="s">
        <v>249</v>
      </c>
      <c r="BM254" s="23" t="s">
        <v>1417</v>
      </c>
    </row>
    <row r="255" s="1" customFormat="1" ht="25.5" customHeight="1">
      <c r="B255" s="47"/>
      <c r="C255" s="220" t="s">
        <v>456</v>
      </c>
      <c r="D255" s="220" t="s">
        <v>172</v>
      </c>
      <c r="E255" s="221" t="s">
        <v>416</v>
      </c>
      <c r="F255" s="222" t="s">
        <v>417</v>
      </c>
      <c r="G255" s="222"/>
      <c r="H255" s="222"/>
      <c r="I255" s="222"/>
      <c r="J255" s="223" t="s">
        <v>223</v>
      </c>
      <c r="K255" s="224">
        <v>10</v>
      </c>
      <c r="L255" s="225">
        <v>0</v>
      </c>
      <c r="M255" s="226"/>
      <c r="N255" s="227">
        <f>ROUND(L255*K255,2)</f>
        <v>0</v>
      </c>
      <c r="O255" s="227"/>
      <c r="P255" s="227"/>
      <c r="Q255" s="227"/>
      <c r="R255" s="49"/>
      <c r="T255" s="228" t="s">
        <v>22</v>
      </c>
      <c r="U255" s="57" t="s">
        <v>43</v>
      </c>
      <c r="V255" s="48"/>
      <c r="W255" s="229">
        <f>V255*K255</f>
        <v>0</v>
      </c>
      <c r="X255" s="229">
        <v>1.0000000000000001E-05</v>
      </c>
      <c r="Y255" s="229">
        <f>X255*K255</f>
        <v>0.00010000000000000001</v>
      </c>
      <c r="Z255" s="229">
        <v>0</v>
      </c>
      <c r="AA255" s="230">
        <f>Z255*K255</f>
        <v>0</v>
      </c>
      <c r="AR255" s="23" t="s">
        <v>249</v>
      </c>
      <c r="AT255" s="23" t="s">
        <v>172</v>
      </c>
      <c r="AU255" s="23" t="s">
        <v>150</v>
      </c>
      <c r="AY255" s="23" t="s">
        <v>171</v>
      </c>
      <c r="BE255" s="143">
        <f>IF(U255="základní",N255,0)</f>
        <v>0</v>
      </c>
      <c r="BF255" s="143">
        <f>IF(U255="snížená",N255,0)</f>
        <v>0</v>
      </c>
      <c r="BG255" s="143">
        <f>IF(U255="zákl. přenesená",N255,0)</f>
        <v>0</v>
      </c>
      <c r="BH255" s="143">
        <f>IF(U255="sníž. přenesená",N255,0)</f>
        <v>0</v>
      </c>
      <c r="BI255" s="143">
        <f>IF(U255="nulová",N255,0)</f>
        <v>0</v>
      </c>
      <c r="BJ255" s="23" t="s">
        <v>150</v>
      </c>
      <c r="BK255" s="143">
        <f>ROUND(L255*K255,2)</f>
        <v>0</v>
      </c>
      <c r="BL255" s="23" t="s">
        <v>249</v>
      </c>
      <c r="BM255" s="23" t="s">
        <v>1418</v>
      </c>
    </row>
    <row r="256" s="1" customFormat="1" ht="25.5" customHeight="1">
      <c r="B256" s="47"/>
      <c r="C256" s="220" t="s">
        <v>460</v>
      </c>
      <c r="D256" s="220" t="s">
        <v>172</v>
      </c>
      <c r="E256" s="221" t="s">
        <v>420</v>
      </c>
      <c r="F256" s="222" t="s">
        <v>421</v>
      </c>
      <c r="G256" s="222"/>
      <c r="H256" s="222"/>
      <c r="I256" s="222"/>
      <c r="J256" s="223" t="s">
        <v>321</v>
      </c>
      <c r="K256" s="272">
        <v>0</v>
      </c>
      <c r="L256" s="225">
        <v>0</v>
      </c>
      <c r="M256" s="226"/>
      <c r="N256" s="227">
        <f>ROUND(L256*K256,2)</f>
        <v>0</v>
      </c>
      <c r="O256" s="227"/>
      <c r="P256" s="227"/>
      <c r="Q256" s="227"/>
      <c r="R256" s="49"/>
      <c r="T256" s="228" t="s">
        <v>22</v>
      </c>
      <c r="U256" s="57" t="s">
        <v>43</v>
      </c>
      <c r="V256" s="48"/>
      <c r="W256" s="229">
        <f>V256*K256</f>
        <v>0</v>
      </c>
      <c r="X256" s="229">
        <v>0</v>
      </c>
      <c r="Y256" s="229">
        <f>X256*K256</f>
        <v>0</v>
      </c>
      <c r="Z256" s="229">
        <v>0</v>
      </c>
      <c r="AA256" s="230">
        <f>Z256*K256</f>
        <v>0</v>
      </c>
      <c r="AR256" s="23" t="s">
        <v>249</v>
      </c>
      <c r="AT256" s="23" t="s">
        <v>172</v>
      </c>
      <c r="AU256" s="23" t="s">
        <v>150</v>
      </c>
      <c r="AY256" s="23" t="s">
        <v>171</v>
      </c>
      <c r="BE256" s="143">
        <f>IF(U256="základní",N256,0)</f>
        <v>0</v>
      </c>
      <c r="BF256" s="143">
        <f>IF(U256="snížená",N256,0)</f>
        <v>0</v>
      </c>
      <c r="BG256" s="143">
        <f>IF(U256="zákl. přenesená",N256,0)</f>
        <v>0</v>
      </c>
      <c r="BH256" s="143">
        <f>IF(U256="sníž. přenesená",N256,0)</f>
        <v>0</v>
      </c>
      <c r="BI256" s="143">
        <f>IF(U256="nulová",N256,0)</f>
        <v>0</v>
      </c>
      <c r="BJ256" s="23" t="s">
        <v>150</v>
      </c>
      <c r="BK256" s="143">
        <f>ROUND(L256*K256,2)</f>
        <v>0</v>
      </c>
      <c r="BL256" s="23" t="s">
        <v>249</v>
      </c>
      <c r="BM256" s="23" t="s">
        <v>1419</v>
      </c>
    </row>
    <row r="257" s="9" customFormat="1" ht="29.88" customHeight="1">
      <c r="B257" s="206"/>
      <c r="C257" s="207"/>
      <c r="D257" s="217" t="s">
        <v>134</v>
      </c>
      <c r="E257" s="217"/>
      <c r="F257" s="217"/>
      <c r="G257" s="217"/>
      <c r="H257" s="217"/>
      <c r="I257" s="217"/>
      <c r="J257" s="217"/>
      <c r="K257" s="217"/>
      <c r="L257" s="217"/>
      <c r="M257" s="217"/>
      <c r="N257" s="231">
        <f>BK257</f>
        <v>0</v>
      </c>
      <c r="O257" s="232"/>
      <c r="P257" s="232"/>
      <c r="Q257" s="232"/>
      <c r="R257" s="210"/>
      <c r="T257" s="211"/>
      <c r="U257" s="207"/>
      <c r="V257" s="207"/>
      <c r="W257" s="212">
        <f>SUM(W258:W279)</f>
        <v>0</v>
      </c>
      <c r="X257" s="207"/>
      <c r="Y257" s="212">
        <f>SUM(Y258:Y279)</f>
        <v>0.07038999999999998</v>
      </c>
      <c r="Z257" s="207"/>
      <c r="AA257" s="213">
        <f>SUM(AA258:AA279)</f>
        <v>0.086559999999999998</v>
      </c>
      <c r="AR257" s="214" t="s">
        <v>150</v>
      </c>
      <c r="AT257" s="215" t="s">
        <v>75</v>
      </c>
      <c r="AU257" s="215" t="s">
        <v>84</v>
      </c>
      <c r="AY257" s="214" t="s">
        <v>171</v>
      </c>
      <c r="BK257" s="216">
        <f>SUM(BK258:BK279)</f>
        <v>0</v>
      </c>
    </row>
    <row r="258" s="1" customFormat="1" ht="25.5" customHeight="1">
      <c r="B258" s="47"/>
      <c r="C258" s="220" t="s">
        <v>464</v>
      </c>
      <c r="D258" s="220" t="s">
        <v>172</v>
      </c>
      <c r="E258" s="221" t="s">
        <v>424</v>
      </c>
      <c r="F258" s="222" t="s">
        <v>425</v>
      </c>
      <c r="G258" s="222"/>
      <c r="H258" s="222"/>
      <c r="I258" s="222"/>
      <c r="J258" s="223" t="s">
        <v>426</v>
      </c>
      <c r="K258" s="224">
        <v>1</v>
      </c>
      <c r="L258" s="225">
        <v>0</v>
      </c>
      <c r="M258" s="226"/>
      <c r="N258" s="227">
        <f>ROUND(L258*K258,2)</f>
        <v>0</v>
      </c>
      <c r="O258" s="227"/>
      <c r="P258" s="227"/>
      <c r="Q258" s="227"/>
      <c r="R258" s="49"/>
      <c r="T258" s="228" t="s">
        <v>22</v>
      </c>
      <c r="U258" s="57" t="s">
        <v>43</v>
      </c>
      <c r="V258" s="48"/>
      <c r="W258" s="229">
        <f>V258*K258</f>
        <v>0</v>
      </c>
      <c r="X258" s="229">
        <v>0</v>
      </c>
      <c r="Y258" s="229">
        <f>X258*K258</f>
        <v>0</v>
      </c>
      <c r="Z258" s="229">
        <v>0.01933</v>
      </c>
      <c r="AA258" s="230">
        <f>Z258*K258</f>
        <v>0.01933</v>
      </c>
      <c r="AR258" s="23" t="s">
        <v>249</v>
      </c>
      <c r="AT258" s="23" t="s">
        <v>172</v>
      </c>
      <c r="AU258" s="23" t="s">
        <v>150</v>
      </c>
      <c r="AY258" s="23" t="s">
        <v>171</v>
      </c>
      <c r="BE258" s="143">
        <f>IF(U258="základní",N258,0)</f>
        <v>0</v>
      </c>
      <c r="BF258" s="143">
        <f>IF(U258="snížená",N258,0)</f>
        <v>0</v>
      </c>
      <c r="BG258" s="143">
        <f>IF(U258="zákl. přenesená",N258,0)</f>
        <v>0</v>
      </c>
      <c r="BH258" s="143">
        <f>IF(U258="sníž. přenesená",N258,0)</f>
        <v>0</v>
      </c>
      <c r="BI258" s="143">
        <f>IF(U258="nulová",N258,0)</f>
        <v>0</v>
      </c>
      <c r="BJ258" s="23" t="s">
        <v>150</v>
      </c>
      <c r="BK258" s="143">
        <f>ROUND(L258*K258,2)</f>
        <v>0</v>
      </c>
      <c r="BL258" s="23" t="s">
        <v>249</v>
      </c>
      <c r="BM258" s="23" t="s">
        <v>1420</v>
      </c>
    </row>
    <row r="259" s="1" customFormat="1" ht="25.5" customHeight="1">
      <c r="B259" s="47"/>
      <c r="C259" s="220" t="s">
        <v>468</v>
      </c>
      <c r="D259" s="220" t="s">
        <v>172</v>
      </c>
      <c r="E259" s="221" t="s">
        <v>429</v>
      </c>
      <c r="F259" s="222" t="s">
        <v>430</v>
      </c>
      <c r="G259" s="222"/>
      <c r="H259" s="222"/>
      <c r="I259" s="222"/>
      <c r="J259" s="223" t="s">
        <v>426</v>
      </c>
      <c r="K259" s="224">
        <v>1</v>
      </c>
      <c r="L259" s="225">
        <v>0</v>
      </c>
      <c r="M259" s="226"/>
      <c r="N259" s="227">
        <f>ROUND(L259*K259,2)</f>
        <v>0</v>
      </c>
      <c r="O259" s="227"/>
      <c r="P259" s="227"/>
      <c r="Q259" s="227"/>
      <c r="R259" s="49"/>
      <c r="T259" s="228" t="s">
        <v>22</v>
      </c>
      <c r="U259" s="57" t="s">
        <v>43</v>
      </c>
      <c r="V259" s="48"/>
      <c r="W259" s="229">
        <f>V259*K259</f>
        <v>0</v>
      </c>
      <c r="X259" s="229">
        <v>0.023230000000000001</v>
      </c>
      <c r="Y259" s="229">
        <f>X259*K259</f>
        <v>0.023230000000000001</v>
      </c>
      <c r="Z259" s="229">
        <v>0</v>
      </c>
      <c r="AA259" s="230">
        <f>Z259*K259</f>
        <v>0</v>
      </c>
      <c r="AR259" s="23" t="s">
        <v>249</v>
      </c>
      <c r="AT259" s="23" t="s">
        <v>172</v>
      </c>
      <c r="AU259" s="23" t="s">
        <v>150</v>
      </c>
      <c r="AY259" s="23" t="s">
        <v>171</v>
      </c>
      <c r="BE259" s="143">
        <f>IF(U259="základní",N259,0)</f>
        <v>0</v>
      </c>
      <c r="BF259" s="143">
        <f>IF(U259="snížená",N259,0)</f>
        <v>0</v>
      </c>
      <c r="BG259" s="143">
        <f>IF(U259="zákl. přenesená",N259,0)</f>
        <v>0</v>
      </c>
      <c r="BH259" s="143">
        <f>IF(U259="sníž. přenesená",N259,0)</f>
        <v>0</v>
      </c>
      <c r="BI259" s="143">
        <f>IF(U259="nulová",N259,0)</f>
        <v>0</v>
      </c>
      <c r="BJ259" s="23" t="s">
        <v>150</v>
      </c>
      <c r="BK259" s="143">
        <f>ROUND(L259*K259,2)</f>
        <v>0</v>
      </c>
      <c r="BL259" s="23" t="s">
        <v>249</v>
      </c>
      <c r="BM259" s="23" t="s">
        <v>1421</v>
      </c>
    </row>
    <row r="260" s="1" customFormat="1" ht="25.5" customHeight="1">
      <c r="B260" s="47"/>
      <c r="C260" s="220" t="s">
        <v>472</v>
      </c>
      <c r="D260" s="220" t="s">
        <v>172</v>
      </c>
      <c r="E260" s="221" t="s">
        <v>433</v>
      </c>
      <c r="F260" s="222" t="s">
        <v>434</v>
      </c>
      <c r="G260" s="222"/>
      <c r="H260" s="222"/>
      <c r="I260" s="222"/>
      <c r="J260" s="223" t="s">
        <v>426</v>
      </c>
      <c r="K260" s="224">
        <v>1</v>
      </c>
      <c r="L260" s="225">
        <v>0</v>
      </c>
      <c r="M260" s="226"/>
      <c r="N260" s="227">
        <f>ROUND(L260*K260,2)</f>
        <v>0</v>
      </c>
      <c r="O260" s="227"/>
      <c r="P260" s="227"/>
      <c r="Q260" s="227"/>
      <c r="R260" s="49"/>
      <c r="T260" s="228" t="s">
        <v>22</v>
      </c>
      <c r="U260" s="57" t="s">
        <v>43</v>
      </c>
      <c r="V260" s="48"/>
      <c r="W260" s="229">
        <f>V260*K260</f>
        <v>0</v>
      </c>
      <c r="X260" s="229">
        <v>0</v>
      </c>
      <c r="Y260" s="229">
        <f>X260*K260</f>
        <v>0</v>
      </c>
      <c r="Z260" s="229">
        <v>0.019460000000000002</v>
      </c>
      <c r="AA260" s="230">
        <f>Z260*K260</f>
        <v>0.019460000000000002</v>
      </c>
      <c r="AR260" s="23" t="s">
        <v>249</v>
      </c>
      <c r="AT260" s="23" t="s">
        <v>172</v>
      </c>
      <c r="AU260" s="23" t="s">
        <v>150</v>
      </c>
      <c r="AY260" s="23" t="s">
        <v>171</v>
      </c>
      <c r="BE260" s="143">
        <f>IF(U260="základní",N260,0)</f>
        <v>0</v>
      </c>
      <c r="BF260" s="143">
        <f>IF(U260="snížená",N260,0)</f>
        <v>0</v>
      </c>
      <c r="BG260" s="143">
        <f>IF(U260="zákl. přenesená",N260,0)</f>
        <v>0</v>
      </c>
      <c r="BH260" s="143">
        <f>IF(U260="sníž. přenesená",N260,0)</f>
        <v>0</v>
      </c>
      <c r="BI260" s="143">
        <f>IF(U260="nulová",N260,0)</f>
        <v>0</v>
      </c>
      <c r="BJ260" s="23" t="s">
        <v>150</v>
      </c>
      <c r="BK260" s="143">
        <f>ROUND(L260*K260,2)</f>
        <v>0</v>
      </c>
      <c r="BL260" s="23" t="s">
        <v>249</v>
      </c>
      <c r="BM260" s="23" t="s">
        <v>1422</v>
      </c>
    </row>
    <row r="261" s="1" customFormat="1" ht="38.25" customHeight="1">
      <c r="B261" s="47"/>
      <c r="C261" s="220" t="s">
        <v>476</v>
      </c>
      <c r="D261" s="220" t="s">
        <v>172</v>
      </c>
      <c r="E261" s="221" t="s">
        <v>437</v>
      </c>
      <c r="F261" s="222" t="s">
        <v>438</v>
      </c>
      <c r="G261" s="222"/>
      <c r="H261" s="222"/>
      <c r="I261" s="222"/>
      <c r="J261" s="223" t="s">
        <v>426</v>
      </c>
      <c r="K261" s="224">
        <v>1</v>
      </c>
      <c r="L261" s="225">
        <v>0</v>
      </c>
      <c r="M261" s="226"/>
      <c r="N261" s="227">
        <f>ROUND(L261*K261,2)</f>
        <v>0</v>
      </c>
      <c r="O261" s="227"/>
      <c r="P261" s="227"/>
      <c r="Q261" s="227"/>
      <c r="R261" s="49"/>
      <c r="T261" s="228" t="s">
        <v>22</v>
      </c>
      <c r="U261" s="57" t="s">
        <v>43</v>
      </c>
      <c r="V261" s="48"/>
      <c r="W261" s="229">
        <f>V261*K261</f>
        <v>0</v>
      </c>
      <c r="X261" s="229">
        <v>0.01525</v>
      </c>
      <c r="Y261" s="229">
        <f>X261*K261</f>
        <v>0.01525</v>
      </c>
      <c r="Z261" s="229">
        <v>0</v>
      </c>
      <c r="AA261" s="230">
        <f>Z261*K261</f>
        <v>0</v>
      </c>
      <c r="AR261" s="23" t="s">
        <v>249</v>
      </c>
      <c r="AT261" s="23" t="s">
        <v>172</v>
      </c>
      <c r="AU261" s="23" t="s">
        <v>150</v>
      </c>
      <c r="AY261" s="23" t="s">
        <v>171</v>
      </c>
      <c r="BE261" s="143">
        <f>IF(U261="základní",N261,0)</f>
        <v>0</v>
      </c>
      <c r="BF261" s="143">
        <f>IF(U261="snížená",N261,0)</f>
        <v>0</v>
      </c>
      <c r="BG261" s="143">
        <f>IF(U261="zákl. přenesená",N261,0)</f>
        <v>0</v>
      </c>
      <c r="BH261" s="143">
        <f>IF(U261="sníž. přenesená",N261,0)</f>
        <v>0</v>
      </c>
      <c r="BI261" s="143">
        <f>IF(U261="nulová",N261,0)</f>
        <v>0</v>
      </c>
      <c r="BJ261" s="23" t="s">
        <v>150</v>
      </c>
      <c r="BK261" s="143">
        <f>ROUND(L261*K261,2)</f>
        <v>0</v>
      </c>
      <c r="BL261" s="23" t="s">
        <v>249</v>
      </c>
      <c r="BM261" s="23" t="s">
        <v>1423</v>
      </c>
    </row>
    <row r="262" s="1" customFormat="1" ht="25.5" customHeight="1">
      <c r="B262" s="47"/>
      <c r="C262" s="220" t="s">
        <v>480</v>
      </c>
      <c r="D262" s="220" t="s">
        <v>172</v>
      </c>
      <c r="E262" s="221" t="s">
        <v>441</v>
      </c>
      <c r="F262" s="222" t="s">
        <v>442</v>
      </c>
      <c r="G262" s="222"/>
      <c r="H262" s="222"/>
      <c r="I262" s="222"/>
      <c r="J262" s="223" t="s">
        <v>426</v>
      </c>
      <c r="K262" s="224">
        <v>1</v>
      </c>
      <c r="L262" s="225">
        <v>0</v>
      </c>
      <c r="M262" s="226"/>
      <c r="N262" s="227">
        <f>ROUND(L262*K262,2)</f>
        <v>0</v>
      </c>
      <c r="O262" s="227"/>
      <c r="P262" s="227"/>
      <c r="Q262" s="227"/>
      <c r="R262" s="49"/>
      <c r="T262" s="228" t="s">
        <v>22</v>
      </c>
      <c r="U262" s="57" t="s">
        <v>43</v>
      </c>
      <c r="V262" s="48"/>
      <c r="W262" s="229">
        <f>V262*K262</f>
        <v>0</v>
      </c>
      <c r="X262" s="229">
        <v>0</v>
      </c>
      <c r="Y262" s="229">
        <f>X262*K262</f>
        <v>0</v>
      </c>
      <c r="Z262" s="229">
        <v>0.032899999999999999</v>
      </c>
      <c r="AA262" s="230">
        <f>Z262*K262</f>
        <v>0.032899999999999999</v>
      </c>
      <c r="AR262" s="23" t="s">
        <v>249</v>
      </c>
      <c r="AT262" s="23" t="s">
        <v>172</v>
      </c>
      <c r="AU262" s="23" t="s">
        <v>150</v>
      </c>
      <c r="AY262" s="23" t="s">
        <v>171</v>
      </c>
      <c r="BE262" s="143">
        <f>IF(U262="základní",N262,0)</f>
        <v>0</v>
      </c>
      <c r="BF262" s="143">
        <f>IF(U262="snížená",N262,0)</f>
        <v>0</v>
      </c>
      <c r="BG262" s="143">
        <f>IF(U262="zákl. přenesená",N262,0)</f>
        <v>0</v>
      </c>
      <c r="BH262" s="143">
        <f>IF(U262="sníž. přenesená",N262,0)</f>
        <v>0</v>
      </c>
      <c r="BI262" s="143">
        <f>IF(U262="nulová",N262,0)</f>
        <v>0</v>
      </c>
      <c r="BJ262" s="23" t="s">
        <v>150</v>
      </c>
      <c r="BK262" s="143">
        <f>ROUND(L262*K262,2)</f>
        <v>0</v>
      </c>
      <c r="BL262" s="23" t="s">
        <v>249</v>
      </c>
      <c r="BM262" s="23" t="s">
        <v>1424</v>
      </c>
    </row>
    <row r="263" s="1" customFormat="1" ht="25.5" customHeight="1">
      <c r="B263" s="47"/>
      <c r="C263" s="220" t="s">
        <v>484</v>
      </c>
      <c r="D263" s="220" t="s">
        <v>172</v>
      </c>
      <c r="E263" s="221" t="s">
        <v>445</v>
      </c>
      <c r="F263" s="222" t="s">
        <v>446</v>
      </c>
      <c r="G263" s="222"/>
      <c r="H263" s="222"/>
      <c r="I263" s="222"/>
      <c r="J263" s="223" t="s">
        <v>426</v>
      </c>
      <c r="K263" s="224">
        <v>1</v>
      </c>
      <c r="L263" s="225">
        <v>0</v>
      </c>
      <c r="M263" s="226"/>
      <c r="N263" s="227">
        <f>ROUND(L263*K263,2)</f>
        <v>0</v>
      </c>
      <c r="O263" s="227"/>
      <c r="P263" s="227"/>
      <c r="Q263" s="227"/>
      <c r="R263" s="49"/>
      <c r="T263" s="228" t="s">
        <v>22</v>
      </c>
      <c r="U263" s="57" t="s">
        <v>43</v>
      </c>
      <c r="V263" s="48"/>
      <c r="W263" s="229">
        <f>V263*K263</f>
        <v>0</v>
      </c>
      <c r="X263" s="229">
        <v>0.01188</v>
      </c>
      <c r="Y263" s="229">
        <f>X263*K263</f>
        <v>0.01188</v>
      </c>
      <c r="Z263" s="229">
        <v>0</v>
      </c>
      <c r="AA263" s="230">
        <f>Z263*K263</f>
        <v>0</v>
      </c>
      <c r="AR263" s="23" t="s">
        <v>249</v>
      </c>
      <c r="AT263" s="23" t="s">
        <v>172</v>
      </c>
      <c r="AU263" s="23" t="s">
        <v>150</v>
      </c>
      <c r="AY263" s="23" t="s">
        <v>171</v>
      </c>
      <c r="BE263" s="143">
        <f>IF(U263="základní",N263,0)</f>
        <v>0</v>
      </c>
      <c r="BF263" s="143">
        <f>IF(U263="snížená",N263,0)</f>
        <v>0</v>
      </c>
      <c r="BG263" s="143">
        <f>IF(U263="zákl. přenesená",N263,0)</f>
        <v>0</v>
      </c>
      <c r="BH263" s="143">
        <f>IF(U263="sníž. přenesená",N263,0)</f>
        <v>0</v>
      </c>
      <c r="BI263" s="143">
        <f>IF(U263="nulová",N263,0)</f>
        <v>0</v>
      </c>
      <c r="BJ263" s="23" t="s">
        <v>150</v>
      </c>
      <c r="BK263" s="143">
        <f>ROUND(L263*K263,2)</f>
        <v>0</v>
      </c>
      <c r="BL263" s="23" t="s">
        <v>249</v>
      </c>
      <c r="BM263" s="23" t="s">
        <v>1425</v>
      </c>
    </row>
    <row r="264" s="1" customFormat="1" ht="25.5" customHeight="1">
      <c r="B264" s="47"/>
      <c r="C264" s="220" t="s">
        <v>488</v>
      </c>
      <c r="D264" s="220" t="s">
        <v>172</v>
      </c>
      <c r="E264" s="221" t="s">
        <v>449</v>
      </c>
      <c r="F264" s="222" t="s">
        <v>450</v>
      </c>
      <c r="G264" s="222"/>
      <c r="H264" s="222"/>
      <c r="I264" s="222"/>
      <c r="J264" s="223" t="s">
        <v>426</v>
      </c>
      <c r="K264" s="224">
        <v>1</v>
      </c>
      <c r="L264" s="225">
        <v>0</v>
      </c>
      <c r="M264" s="226"/>
      <c r="N264" s="227">
        <f>ROUND(L264*K264,2)</f>
        <v>0</v>
      </c>
      <c r="O264" s="227"/>
      <c r="P264" s="227"/>
      <c r="Q264" s="227"/>
      <c r="R264" s="49"/>
      <c r="T264" s="228" t="s">
        <v>22</v>
      </c>
      <c r="U264" s="57" t="s">
        <v>43</v>
      </c>
      <c r="V264" s="48"/>
      <c r="W264" s="229">
        <f>V264*K264</f>
        <v>0</v>
      </c>
      <c r="X264" s="229">
        <v>0.01034</v>
      </c>
      <c r="Y264" s="229">
        <f>X264*K264</f>
        <v>0.01034</v>
      </c>
      <c r="Z264" s="229">
        <v>0</v>
      </c>
      <c r="AA264" s="230">
        <f>Z264*K264</f>
        <v>0</v>
      </c>
      <c r="AR264" s="23" t="s">
        <v>249</v>
      </c>
      <c r="AT264" s="23" t="s">
        <v>172</v>
      </c>
      <c r="AU264" s="23" t="s">
        <v>150</v>
      </c>
      <c r="AY264" s="23" t="s">
        <v>171</v>
      </c>
      <c r="BE264" s="143">
        <f>IF(U264="základní",N264,0)</f>
        <v>0</v>
      </c>
      <c r="BF264" s="143">
        <f>IF(U264="snížená",N264,0)</f>
        <v>0</v>
      </c>
      <c r="BG264" s="143">
        <f>IF(U264="zákl. přenesená",N264,0)</f>
        <v>0</v>
      </c>
      <c r="BH264" s="143">
        <f>IF(U264="sníž. přenesená",N264,0)</f>
        <v>0</v>
      </c>
      <c r="BI264" s="143">
        <f>IF(U264="nulová",N264,0)</f>
        <v>0</v>
      </c>
      <c r="BJ264" s="23" t="s">
        <v>150</v>
      </c>
      <c r="BK264" s="143">
        <f>ROUND(L264*K264,2)</f>
        <v>0</v>
      </c>
      <c r="BL264" s="23" t="s">
        <v>249</v>
      </c>
      <c r="BM264" s="23" t="s">
        <v>1426</v>
      </c>
    </row>
    <row r="265" s="1" customFormat="1" ht="38.25" customHeight="1">
      <c r="B265" s="47"/>
      <c r="C265" s="220" t="s">
        <v>492</v>
      </c>
      <c r="D265" s="220" t="s">
        <v>172</v>
      </c>
      <c r="E265" s="221" t="s">
        <v>1140</v>
      </c>
      <c r="F265" s="222" t="s">
        <v>1141</v>
      </c>
      <c r="G265" s="222"/>
      <c r="H265" s="222"/>
      <c r="I265" s="222"/>
      <c r="J265" s="223" t="s">
        <v>426</v>
      </c>
      <c r="K265" s="224">
        <v>1</v>
      </c>
      <c r="L265" s="225">
        <v>0</v>
      </c>
      <c r="M265" s="226"/>
      <c r="N265" s="227">
        <f>ROUND(L265*K265,2)</f>
        <v>0</v>
      </c>
      <c r="O265" s="227"/>
      <c r="P265" s="227"/>
      <c r="Q265" s="227"/>
      <c r="R265" s="49"/>
      <c r="T265" s="228" t="s">
        <v>22</v>
      </c>
      <c r="U265" s="57" t="s">
        <v>43</v>
      </c>
      <c r="V265" s="48"/>
      <c r="W265" s="229">
        <f>V265*K265</f>
        <v>0</v>
      </c>
      <c r="X265" s="229">
        <v>0</v>
      </c>
      <c r="Y265" s="229">
        <f>X265*K265</f>
        <v>0</v>
      </c>
      <c r="Z265" s="229">
        <v>0.0091999999999999998</v>
      </c>
      <c r="AA265" s="230">
        <f>Z265*K265</f>
        <v>0.0091999999999999998</v>
      </c>
      <c r="AR265" s="23" t="s">
        <v>249</v>
      </c>
      <c r="AT265" s="23" t="s">
        <v>172</v>
      </c>
      <c r="AU265" s="23" t="s">
        <v>150</v>
      </c>
      <c r="AY265" s="23" t="s">
        <v>171</v>
      </c>
      <c r="BE265" s="143">
        <f>IF(U265="základní",N265,0)</f>
        <v>0</v>
      </c>
      <c r="BF265" s="143">
        <f>IF(U265="snížená",N265,0)</f>
        <v>0</v>
      </c>
      <c r="BG265" s="143">
        <f>IF(U265="zákl. přenesená",N265,0)</f>
        <v>0</v>
      </c>
      <c r="BH265" s="143">
        <f>IF(U265="sníž. přenesená",N265,0)</f>
        <v>0</v>
      </c>
      <c r="BI265" s="143">
        <f>IF(U265="nulová",N265,0)</f>
        <v>0</v>
      </c>
      <c r="BJ265" s="23" t="s">
        <v>150</v>
      </c>
      <c r="BK265" s="143">
        <f>ROUND(L265*K265,2)</f>
        <v>0</v>
      </c>
      <c r="BL265" s="23" t="s">
        <v>249</v>
      </c>
      <c r="BM265" s="23" t="s">
        <v>1427</v>
      </c>
    </row>
    <row r="266" s="1" customFormat="1" ht="16.5" customHeight="1">
      <c r="B266" s="47"/>
      <c r="C266" s="220" t="s">
        <v>496</v>
      </c>
      <c r="D266" s="220" t="s">
        <v>172</v>
      </c>
      <c r="E266" s="221" t="s">
        <v>453</v>
      </c>
      <c r="F266" s="222" t="s">
        <v>454</v>
      </c>
      <c r="G266" s="222"/>
      <c r="H266" s="222"/>
      <c r="I266" s="222"/>
      <c r="J266" s="223" t="s">
        <v>426</v>
      </c>
      <c r="K266" s="224">
        <v>1</v>
      </c>
      <c r="L266" s="225">
        <v>0</v>
      </c>
      <c r="M266" s="226"/>
      <c r="N266" s="227">
        <f>ROUND(L266*K266,2)</f>
        <v>0</v>
      </c>
      <c r="O266" s="227"/>
      <c r="P266" s="227"/>
      <c r="Q266" s="227"/>
      <c r="R266" s="49"/>
      <c r="T266" s="228" t="s">
        <v>22</v>
      </c>
      <c r="U266" s="57" t="s">
        <v>43</v>
      </c>
      <c r="V266" s="48"/>
      <c r="W266" s="229">
        <f>V266*K266</f>
        <v>0</v>
      </c>
      <c r="X266" s="229">
        <v>0.00012999999999999999</v>
      </c>
      <c r="Y266" s="229">
        <f>X266*K266</f>
        <v>0.00012999999999999999</v>
      </c>
      <c r="Z266" s="229">
        <v>0</v>
      </c>
      <c r="AA266" s="230">
        <f>Z266*K266</f>
        <v>0</v>
      </c>
      <c r="AR266" s="23" t="s">
        <v>249</v>
      </c>
      <c r="AT266" s="23" t="s">
        <v>172</v>
      </c>
      <c r="AU266" s="23" t="s">
        <v>150</v>
      </c>
      <c r="AY266" s="23" t="s">
        <v>171</v>
      </c>
      <c r="BE266" s="143">
        <f>IF(U266="základní",N266,0)</f>
        <v>0</v>
      </c>
      <c r="BF266" s="143">
        <f>IF(U266="snížená",N266,0)</f>
        <v>0</v>
      </c>
      <c r="BG266" s="143">
        <f>IF(U266="zákl. přenesená",N266,0)</f>
        <v>0</v>
      </c>
      <c r="BH266" s="143">
        <f>IF(U266="sníž. přenesená",N266,0)</f>
        <v>0</v>
      </c>
      <c r="BI266" s="143">
        <f>IF(U266="nulová",N266,0)</f>
        <v>0</v>
      </c>
      <c r="BJ266" s="23" t="s">
        <v>150</v>
      </c>
      <c r="BK266" s="143">
        <f>ROUND(L266*K266,2)</f>
        <v>0</v>
      </c>
      <c r="BL266" s="23" t="s">
        <v>249</v>
      </c>
      <c r="BM266" s="23" t="s">
        <v>1428</v>
      </c>
    </row>
    <row r="267" s="1" customFormat="1" ht="16.5" customHeight="1">
      <c r="B267" s="47"/>
      <c r="C267" s="264" t="s">
        <v>500</v>
      </c>
      <c r="D267" s="264" t="s">
        <v>302</v>
      </c>
      <c r="E267" s="265" t="s">
        <v>457</v>
      </c>
      <c r="F267" s="266" t="s">
        <v>458</v>
      </c>
      <c r="G267" s="266"/>
      <c r="H267" s="266"/>
      <c r="I267" s="266"/>
      <c r="J267" s="267" t="s">
        <v>175</v>
      </c>
      <c r="K267" s="268">
        <v>1</v>
      </c>
      <c r="L267" s="269">
        <v>0</v>
      </c>
      <c r="M267" s="270"/>
      <c r="N267" s="271">
        <f>ROUND(L267*K267,2)</f>
        <v>0</v>
      </c>
      <c r="O267" s="227"/>
      <c r="P267" s="227"/>
      <c r="Q267" s="227"/>
      <c r="R267" s="49"/>
      <c r="T267" s="228" t="s">
        <v>22</v>
      </c>
      <c r="U267" s="57" t="s">
        <v>43</v>
      </c>
      <c r="V267" s="48"/>
      <c r="W267" s="229">
        <f>V267*K267</f>
        <v>0</v>
      </c>
      <c r="X267" s="229">
        <v>0.001</v>
      </c>
      <c r="Y267" s="229">
        <f>X267*K267</f>
        <v>0.001</v>
      </c>
      <c r="Z267" s="229">
        <v>0</v>
      </c>
      <c r="AA267" s="230">
        <f>Z267*K267</f>
        <v>0</v>
      </c>
      <c r="AR267" s="23" t="s">
        <v>306</v>
      </c>
      <c r="AT267" s="23" t="s">
        <v>302</v>
      </c>
      <c r="AU267" s="23" t="s">
        <v>150</v>
      </c>
      <c r="AY267" s="23" t="s">
        <v>171</v>
      </c>
      <c r="BE267" s="143">
        <f>IF(U267="základní",N267,0)</f>
        <v>0</v>
      </c>
      <c r="BF267" s="143">
        <f>IF(U267="snížená",N267,0)</f>
        <v>0</v>
      </c>
      <c r="BG267" s="143">
        <f>IF(U267="zákl. přenesená",N267,0)</f>
        <v>0</v>
      </c>
      <c r="BH267" s="143">
        <f>IF(U267="sníž. přenesená",N267,0)</f>
        <v>0</v>
      </c>
      <c r="BI267" s="143">
        <f>IF(U267="nulová",N267,0)</f>
        <v>0</v>
      </c>
      <c r="BJ267" s="23" t="s">
        <v>150</v>
      </c>
      <c r="BK267" s="143">
        <f>ROUND(L267*K267,2)</f>
        <v>0</v>
      </c>
      <c r="BL267" s="23" t="s">
        <v>249</v>
      </c>
      <c r="BM267" s="23" t="s">
        <v>1429</v>
      </c>
    </row>
    <row r="268" s="1" customFormat="1" ht="25.5" customHeight="1">
      <c r="B268" s="47"/>
      <c r="C268" s="220" t="s">
        <v>504</v>
      </c>
      <c r="D268" s="220" t="s">
        <v>172</v>
      </c>
      <c r="E268" s="221" t="s">
        <v>461</v>
      </c>
      <c r="F268" s="222" t="s">
        <v>462</v>
      </c>
      <c r="G268" s="222"/>
      <c r="H268" s="222"/>
      <c r="I268" s="222"/>
      <c r="J268" s="223" t="s">
        <v>426</v>
      </c>
      <c r="K268" s="224">
        <v>4</v>
      </c>
      <c r="L268" s="225">
        <v>0</v>
      </c>
      <c r="M268" s="226"/>
      <c r="N268" s="227">
        <f>ROUND(L268*K268,2)</f>
        <v>0</v>
      </c>
      <c r="O268" s="227"/>
      <c r="P268" s="227"/>
      <c r="Q268" s="227"/>
      <c r="R268" s="49"/>
      <c r="T268" s="228" t="s">
        <v>22</v>
      </c>
      <c r="U268" s="57" t="s">
        <v>43</v>
      </c>
      <c r="V268" s="48"/>
      <c r="W268" s="229">
        <f>V268*K268</f>
        <v>0</v>
      </c>
      <c r="X268" s="229">
        <v>9.0000000000000006E-05</v>
      </c>
      <c r="Y268" s="229">
        <f>X268*K268</f>
        <v>0.00036000000000000002</v>
      </c>
      <c r="Z268" s="229">
        <v>0</v>
      </c>
      <c r="AA268" s="230">
        <f>Z268*K268</f>
        <v>0</v>
      </c>
      <c r="AR268" s="23" t="s">
        <v>249</v>
      </c>
      <c r="AT268" s="23" t="s">
        <v>172</v>
      </c>
      <c r="AU268" s="23" t="s">
        <v>150</v>
      </c>
      <c r="AY268" s="23" t="s">
        <v>171</v>
      </c>
      <c r="BE268" s="143">
        <f>IF(U268="základní",N268,0)</f>
        <v>0</v>
      </c>
      <c r="BF268" s="143">
        <f>IF(U268="snížená",N268,0)</f>
        <v>0</v>
      </c>
      <c r="BG268" s="143">
        <f>IF(U268="zákl. přenesená",N268,0)</f>
        <v>0</v>
      </c>
      <c r="BH268" s="143">
        <f>IF(U268="sníž. přenesená",N268,0)</f>
        <v>0</v>
      </c>
      <c r="BI268" s="143">
        <f>IF(U268="nulová",N268,0)</f>
        <v>0</v>
      </c>
      <c r="BJ268" s="23" t="s">
        <v>150</v>
      </c>
      <c r="BK268" s="143">
        <f>ROUND(L268*K268,2)</f>
        <v>0</v>
      </c>
      <c r="BL268" s="23" t="s">
        <v>249</v>
      </c>
      <c r="BM268" s="23" t="s">
        <v>1430</v>
      </c>
    </row>
    <row r="269" s="1" customFormat="1" ht="25.5" customHeight="1">
      <c r="B269" s="47"/>
      <c r="C269" s="264" t="s">
        <v>508</v>
      </c>
      <c r="D269" s="264" t="s">
        <v>302</v>
      </c>
      <c r="E269" s="265" t="s">
        <v>465</v>
      </c>
      <c r="F269" s="266" t="s">
        <v>466</v>
      </c>
      <c r="G269" s="266"/>
      <c r="H269" s="266"/>
      <c r="I269" s="266"/>
      <c r="J269" s="267" t="s">
        <v>175</v>
      </c>
      <c r="K269" s="268">
        <v>4</v>
      </c>
      <c r="L269" s="269">
        <v>0</v>
      </c>
      <c r="M269" s="270"/>
      <c r="N269" s="271">
        <f>ROUND(L269*K269,2)</f>
        <v>0</v>
      </c>
      <c r="O269" s="227"/>
      <c r="P269" s="227"/>
      <c r="Q269" s="227"/>
      <c r="R269" s="49"/>
      <c r="T269" s="228" t="s">
        <v>22</v>
      </c>
      <c r="U269" s="57" t="s">
        <v>43</v>
      </c>
      <c r="V269" s="48"/>
      <c r="W269" s="229">
        <f>V269*K269</f>
        <v>0</v>
      </c>
      <c r="X269" s="229">
        <v>0.00021000000000000001</v>
      </c>
      <c r="Y269" s="229">
        <f>X269*K269</f>
        <v>0.00084000000000000003</v>
      </c>
      <c r="Z269" s="229">
        <v>0</v>
      </c>
      <c r="AA269" s="230">
        <f>Z269*K269</f>
        <v>0</v>
      </c>
      <c r="AR269" s="23" t="s">
        <v>306</v>
      </c>
      <c r="AT269" s="23" t="s">
        <v>302</v>
      </c>
      <c r="AU269" s="23" t="s">
        <v>150</v>
      </c>
      <c r="AY269" s="23" t="s">
        <v>171</v>
      </c>
      <c r="BE269" s="143">
        <f>IF(U269="základní",N269,0)</f>
        <v>0</v>
      </c>
      <c r="BF269" s="143">
        <f>IF(U269="snížená",N269,0)</f>
        <v>0</v>
      </c>
      <c r="BG269" s="143">
        <f>IF(U269="zákl. přenesená",N269,0)</f>
        <v>0</v>
      </c>
      <c r="BH269" s="143">
        <f>IF(U269="sníž. přenesená",N269,0)</f>
        <v>0</v>
      </c>
      <c r="BI269" s="143">
        <f>IF(U269="nulová",N269,0)</f>
        <v>0</v>
      </c>
      <c r="BJ269" s="23" t="s">
        <v>150</v>
      </c>
      <c r="BK269" s="143">
        <f>ROUND(L269*K269,2)</f>
        <v>0</v>
      </c>
      <c r="BL269" s="23" t="s">
        <v>249</v>
      </c>
      <c r="BM269" s="23" t="s">
        <v>1431</v>
      </c>
    </row>
    <row r="270" s="1" customFormat="1" ht="25.5" customHeight="1">
      <c r="B270" s="47"/>
      <c r="C270" s="220" t="s">
        <v>512</v>
      </c>
      <c r="D270" s="220" t="s">
        <v>172</v>
      </c>
      <c r="E270" s="221" t="s">
        <v>469</v>
      </c>
      <c r="F270" s="222" t="s">
        <v>470</v>
      </c>
      <c r="G270" s="222"/>
      <c r="H270" s="222"/>
      <c r="I270" s="222"/>
      <c r="J270" s="223" t="s">
        <v>426</v>
      </c>
      <c r="K270" s="224">
        <v>2</v>
      </c>
      <c r="L270" s="225">
        <v>0</v>
      </c>
      <c r="M270" s="226"/>
      <c r="N270" s="227">
        <f>ROUND(L270*K270,2)</f>
        <v>0</v>
      </c>
      <c r="O270" s="227"/>
      <c r="P270" s="227"/>
      <c r="Q270" s="227"/>
      <c r="R270" s="49"/>
      <c r="T270" s="228" t="s">
        <v>22</v>
      </c>
      <c r="U270" s="57" t="s">
        <v>43</v>
      </c>
      <c r="V270" s="48"/>
      <c r="W270" s="229">
        <f>V270*K270</f>
        <v>0</v>
      </c>
      <c r="X270" s="229">
        <v>0</v>
      </c>
      <c r="Y270" s="229">
        <f>X270*K270</f>
        <v>0</v>
      </c>
      <c r="Z270" s="229">
        <v>0.00156</v>
      </c>
      <c r="AA270" s="230">
        <f>Z270*K270</f>
        <v>0.0031199999999999999</v>
      </c>
      <c r="AR270" s="23" t="s">
        <v>249</v>
      </c>
      <c r="AT270" s="23" t="s">
        <v>172</v>
      </c>
      <c r="AU270" s="23" t="s">
        <v>150</v>
      </c>
      <c r="AY270" s="23" t="s">
        <v>171</v>
      </c>
      <c r="BE270" s="143">
        <f>IF(U270="základní",N270,0)</f>
        <v>0</v>
      </c>
      <c r="BF270" s="143">
        <f>IF(U270="snížená",N270,0)</f>
        <v>0</v>
      </c>
      <c r="BG270" s="143">
        <f>IF(U270="zákl. přenesená",N270,0)</f>
        <v>0</v>
      </c>
      <c r="BH270" s="143">
        <f>IF(U270="sníž. přenesená",N270,0)</f>
        <v>0</v>
      </c>
      <c r="BI270" s="143">
        <f>IF(U270="nulová",N270,0)</f>
        <v>0</v>
      </c>
      <c r="BJ270" s="23" t="s">
        <v>150</v>
      </c>
      <c r="BK270" s="143">
        <f>ROUND(L270*K270,2)</f>
        <v>0</v>
      </c>
      <c r="BL270" s="23" t="s">
        <v>249</v>
      </c>
      <c r="BM270" s="23" t="s">
        <v>1432</v>
      </c>
    </row>
    <row r="271" s="1" customFormat="1" ht="38.25" customHeight="1">
      <c r="B271" s="47"/>
      <c r="C271" s="220" t="s">
        <v>516</v>
      </c>
      <c r="D271" s="220" t="s">
        <v>172</v>
      </c>
      <c r="E271" s="221" t="s">
        <v>1148</v>
      </c>
      <c r="F271" s="222" t="s">
        <v>1149</v>
      </c>
      <c r="G271" s="222"/>
      <c r="H271" s="222"/>
      <c r="I271" s="222"/>
      <c r="J271" s="223" t="s">
        <v>426</v>
      </c>
      <c r="K271" s="224">
        <v>1</v>
      </c>
      <c r="L271" s="225">
        <v>0</v>
      </c>
      <c r="M271" s="226"/>
      <c r="N271" s="227">
        <f>ROUND(L271*K271,2)</f>
        <v>0</v>
      </c>
      <c r="O271" s="227"/>
      <c r="P271" s="227"/>
      <c r="Q271" s="227"/>
      <c r="R271" s="49"/>
      <c r="T271" s="228" t="s">
        <v>22</v>
      </c>
      <c r="U271" s="57" t="s">
        <v>43</v>
      </c>
      <c r="V271" s="48"/>
      <c r="W271" s="229">
        <f>V271*K271</f>
        <v>0</v>
      </c>
      <c r="X271" s="229">
        <v>0.0018</v>
      </c>
      <c r="Y271" s="229">
        <f>X271*K271</f>
        <v>0.0018</v>
      </c>
      <c r="Z271" s="229">
        <v>0</v>
      </c>
      <c r="AA271" s="230">
        <f>Z271*K271</f>
        <v>0</v>
      </c>
      <c r="AR271" s="23" t="s">
        <v>249</v>
      </c>
      <c r="AT271" s="23" t="s">
        <v>172</v>
      </c>
      <c r="AU271" s="23" t="s">
        <v>150</v>
      </c>
      <c r="AY271" s="23" t="s">
        <v>171</v>
      </c>
      <c r="BE271" s="143">
        <f>IF(U271="základní",N271,0)</f>
        <v>0</v>
      </c>
      <c r="BF271" s="143">
        <f>IF(U271="snížená",N271,0)</f>
        <v>0</v>
      </c>
      <c r="BG271" s="143">
        <f>IF(U271="zákl. přenesená",N271,0)</f>
        <v>0</v>
      </c>
      <c r="BH271" s="143">
        <f>IF(U271="sníž. přenesená",N271,0)</f>
        <v>0</v>
      </c>
      <c r="BI271" s="143">
        <f>IF(U271="nulová",N271,0)</f>
        <v>0</v>
      </c>
      <c r="BJ271" s="23" t="s">
        <v>150</v>
      </c>
      <c r="BK271" s="143">
        <f>ROUND(L271*K271,2)</f>
        <v>0</v>
      </c>
      <c r="BL271" s="23" t="s">
        <v>249</v>
      </c>
      <c r="BM271" s="23" t="s">
        <v>1433</v>
      </c>
    </row>
    <row r="272" s="1" customFormat="1" ht="25.5" customHeight="1">
      <c r="B272" s="47"/>
      <c r="C272" s="220" t="s">
        <v>520</v>
      </c>
      <c r="D272" s="220" t="s">
        <v>172</v>
      </c>
      <c r="E272" s="221" t="s">
        <v>473</v>
      </c>
      <c r="F272" s="222" t="s">
        <v>474</v>
      </c>
      <c r="G272" s="222"/>
      <c r="H272" s="222"/>
      <c r="I272" s="222"/>
      <c r="J272" s="223" t="s">
        <v>426</v>
      </c>
      <c r="K272" s="224">
        <v>1</v>
      </c>
      <c r="L272" s="225">
        <v>0</v>
      </c>
      <c r="M272" s="226"/>
      <c r="N272" s="227">
        <f>ROUND(L272*K272,2)</f>
        <v>0</v>
      </c>
      <c r="O272" s="227"/>
      <c r="P272" s="227"/>
      <c r="Q272" s="227"/>
      <c r="R272" s="49"/>
      <c r="T272" s="228" t="s">
        <v>22</v>
      </c>
      <c r="U272" s="57" t="s">
        <v>43</v>
      </c>
      <c r="V272" s="48"/>
      <c r="W272" s="229">
        <f>V272*K272</f>
        <v>0</v>
      </c>
      <c r="X272" s="229">
        <v>0.0018400000000000001</v>
      </c>
      <c r="Y272" s="229">
        <f>X272*K272</f>
        <v>0.0018400000000000001</v>
      </c>
      <c r="Z272" s="229">
        <v>0</v>
      </c>
      <c r="AA272" s="230">
        <f>Z272*K272</f>
        <v>0</v>
      </c>
      <c r="AR272" s="23" t="s">
        <v>249</v>
      </c>
      <c r="AT272" s="23" t="s">
        <v>172</v>
      </c>
      <c r="AU272" s="23" t="s">
        <v>150</v>
      </c>
      <c r="AY272" s="23" t="s">
        <v>171</v>
      </c>
      <c r="BE272" s="143">
        <f>IF(U272="základní",N272,0)</f>
        <v>0</v>
      </c>
      <c r="BF272" s="143">
        <f>IF(U272="snížená",N272,0)</f>
        <v>0</v>
      </c>
      <c r="BG272" s="143">
        <f>IF(U272="zákl. přenesená",N272,0)</f>
        <v>0</v>
      </c>
      <c r="BH272" s="143">
        <f>IF(U272="sníž. přenesená",N272,0)</f>
        <v>0</v>
      </c>
      <c r="BI272" s="143">
        <f>IF(U272="nulová",N272,0)</f>
        <v>0</v>
      </c>
      <c r="BJ272" s="23" t="s">
        <v>150</v>
      </c>
      <c r="BK272" s="143">
        <f>ROUND(L272*K272,2)</f>
        <v>0</v>
      </c>
      <c r="BL272" s="23" t="s">
        <v>249</v>
      </c>
      <c r="BM272" s="23" t="s">
        <v>1434</v>
      </c>
    </row>
    <row r="273" s="1" customFormat="1" ht="16.5" customHeight="1">
      <c r="B273" s="47"/>
      <c r="C273" s="220" t="s">
        <v>524</v>
      </c>
      <c r="D273" s="220" t="s">
        <v>172</v>
      </c>
      <c r="E273" s="221" t="s">
        <v>481</v>
      </c>
      <c r="F273" s="222" t="s">
        <v>482</v>
      </c>
      <c r="G273" s="222"/>
      <c r="H273" s="222"/>
      <c r="I273" s="222"/>
      <c r="J273" s="223" t="s">
        <v>426</v>
      </c>
      <c r="K273" s="224">
        <v>1</v>
      </c>
      <c r="L273" s="225">
        <v>0</v>
      </c>
      <c r="M273" s="226"/>
      <c r="N273" s="227">
        <f>ROUND(L273*K273,2)</f>
        <v>0</v>
      </c>
      <c r="O273" s="227"/>
      <c r="P273" s="227"/>
      <c r="Q273" s="227"/>
      <c r="R273" s="49"/>
      <c r="T273" s="228" t="s">
        <v>22</v>
      </c>
      <c r="U273" s="57" t="s">
        <v>43</v>
      </c>
      <c r="V273" s="48"/>
      <c r="W273" s="229">
        <f>V273*K273</f>
        <v>0</v>
      </c>
      <c r="X273" s="229">
        <v>0.0018400000000000001</v>
      </c>
      <c r="Y273" s="229">
        <f>X273*K273</f>
        <v>0.0018400000000000001</v>
      </c>
      <c r="Z273" s="229">
        <v>0</v>
      </c>
      <c r="AA273" s="230">
        <f>Z273*K273</f>
        <v>0</v>
      </c>
      <c r="AR273" s="23" t="s">
        <v>249</v>
      </c>
      <c r="AT273" s="23" t="s">
        <v>172</v>
      </c>
      <c r="AU273" s="23" t="s">
        <v>150</v>
      </c>
      <c r="AY273" s="23" t="s">
        <v>171</v>
      </c>
      <c r="BE273" s="143">
        <f>IF(U273="základní",N273,0)</f>
        <v>0</v>
      </c>
      <c r="BF273" s="143">
        <f>IF(U273="snížená",N273,0)</f>
        <v>0</v>
      </c>
      <c r="BG273" s="143">
        <f>IF(U273="zákl. přenesená",N273,0)</f>
        <v>0</v>
      </c>
      <c r="BH273" s="143">
        <f>IF(U273="sníž. přenesená",N273,0)</f>
        <v>0</v>
      </c>
      <c r="BI273" s="143">
        <f>IF(U273="nulová",N273,0)</f>
        <v>0</v>
      </c>
      <c r="BJ273" s="23" t="s">
        <v>150</v>
      </c>
      <c r="BK273" s="143">
        <f>ROUND(L273*K273,2)</f>
        <v>0</v>
      </c>
      <c r="BL273" s="23" t="s">
        <v>249</v>
      </c>
      <c r="BM273" s="23" t="s">
        <v>1435</v>
      </c>
    </row>
    <row r="274" s="1" customFormat="1" ht="25.5" customHeight="1">
      <c r="B274" s="47"/>
      <c r="C274" s="220" t="s">
        <v>528</v>
      </c>
      <c r="D274" s="220" t="s">
        <v>172</v>
      </c>
      <c r="E274" s="221" t="s">
        <v>485</v>
      </c>
      <c r="F274" s="222" t="s">
        <v>486</v>
      </c>
      <c r="G274" s="222"/>
      <c r="H274" s="222"/>
      <c r="I274" s="222"/>
      <c r="J274" s="223" t="s">
        <v>175</v>
      </c>
      <c r="K274" s="224">
        <v>3</v>
      </c>
      <c r="L274" s="225">
        <v>0</v>
      </c>
      <c r="M274" s="226"/>
      <c r="N274" s="227">
        <f>ROUND(L274*K274,2)</f>
        <v>0</v>
      </c>
      <c r="O274" s="227"/>
      <c r="P274" s="227"/>
      <c r="Q274" s="227"/>
      <c r="R274" s="49"/>
      <c r="T274" s="228" t="s">
        <v>22</v>
      </c>
      <c r="U274" s="57" t="s">
        <v>43</v>
      </c>
      <c r="V274" s="48"/>
      <c r="W274" s="229">
        <f>V274*K274</f>
        <v>0</v>
      </c>
      <c r="X274" s="229">
        <v>0</v>
      </c>
      <c r="Y274" s="229">
        <f>X274*K274</f>
        <v>0</v>
      </c>
      <c r="Z274" s="229">
        <v>0.00084999999999999995</v>
      </c>
      <c r="AA274" s="230">
        <f>Z274*K274</f>
        <v>0.0025499999999999997</v>
      </c>
      <c r="AR274" s="23" t="s">
        <v>249</v>
      </c>
      <c r="AT274" s="23" t="s">
        <v>172</v>
      </c>
      <c r="AU274" s="23" t="s">
        <v>150</v>
      </c>
      <c r="AY274" s="23" t="s">
        <v>171</v>
      </c>
      <c r="BE274" s="143">
        <f>IF(U274="základní",N274,0)</f>
        <v>0</v>
      </c>
      <c r="BF274" s="143">
        <f>IF(U274="snížená",N274,0)</f>
        <v>0</v>
      </c>
      <c r="BG274" s="143">
        <f>IF(U274="zákl. přenesená",N274,0)</f>
        <v>0</v>
      </c>
      <c r="BH274" s="143">
        <f>IF(U274="sníž. přenesená",N274,0)</f>
        <v>0</v>
      </c>
      <c r="BI274" s="143">
        <f>IF(U274="nulová",N274,0)</f>
        <v>0</v>
      </c>
      <c r="BJ274" s="23" t="s">
        <v>150</v>
      </c>
      <c r="BK274" s="143">
        <f>ROUND(L274*K274,2)</f>
        <v>0</v>
      </c>
      <c r="BL274" s="23" t="s">
        <v>249</v>
      </c>
      <c r="BM274" s="23" t="s">
        <v>1436</v>
      </c>
    </row>
    <row r="275" s="1" customFormat="1" ht="25.5" customHeight="1">
      <c r="B275" s="47"/>
      <c r="C275" s="220" t="s">
        <v>532</v>
      </c>
      <c r="D275" s="220" t="s">
        <v>172</v>
      </c>
      <c r="E275" s="221" t="s">
        <v>489</v>
      </c>
      <c r="F275" s="222" t="s">
        <v>490</v>
      </c>
      <c r="G275" s="222"/>
      <c r="H275" s="222"/>
      <c r="I275" s="222"/>
      <c r="J275" s="223" t="s">
        <v>175</v>
      </c>
      <c r="K275" s="224">
        <v>1</v>
      </c>
      <c r="L275" s="225">
        <v>0</v>
      </c>
      <c r="M275" s="226"/>
      <c r="N275" s="227">
        <f>ROUND(L275*K275,2)</f>
        <v>0</v>
      </c>
      <c r="O275" s="227"/>
      <c r="P275" s="227"/>
      <c r="Q275" s="227"/>
      <c r="R275" s="49"/>
      <c r="T275" s="228" t="s">
        <v>22</v>
      </c>
      <c r="U275" s="57" t="s">
        <v>43</v>
      </c>
      <c r="V275" s="48"/>
      <c r="W275" s="229">
        <f>V275*K275</f>
        <v>0</v>
      </c>
      <c r="X275" s="229">
        <v>0.00023000000000000001</v>
      </c>
      <c r="Y275" s="229">
        <f>X275*K275</f>
        <v>0.00023000000000000001</v>
      </c>
      <c r="Z275" s="229">
        <v>0</v>
      </c>
      <c r="AA275" s="230">
        <f>Z275*K275</f>
        <v>0</v>
      </c>
      <c r="AR275" s="23" t="s">
        <v>249</v>
      </c>
      <c r="AT275" s="23" t="s">
        <v>172</v>
      </c>
      <c r="AU275" s="23" t="s">
        <v>150</v>
      </c>
      <c r="AY275" s="23" t="s">
        <v>171</v>
      </c>
      <c r="BE275" s="143">
        <f>IF(U275="základní",N275,0)</f>
        <v>0</v>
      </c>
      <c r="BF275" s="143">
        <f>IF(U275="snížená",N275,0)</f>
        <v>0</v>
      </c>
      <c r="BG275" s="143">
        <f>IF(U275="zákl. přenesená",N275,0)</f>
        <v>0</v>
      </c>
      <c r="BH275" s="143">
        <f>IF(U275="sníž. přenesená",N275,0)</f>
        <v>0</v>
      </c>
      <c r="BI275" s="143">
        <f>IF(U275="nulová",N275,0)</f>
        <v>0</v>
      </c>
      <c r="BJ275" s="23" t="s">
        <v>150</v>
      </c>
      <c r="BK275" s="143">
        <f>ROUND(L275*K275,2)</f>
        <v>0</v>
      </c>
      <c r="BL275" s="23" t="s">
        <v>249</v>
      </c>
      <c r="BM275" s="23" t="s">
        <v>1437</v>
      </c>
    </row>
    <row r="276" s="1" customFormat="1" ht="25.5" customHeight="1">
      <c r="B276" s="47"/>
      <c r="C276" s="220" t="s">
        <v>536</v>
      </c>
      <c r="D276" s="220" t="s">
        <v>172</v>
      </c>
      <c r="E276" s="221" t="s">
        <v>493</v>
      </c>
      <c r="F276" s="222" t="s">
        <v>494</v>
      </c>
      <c r="G276" s="222"/>
      <c r="H276" s="222"/>
      <c r="I276" s="222"/>
      <c r="J276" s="223" t="s">
        <v>175</v>
      </c>
      <c r="K276" s="224">
        <v>1</v>
      </c>
      <c r="L276" s="225">
        <v>0</v>
      </c>
      <c r="M276" s="226"/>
      <c r="N276" s="227">
        <f>ROUND(L276*K276,2)</f>
        <v>0</v>
      </c>
      <c r="O276" s="227"/>
      <c r="P276" s="227"/>
      <c r="Q276" s="227"/>
      <c r="R276" s="49"/>
      <c r="T276" s="228" t="s">
        <v>22</v>
      </c>
      <c r="U276" s="57" t="s">
        <v>43</v>
      </c>
      <c r="V276" s="48"/>
      <c r="W276" s="229">
        <f>V276*K276</f>
        <v>0</v>
      </c>
      <c r="X276" s="229">
        <v>0.00027999999999999998</v>
      </c>
      <c r="Y276" s="229">
        <f>X276*K276</f>
        <v>0.00027999999999999998</v>
      </c>
      <c r="Z276" s="229">
        <v>0</v>
      </c>
      <c r="AA276" s="230">
        <f>Z276*K276</f>
        <v>0</v>
      </c>
      <c r="AR276" s="23" t="s">
        <v>249</v>
      </c>
      <c r="AT276" s="23" t="s">
        <v>172</v>
      </c>
      <c r="AU276" s="23" t="s">
        <v>150</v>
      </c>
      <c r="AY276" s="23" t="s">
        <v>171</v>
      </c>
      <c r="BE276" s="143">
        <f>IF(U276="základní",N276,0)</f>
        <v>0</v>
      </c>
      <c r="BF276" s="143">
        <f>IF(U276="snížená",N276,0)</f>
        <v>0</v>
      </c>
      <c r="BG276" s="143">
        <f>IF(U276="zákl. přenesená",N276,0)</f>
        <v>0</v>
      </c>
      <c r="BH276" s="143">
        <f>IF(U276="sníž. přenesená",N276,0)</f>
        <v>0</v>
      </c>
      <c r="BI276" s="143">
        <f>IF(U276="nulová",N276,0)</f>
        <v>0</v>
      </c>
      <c r="BJ276" s="23" t="s">
        <v>150</v>
      </c>
      <c r="BK276" s="143">
        <f>ROUND(L276*K276,2)</f>
        <v>0</v>
      </c>
      <c r="BL276" s="23" t="s">
        <v>249</v>
      </c>
      <c r="BM276" s="23" t="s">
        <v>1438</v>
      </c>
    </row>
    <row r="277" s="1" customFormat="1" ht="38.25" customHeight="1">
      <c r="B277" s="47"/>
      <c r="C277" s="220" t="s">
        <v>540</v>
      </c>
      <c r="D277" s="220" t="s">
        <v>172</v>
      </c>
      <c r="E277" s="221" t="s">
        <v>497</v>
      </c>
      <c r="F277" s="222" t="s">
        <v>498</v>
      </c>
      <c r="G277" s="222"/>
      <c r="H277" s="222"/>
      <c r="I277" s="222"/>
      <c r="J277" s="223" t="s">
        <v>175</v>
      </c>
      <c r="K277" s="224">
        <v>1</v>
      </c>
      <c r="L277" s="225">
        <v>0</v>
      </c>
      <c r="M277" s="226"/>
      <c r="N277" s="227">
        <f>ROUND(L277*K277,2)</f>
        <v>0</v>
      </c>
      <c r="O277" s="227"/>
      <c r="P277" s="227"/>
      <c r="Q277" s="227"/>
      <c r="R277" s="49"/>
      <c r="T277" s="228" t="s">
        <v>22</v>
      </c>
      <c r="U277" s="57" t="s">
        <v>43</v>
      </c>
      <c r="V277" s="48"/>
      <c r="W277" s="229">
        <f>V277*K277</f>
        <v>0</v>
      </c>
      <c r="X277" s="229">
        <v>0.00075000000000000002</v>
      </c>
      <c r="Y277" s="229">
        <f>X277*K277</f>
        <v>0.00075000000000000002</v>
      </c>
      <c r="Z277" s="229">
        <v>0</v>
      </c>
      <c r="AA277" s="230">
        <f>Z277*K277</f>
        <v>0</v>
      </c>
      <c r="AR277" s="23" t="s">
        <v>249</v>
      </c>
      <c r="AT277" s="23" t="s">
        <v>172</v>
      </c>
      <c r="AU277" s="23" t="s">
        <v>150</v>
      </c>
      <c r="AY277" s="23" t="s">
        <v>171</v>
      </c>
      <c r="BE277" s="143">
        <f>IF(U277="základní",N277,0)</f>
        <v>0</v>
      </c>
      <c r="BF277" s="143">
        <f>IF(U277="snížená",N277,0)</f>
        <v>0</v>
      </c>
      <c r="BG277" s="143">
        <f>IF(U277="zákl. přenesená",N277,0)</f>
        <v>0</v>
      </c>
      <c r="BH277" s="143">
        <f>IF(U277="sníž. přenesená",N277,0)</f>
        <v>0</v>
      </c>
      <c r="BI277" s="143">
        <f>IF(U277="nulová",N277,0)</f>
        <v>0</v>
      </c>
      <c r="BJ277" s="23" t="s">
        <v>150</v>
      </c>
      <c r="BK277" s="143">
        <f>ROUND(L277*K277,2)</f>
        <v>0</v>
      </c>
      <c r="BL277" s="23" t="s">
        <v>249</v>
      </c>
      <c r="BM277" s="23" t="s">
        <v>1439</v>
      </c>
    </row>
    <row r="278" s="1" customFormat="1" ht="16.5" customHeight="1">
      <c r="B278" s="47"/>
      <c r="C278" s="220" t="s">
        <v>545</v>
      </c>
      <c r="D278" s="220" t="s">
        <v>172</v>
      </c>
      <c r="E278" s="221" t="s">
        <v>501</v>
      </c>
      <c r="F278" s="222" t="s">
        <v>502</v>
      </c>
      <c r="G278" s="222"/>
      <c r="H278" s="222"/>
      <c r="I278" s="222"/>
      <c r="J278" s="223" t="s">
        <v>175</v>
      </c>
      <c r="K278" s="224">
        <v>2</v>
      </c>
      <c r="L278" s="225">
        <v>0</v>
      </c>
      <c r="M278" s="226"/>
      <c r="N278" s="227">
        <f>ROUND(L278*K278,2)</f>
        <v>0</v>
      </c>
      <c r="O278" s="227"/>
      <c r="P278" s="227"/>
      <c r="Q278" s="227"/>
      <c r="R278" s="49"/>
      <c r="T278" s="228" t="s">
        <v>22</v>
      </c>
      <c r="U278" s="57" t="s">
        <v>43</v>
      </c>
      <c r="V278" s="48"/>
      <c r="W278" s="229">
        <f>V278*K278</f>
        <v>0</v>
      </c>
      <c r="X278" s="229">
        <v>0.00031</v>
      </c>
      <c r="Y278" s="229">
        <f>X278*K278</f>
        <v>0.00062</v>
      </c>
      <c r="Z278" s="229">
        <v>0</v>
      </c>
      <c r="AA278" s="230">
        <f>Z278*K278</f>
        <v>0</v>
      </c>
      <c r="AR278" s="23" t="s">
        <v>249</v>
      </c>
      <c r="AT278" s="23" t="s">
        <v>172</v>
      </c>
      <c r="AU278" s="23" t="s">
        <v>150</v>
      </c>
      <c r="AY278" s="23" t="s">
        <v>171</v>
      </c>
      <c r="BE278" s="143">
        <f>IF(U278="základní",N278,0)</f>
        <v>0</v>
      </c>
      <c r="BF278" s="143">
        <f>IF(U278="snížená",N278,0)</f>
        <v>0</v>
      </c>
      <c r="BG278" s="143">
        <f>IF(U278="zákl. přenesená",N278,0)</f>
        <v>0</v>
      </c>
      <c r="BH278" s="143">
        <f>IF(U278="sníž. přenesená",N278,0)</f>
        <v>0</v>
      </c>
      <c r="BI278" s="143">
        <f>IF(U278="nulová",N278,0)</f>
        <v>0</v>
      </c>
      <c r="BJ278" s="23" t="s">
        <v>150</v>
      </c>
      <c r="BK278" s="143">
        <f>ROUND(L278*K278,2)</f>
        <v>0</v>
      </c>
      <c r="BL278" s="23" t="s">
        <v>249</v>
      </c>
      <c r="BM278" s="23" t="s">
        <v>1440</v>
      </c>
    </row>
    <row r="279" s="1" customFormat="1" ht="25.5" customHeight="1">
      <c r="B279" s="47"/>
      <c r="C279" s="220" t="s">
        <v>549</v>
      </c>
      <c r="D279" s="220" t="s">
        <v>172</v>
      </c>
      <c r="E279" s="221" t="s">
        <v>505</v>
      </c>
      <c r="F279" s="222" t="s">
        <v>506</v>
      </c>
      <c r="G279" s="222"/>
      <c r="H279" s="222"/>
      <c r="I279" s="222"/>
      <c r="J279" s="223" t="s">
        <v>321</v>
      </c>
      <c r="K279" s="272">
        <v>0</v>
      </c>
      <c r="L279" s="225">
        <v>0</v>
      </c>
      <c r="M279" s="226"/>
      <c r="N279" s="227">
        <f>ROUND(L279*K279,2)</f>
        <v>0</v>
      </c>
      <c r="O279" s="227"/>
      <c r="P279" s="227"/>
      <c r="Q279" s="227"/>
      <c r="R279" s="49"/>
      <c r="T279" s="228" t="s">
        <v>22</v>
      </c>
      <c r="U279" s="57" t="s">
        <v>43</v>
      </c>
      <c r="V279" s="48"/>
      <c r="W279" s="229">
        <f>V279*K279</f>
        <v>0</v>
      </c>
      <c r="X279" s="229">
        <v>0</v>
      </c>
      <c r="Y279" s="229">
        <f>X279*K279</f>
        <v>0</v>
      </c>
      <c r="Z279" s="229">
        <v>0</v>
      </c>
      <c r="AA279" s="230">
        <f>Z279*K279</f>
        <v>0</v>
      </c>
      <c r="AR279" s="23" t="s">
        <v>249</v>
      </c>
      <c r="AT279" s="23" t="s">
        <v>172</v>
      </c>
      <c r="AU279" s="23" t="s">
        <v>150</v>
      </c>
      <c r="AY279" s="23" t="s">
        <v>171</v>
      </c>
      <c r="BE279" s="143">
        <f>IF(U279="základní",N279,0)</f>
        <v>0</v>
      </c>
      <c r="BF279" s="143">
        <f>IF(U279="snížená",N279,0)</f>
        <v>0</v>
      </c>
      <c r="BG279" s="143">
        <f>IF(U279="zákl. přenesená",N279,0)</f>
        <v>0</v>
      </c>
      <c r="BH279" s="143">
        <f>IF(U279="sníž. přenesená",N279,0)</f>
        <v>0</v>
      </c>
      <c r="BI279" s="143">
        <f>IF(U279="nulová",N279,0)</f>
        <v>0</v>
      </c>
      <c r="BJ279" s="23" t="s">
        <v>150</v>
      </c>
      <c r="BK279" s="143">
        <f>ROUND(L279*K279,2)</f>
        <v>0</v>
      </c>
      <c r="BL279" s="23" t="s">
        <v>249</v>
      </c>
      <c r="BM279" s="23" t="s">
        <v>1441</v>
      </c>
    </row>
    <row r="280" s="9" customFormat="1" ht="29.88" customHeight="1">
      <c r="B280" s="206"/>
      <c r="C280" s="207"/>
      <c r="D280" s="217" t="s">
        <v>135</v>
      </c>
      <c r="E280" s="217"/>
      <c r="F280" s="217"/>
      <c r="G280" s="217"/>
      <c r="H280" s="217"/>
      <c r="I280" s="217"/>
      <c r="J280" s="217"/>
      <c r="K280" s="217"/>
      <c r="L280" s="217"/>
      <c r="M280" s="217"/>
      <c r="N280" s="231">
        <f>BK280</f>
        <v>0</v>
      </c>
      <c r="O280" s="232"/>
      <c r="P280" s="232"/>
      <c r="Q280" s="232"/>
      <c r="R280" s="210"/>
      <c r="T280" s="211"/>
      <c r="U280" s="207"/>
      <c r="V280" s="207"/>
      <c r="W280" s="212">
        <f>SUM(W281:W310)</f>
        <v>0</v>
      </c>
      <c r="X280" s="207"/>
      <c r="Y280" s="212">
        <f>SUM(Y281:Y310)</f>
        <v>0.019400000000000001</v>
      </c>
      <c r="Z280" s="207"/>
      <c r="AA280" s="213">
        <f>SUM(AA281:AA310)</f>
        <v>0</v>
      </c>
      <c r="AR280" s="214" t="s">
        <v>150</v>
      </c>
      <c r="AT280" s="215" t="s">
        <v>75</v>
      </c>
      <c r="AU280" s="215" t="s">
        <v>84</v>
      </c>
      <c r="AY280" s="214" t="s">
        <v>171</v>
      </c>
      <c r="BK280" s="216">
        <f>SUM(BK281:BK310)</f>
        <v>0</v>
      </c>
    </row>
    <row r="281" s="1" customFormat="1" ht="25.5" customHeight="1">
      <c r="B281" s="47"/>
      <c r="C281" s="220" t="s">
        <v>553</v>
      </c>
      <c r="D281" s="220" t="s">
        <v>172</v>
      </c>
      <c r="E281" s="221" t="s">
        <v>509</v>
      </c>
      <c r="F281" s="222" t="s">
        <v>510</v>
      </c>
      <c r="G281" s="222"/>
      <c r="H281" s="222"/>
      <c r="I281" s="222"/>
      <c r="J281" s="223" t="s">
        <v>175</v>
      </c>
      <c r="K281" s="224">
        <v>9</v>
      </c>
      <c r="L281" s="225">
        <v>0</v>
      </c>
      <c r="M281" s="226"/>
      <c r="N281" s="227">
        <f>ROUND(L281*K281,2)</f>
        <v>0</v>
      </c>
      <c r="O281" s="227"/>
      <c r="P281" s="227"/>
      <c r="Q281" s="227"/>
      <c r="R281" s="49"/>
      <c r="T281" s="228" t="s">
        <v>22</v>
      </c>
      <c r="U281" s="57" t="s">
        <v>43</v>
      </c>
      <c r="V281" s="48"/>
      <c r="W281" s="229">
        <f>V281*K281</f>
        <v>0</v>
      </c>
      <c r="X281" s="229">
        <v>0</v>
      </c>
      <c r="Y281" s="229">
        <f>X281*K281</f>
        <v>0</v>
      </c>
      <c r="Z281" s="229">
        <v>0</v>
      </c>
      <c r="AA281" s="230">
        <f>Z281*K281</f>
        <v>0</v>
      </c>
      <c r="AR281" s="23" t="s">
        <v>249</v>
      </c>
      <c r="AT281" s="23" t="s">
        <v>172</v>
      </c>
      <c r="AU281" s="23" t="s">
        <v>150</v>
      </c>
      <c r="AY281" s="23" t="s">
        <v>171</v>
      </c>
      <c r="BE281" s="143">
        <f>IF(U281="základní",N281,0)</f>
        <v>0</v>
      </c>
      <c r="BF281" s="143">
        <f>IF(U281="snížená",N281,0)</f>
        <v>0</v>
      </c>
      <c r="BG281" s="143">
        <f>IF(U281="zákl. přenesená",N281,0)</f>
        <v>0</v>
      </c>
      <c r="BH281" s="143">
        <f>IF(U281="sníž. přenesená",N281,0)</f>
        <v>0</v>
      </c>
      <c r="BI281" s="143">
        <f>IF(U281="nulová",N281,0)</f>
        <v>0</v>
      </c>
      <c r="BJ281" s="23" t="s">
        <v>150</v>
      </c>
      <c r="BK281" s="143">
        <f>ROUND(L281*K281,2)</f>
        <v>0</v>
      </c>
      <c r="BL281" s="23" t="s">
        <v>249</v>
      </c>
      <c r="BM281" s="23" t="s">
        <v>1442</v>
      </c>
    </row>
    <row r="282" s="1" customFormat="1" ht="25.5" customHeight="1">
      <c r="B282" s="47"/>
      <c r="C282" s="264" t="s">
        <v>557</v>
      </c>
      <c r="D282" s="264" t="s">
        <v>302</v>
      </c>
      <c r="E282" s="265" t="s">
        <v>513</v>
      </c>
      <c r="F282" s="266" t="s">
        <v>514</v>
      </c>
      <c r="G282" s="266"/>
      <c r="H282" s="266"/>
      <c r="I282" s="266"/>
      <c r="J282" s="267" t="s">
        <v>175</v>
      </c>
      <c r="K282" s="268">
        <v>9</v>
      </c>
      <c r="L282" s="269">
        <v>0</v>
      </c>
      <c r="M282" s="270"/>
      <c r="N282" s="271">
        <f>ROUND(L282*K282,2)</f>
        <v>0</v>
      </c>
      <c r="O282" s="227"/>
      <c r="P282" s="227"/>
      <c r="Q282" s="227"/>
      <c r="R282" s="49"/>
      <c r="T282" s="228" t="s">
        <v>22</v>
      </c>
      <c r="U282" s="57" t="s">
        <v>43</v>
      </c>
      <c r="V282" s="48"/>
      <c r="W282" s="229">
        <f>V282*K282</f>
        <v>0</v>
      </c>
      <c r="X282" s="229">
        <v>5.0000000000000002E-05</v>
      </c>
      <c r="Y282" s="229">
        <f>X282*K282</f>
        <v>0.00045000000000000004</v>
      </c>
      <c r="Z282" s="229">
        <v>0</v>
      </c>
      <c r="AA282" s="230">
        <f>Z282*K282</f>
        <v>0</v>
      </c>
      <c r="AR282" s="23" t="s">
        <v>306</v>
      </c>
      <c r="AT282" s="23" t="s">
        <v>302</v>
      </c>
      <c r="AU282" s="23" t="s">
        <v>150</v>
      </c>
      <c r="AY282" s="23" t="s">
        <v>171</v>
      </c>
      <c r="BE282" s="143">
        <f>IF(U282="základní",N282,0)</f>
        <v>0</v>
      </c>
      <c r="BF282" s="143">
        <f>IF(U282="snížená",N282,0)</f>
        <v>0</v>
      </c>
      <c r="BG282" s="143">
        <f>IF(U282="zákl. přenesená",N282,0)</f>
        <v>0</v>
      </c>
      <c r="BH282" s="143">
        <f>IF(U282="sníž. přenesená",N282,0)</f>
        <v>0</v>
      </c>
      <c r="BI282" s="143">
        <f>IF(U282="nulová",N282,0)</f>
        <v>0</v>
      </c>
      <c r="BJ282" s="23" t="s">
        <v>150</v>
      </c>
      <c r="BK282" s="143">
        <f>ROUND(L282*K282,2)</f>
        <v>0</v>
      </c>
      <c r="BL282" s="23" t="s">
        <v>249</v>
      </c>
      <c r="BM282" s="23" t="s">
        <v>1443</v>
      </c>
    </row>
    <row r="283" s="1" customFormat="1" ht="25.5" customHeight="1">
      <c r="B283" s="47"/>
      <c r="C283" s="220" t="s">
        <v>561</v>
      </c>
      <c r="D283" s="220" t="s">
        <v>172</v>
      </c>
      <c r="E283" s="221" t="s">
        <v>517</v>
      </c>
      <c r="F283" s="222" t="s">
        <v>518</v>
      </c>
      <c r="G283" s="222"/>
      <c r="H283" s="222"/>
      <c r="I283" s="222"/>
      <c r="J283" s="223" t="s">
        <v>223</v>
      </c>
      <c r="K283" s="224">
        <v>10</v>
      </c>
      <c r="L283" s="225">
        <v>0</v>
      </c>
      <c r="M283" s="226"/>
      <c r="N283" s="227">
        <f>ROUND(L283*K283,2)</f>
        <v>0</v>
      </c>
      <c r="O283" s="227"/>
      <c r="P283" s="227"/>
      <c r="Q283" s="227"/>
      <c r="R283" s="49"/>
      <c r="T283" s="228" t="s">
        <v>22</v>
      </c>
      <c r="U283" s="57" t="s">
        <v>43</v>
      </c>
      <c r="V283" s="48"/>
      <c r="W283" s="229">
        <f>V283*K283</f>
        <v>0</v>
      </c>
      <c r="X283" s="229">
        <v>0</v>
      </c>
      <c r="Y283" s="229">
        <f>X283*K283</f>
        <v>0</v>
      </c>
      <c r="Z283" s="229">
        <v>0</v>
      </c>
      <c r="AA283" s="230">
        <f>Z283*K283</f>
        <v>0</v>
      </c>
      <c r="AR283" s="23" t="s">
        <v>249</v>
      </c>
      <c r="AT283" s="23" t="s">
        <v>172</v>
      </c>
      <c r="AU283" s="23" t="s">
        <v>150</v>
      </c>
      <c r="AY283" s="23" t="s">
        <v>171</v>
      </c>
      <c r="BE283" s="143">
        <f>IF(U283="základní",N283,0)</f>
        <v>0</v>
      </c>
      <c r="BF283" s="143">
        <f>IF(U283="snížená",N283,0)</f>
        <v>0</v>
      </c>
      <c r="BG283" s="143">
        <f>IF(U283="zákl. přenesená",N283,0)</f>
        <v>0</v>
      </c>
      <c r="BH283" s="143">
        <f>IF(U283="sníž. přenesená",N283,0)</f>
        <v>0</v>
      </c>
      <c r="BI283" s="143">
        <f>IF(U283="nulová",N283,0)</f>
        <v>0</v>
      </c>
      <c r="BJ283" s="23" t="s">
        <v>150</v>
      </c>
      <c r="BK283" s="143">
        <f>ROUND(L283*K283,2)</f>
        <v>0</v>
      </c>
      <c r="BL283" s="23" t="s">
        <v>249</v>
      </c>
      <c r="BM283" s="23" t="s">
        <v>1444</v>
      </c>
    </row>
    <row r="284" s="1" customFormat="1" ht="16.5" customHeight="1">
      <c r="B284" s="47"/>
      <c r="C284" s="264" t="s">
        <v>563</v>
      </c>
      <c r="D284" s="264" t="s">
        <v>302</v>
      </c>
      <c r="E284" s="265" t="s">
        <v>521</v>
      </c>
      <c r="F284" s="266" t="s">
        <v>522</v>
      </c>
      <c r="G284" s="266"/>
      <c r="H284" s="266"/>
      <c r="I284" s="266"/>
      <c r="J284" s="267" t="s">
        <v>223</v>
      </c>
      <c r="K284" s="268">
        <v>10</v>
      </c>
      <c r="L284" s="269">
        <v>0</v>
      </c>
      <c r="M284" s="270"/>
      <c r="N284" s="271">
        <f>ROUND(L284*K284,2)</f>
        <v>0</v>
      </c>
      <c r="O284" s="227"/>
      <c r="P284" s="227"/>
      <c r="Q284" s="227"/>
      <c r="R284" s="49"/>
      <c r="T284" s="228" t="s">
        <v>22</v>
      </c>
      <c r="U284" s="57" t="s">
        <v>43</v>
      </c>
      <c r="V284" s="48"/>
      <c r="W284" s="229">
        <f>V284*K284</f>
        <v>0</v>
      </c>
      <c r="X284" s="229">
        <v>8.0000000000000007E-05</v>
      </c>
      <c r="Y284" s="229">
        <f>X284*K284</f>
        <v>0.00080000000000000004</v>
      </c>
      <c r="Z284" s="229">
        <v>0</v>
      </c>
      <c r="AA284" s="230">
        <f>Z284*K284</f>
        <v>0</v>
      </c>
      <c r="AR284" s="23" t="s">
        <v>306</v>
      </c>
      <c r="AT284" s="23" t="s">
        <v>302</v>
      </c>
      <c r="AU284" s="23" t="s">
        <v>150</v>
      </c>
      <c r="AY284" s="23" t="s">
        <v>171</v>
      </c>
      <c r="BE284" s="143">
        <f>IF(U284="základní",N284,0)</f>
        <v>0</v>
      </c>
      <c r="BF284" s="143">
        <f>IF(U284="snížená",N284,0)</f>
        <v>0</v>
      </c>
      <c r="BG284" s="143">
        <f>IF(U284="zákl. přenesená",N284,0)</f>
        <v>0</v>
      </c>
      <c r="BH284" s="143">
        <f>IF(U284="sníž. přenesená",N284,0)</f>
        <v>0</v>
      </c>
      <c r="BI284" s="143">
        <f>IF(U284="nulová",N284,0)</f>
        <v>0</v>
      </c>
      <c r="BJ284" s="23" t="s">
        <v>150</v>
      </c>
      <c r="BK284" s="143">
        <f>ROUND(L284*K284,2)</f>
        <v>0</v>
      </c>
      <c r="BL284" s="23" t="s">
        <v>249</v>
      </c>
      <c r="BM284" s="23" t="s">
        <v>1445</v>
      </c>
    </row>
    <row r="285" s="1" customFormat="1" ht="38.25" customHeight="1">
      <c r="B285" s="47"/>
      <c r="C285" s="220" t="s">
        <v>567</v>
      </c>
      <c r="D285" s="220" t="s">
        <v>172</v>
      </c>
      <c r="E285" s="221" t="s">
        <v>525</v>
      </c>
      <c r="F285" s="222" t="s">
        <v>526</v>
      </c>
      <c r="G285" s="222"/>
      <c r="H285" s="222"/>
      <c r="I285" s="222"/>
      <c r="J285" s="223" t="s">
        <v>223</v>
      </c>
      <c r="K285" s="224">
        <v>40</v>
      </c>
      <c r="L285" s="225">
        <v>0</v>
      </c>
      <c r="M285" s="226"/>
      <c r="N285" s="227">
        <f>ROUND(L285*K285,2)</f>
        <v>0</v>
      </c>
      <c r="O285" s="227"/>
      <c r="P285" s="227"/>
      <c r="Q285" s="227"/>
      <c r="R285" s="49"/>
      <c r="T285" s="228" t="s">
        <v>22</v>
      </c>
      <c r="U285" s="57" t="s">
        <v>43</v>
      </c>
      <c r="V285" s="48"/>
      <c r="W285" s="229">
        <f>V285*K285</f>
        <v>0</v>
      </c>
      <c r="X285" s="229">
        <v>0</v>
      </c>
      <c r="Y285" s="229">
        <f>X285*K285</f>
        <v>0</v>
      </c>
      <c r="Z285" s="229">
        <v>0</v>
      </c>
      <c r="AA285" s="230">
        <f>Z285*K285</f>
        <v>0</v>
      </c>
      <c r="AR285" s="23" t="s">
        <v>249</v>
      </c>
      <c r="AT285" s="23" t="s">
        <v>172</v>
      </c>
      <c r="AU285" s="23" t="s">
        <v>150</v>
      </c>
      <c r="AY285" s="23" t="s">
        <v>171</v>
      </c>
      <c r="BE285" s="143">
        <f>IF(U285="základní",N285,0)</f>
        <v>0</v>
      </c>
      <c r="BF285" s="143">
        <f>IF(U285="snížená",N285,0)</f>
        <v>0</v>
      </c>
      <c r="BG285" s="143">
        <f>IF(U285="zákl. přenesená",N285,0)</f>
        <v>0</v>
      </c>
      <c r="BH285" s="143">
        <f>IF(U285="sníž. přenesená",N285,0)</f>
        <v>0</v>
      </c>
      <c r="BI285" s="143">
        <f>IF(U285="nulová",N285,0)</f>
        <v>0</v>
      </c>
      <c r="BJ285" s="23" t="s">
        <v>150</v>
      </c>
      <c r="BK285" s="143">
        <f>ROUND(L285*K285,2)</f>
        <v>0</v>
      </c>
      <c r="BL285" s="23" t="s">
        <v>249</v>
      </c>
      <c r="BM285" s="23" t="s">
        <v>1446</v>
      </c>
    </row>
    <row r="286" s="1" customFormat="1" ht="25.5" customHeight="1">
      <c r="B286" s="47"/>
      <c r="C286" s="264" t="s">
        <v>571</v>
      </c>
      <c r="D286" s="264" t="s">
        <v>302</v>
      </c>
      <c r="E286" s="265" t="s">
        <v>529</v>
      </c>
      <c r="F286" s="266" t="s">
        <v>530</v>
      </c>
      <c r="G286" s="266"/>
      <c r="H286" s="266"/>
      <c r="I286" s="266"/>
      <c r="J286" s="267" t="s">
        <v>223</v>
      </c>
      <c r="K286" s="268">
        <v>40</v>
      </c>
      <c r="L286" s="269">
        <v>0</v>
      </c>
      <c r="M286" s="270"/>
      <c r="N286" s="271">
        <f>ROUND(L286*K286,2)</f>
        <v>0</v>
      </c>
      <c r="O286" s="227"/>
      <c r="P286" s="227"/>
      <c r="Q286" s="227"/>
      <c r="R286" s="49"/>
      <c r="T286" s="228" t="s">
        <v>22</v>
      </c>
      <c r="U286" s="57" t="s">
        <v>43</v>
      </c>
      <c r="V286" s="48"/>
      <c r="W286" s="229">
        <f>V286*K286</f>
        <v>0</v>
      </c>
      <c r="X286" s="229">
        <v>0.00017000000000000001</v>
      </c>
      <c r="Y286" s="229">
        <f>X286*K286</f>
        <v>0.0068000000000000005</v>
      </c>
      <c r="Z286" s="229">
        <v>0</v>
      </c>
      <c r="AA286" s="230">
        <f>Z286*K286</f>
        <v>0</v>
      </c>
      <c r="AR286" s="23" t="s">
        <v>306</v>
      </c>
      <c r="AT286" s="23" t="s">
        <v>302</v>
      </c>
      <c r="AU286" s="23" t="s">
        <v>150</v>
      </c>
      <c r="AY286" s="23" t="s">
        <v>171</v>
      </c>
      <c r="BE286" s="143">
        <f>IF(U286="základní",N286,0)</f>
        <v>0</v>
      </c>
      <c r="BF286" s="143">
        <f>IF(U286="snížená",N286,0)</f>
        <v>0</v>
      </c>
      <c r="BG286" s="143">
        <f>IF(U286="zákl. přenesená",N286,0)</f>
        <v>0</v>
      </c>
      <c r="BH286" s="143">
        <f>IF(U286="sníž. přenesená",N286,0)</f>
        <v>0</v>
      </c>
      <c r="BI286" s="143">
        <f>IF(U286="nulová",N286,0)</f>
        <v>0</v>
      </c>
      <c r="BJ286" s="23" t="s">
        <v>150</v>
      </c>
      <c r="BK286" s="143">
        <f>ROUND(L286*K286,2)</f>
        <v>0</v>
      </c>
      <c r="BL286" s="23" t="s">
        <v>249</v>
      </c>
      <c r="BM286" s="23" t="s">
        <v>1447</v>
      </c>
    </row>
    <row r="287" s="1" customFormat="1" ht="25.5" customHeight="1">
      <c r="B287" s="47"/>
      <c r="C287" s="220" t="s">
        <v>575</v>
      </c>
      <c r="D287" s="220" t="s">
        <v>172</v>
      </c>
      <c r="E287" s="221" t="s">
        <v>533</v>
      </c>
      <c r="F287" s="222" t="s">
        <v>534</v>
      </c>
      <c r="G287" s="222"/>
      <c r="H287" s="222"/>
      <c r="I287" s="222"/>
      <c r="J287" s="223" t="s">
        <v>175</v>
      </c>
      <c r="K287" s="224">
        <v>4</v>
      </c>
      <c r="L287" s="225">
        <v>0</v>
      </c>
      <c r="M287" s="226"/>
      <c r="N287" s="227">
        <f>ROUND(L287*K287,2)</f>
        <v>0</v>
      </c>
      <c r="O287" s="227"/>
      <c r="P287" s="227"/>
      <c r="Q287" s="227"/>
      <c r="R287" s="49"/>
      <c r="T287" s="228" t="s">
        <v>22</v>
      </c>
      <c r="U287" s="57" t="s">
        <v>43</v>
      </c>
      <c r="V287" s="48"/>
      <c r="W287" s="229">
        <f>V287*K287</f>
        <v>0</v>
      </c>
      <c r="X287" s="229">
        <v>0</v>
      </c>
      <c r="Y287" s="229">
        <f>X287*K287</f>
        <v>0</v>
      </c>
      <c r="Z287" s="229">
        <v>0</v>
      </c>
      <c r="AA287" s="230">
        <f>Z287*K287</f>
        <v>0</v>
      </c>
      <c r="AR287" s="23" t="s">
        <v>249</v>
      </c>
      <c r="AT287" s="23" t="s">
        <v>172</v>
      </c>
      <c r="AU287" s="23" t="s">
        <v>150</v>
      </c>
      <c r="AY287" s="23" t="s">
        <v>171</v>
      </c>
      <c r="BE287" s="143">
        <f>IF(U287="základní",N287,0)</f>
        <v>0</v>
      </c>
      <c r="BF287" s="143">
        <f>IF(U287="snížená",N287,0)</f>
        <v>0</v>
      </c>
      <c r="BG287" s="143">
        <f>IF(U287="zákl. přenesená",N287,0)</f>
        <v>0</v>
      </c>
      <c r="BH287" s="143">
        <f>IF(U287="sníž. přenesená",N287,0)</f>
        <v>0</v>
      </c>
      <c r="BI287" s="143">
        <f>IF(U287="nulová",N287,0)</f>
        <v>0</v>
      </c>
      <c r="BJ287" s="23" t="s">
        <v>150</v>
      </c>
      <c r="BK287" s="143">
        <f>ROUND(L287*K287,2)</f>
        <v>0</v>
      </c>
      <c r="BL287" s="23" t="s">
        <v>249</v>
      </c>
      <c r="BM287" s="23" t="s">
        <v>1448</v>
      </c>
    </row>
    <row r="288" s="1" customFormat="1" ht="25.5" customHeight="1">
      <c r="B288" s="47"/>
      <c r="C288" s="264" t="s">
        <v>579</v>
      </c>
      <c r="D288" s="264" t="s">
        <v>302</v>
      </c>
      <c r="E288" s="265" t="s">
        <v>537</v>
      </c>
      <c r="F288" s="266" t="s">
        <v>538</v>
      </c>
      <c r="G288" s="266"/>
      <c r="H288" s="266"/>
      <c r="I288" s="266"/>
      <c r="J288" s="267" t="s">
        <v>175</v>
      </c>
      <c r="K288" s="268">
        <v>4</v>
      </c>
      <c r="L288" s="269">
        <v>0</v>
      </c>
      <c r="M288" s="270"/>
      <c r="N288" s="271">
        <f>ROUND(L288*K288,2)</f>
        <v>0</v>
      </c>
      <c r="O288" s="227"/>
      <c r="P288" s="227"/>
      <c r="Q288" s="227"/>
      <c r="R288" s="49"/>
      <c r="T288" s="228" t="s">
        <v>22</v>
      </c>
      <c r="U288" s="57" t="s">
        <v>43</v>
      </c>
      <c r="V288" s="48"/>
      <c r="W288" s="229">
        <f>V288*K288</f>
        <v>0</v>
      </c>
      <c r="X288" s="229">
        <v>0.00016000000000000001</v>
      </c>
      <c r="Y288" s="229">
        <f>X288*K288</f>
        <v>0.00064000000000000005</v>
      </c>
      <c r="Z288" s="229">
        <v>0</v>
      </c>
      <c r="AA288" s="230">
        <f>Z288*K288</f>
        <v>0</v>
      </c>
      <c r="AR288" s="23" t="s">
        <v>306</v>
      </c>
      <c r="AT288" s="23" t="s">
        <v>302</v>
      </c>
      <c r="AU288" s="23" t="s">
        <v>150</v>
      </c>
      <c r="AY288" s="23" t="s">
        <v>171</v>
      </c>
      <c r="BE288" s="143">
        <f>IF(U288="základní",N288,0)</f>
        <v>0</v>
      </c>
      <c r="BF288" s="143">
        <f>IF(U288="snížená",N288,0)</f>
        <v>0</v>
      </c>
      <c r="BG288" s="143">
        <f>IF(U288="zákl. přenesená",N288,0)</f>
        <v>0</v>
      </c>
      <c r="BH288" s="143">
        <f>IF(U288="sníž. přenesená",N288,0)</f>
        <v>0</v>
      </c>
      <c r="BI288" s="143">
        <f>IF(U288="nulová",N288,0)</f>
        <v>0</v>
      </c>
      <c r="BJ288" s="23" t="s">
        <v>150</v>
      </c>
      <c r="BK288" s="143">
        <f>ROUND(L288*K288,2)</f>
        <v>0</v>
      </c>
      <c r="BL288" s="23" t="s">
        <v>249</v>
      </c>
      <c r="BM288" s="23" t="s">
        <v>1449</v>
      </c>
    </row>
    <row r="289" s="1" customFormat="1" ht="25.5" customHeight="1">
      <c r="B289" s="47"/>
      <c r="C289" s="220" t="s">
        <v>584</v>
      </c>
      <c r="D289" s="220" t="s">
        <v>172</v>
      </c>
      <c r="E289" s="221" t="s">
        <v>1167</v>
      </c>
      <c r="F289" s="222" t="s">
        <v>1168</v>
      </c>
      <c r="G289" s="222"/>
      <c r="H289" s="222"/>
      <c r="I289" s="222"/>
      <c r="J289" s="223" t="s">
        <v>175</v>
      </c>
      <c r="K289" s="224">
        <v>1</v>
      </c>
      <c r="L289" s="225">
        <v>0</v>
      </c>
      <c r="M289" s="226"/>
      <c r="N289" s="227">
        <f>ROUND(L289*K289,2)</f>
        <v>0</v>
      </c>
      <c r="O289" s="227"/>
      <c r="P289" s="227"/>
      <c r="Q289" s="227"/>
      <c r="R289" s="49"/>
      <c r="T289" s="228" t="s">
        <v>22</v>
      </c>
      <c r="U289" s="57" t="s">
        <v>43</v>
      </c>
      <c r="V289" s="48"/>
      <c r="W289" s="229">
        <f>V289*K289</f>
        <v>0</v>
      </c>
      <c r="X289" s="229">
        <v>0</v>
      </c>
      <c r="Y289" s="229">
        <f>X289*K289</f>
        <v>0</v>
      </c>
      <c r="Z289" s="229">
        <v>0</v>
      </c>
      <c r="AA289" s="230">
        <f>Z289*K289</f>
        <v>0</v>
      </c>
      <c r="AR289" s="23" t="s">
        <v>249</v>
      </c>
      <c r="AT289" s="23" t="s">
        <v>172</v>
      </c>
      <c r="AU289" s="23" t="s">
        <v>150</v>
      </c>
      <c r="AY289" s="23" t="s">
        <v>171</v>
      </c>
      <c r="BE289" s="143">
        <f>IF(U289="základní",N289,0)</f>
        <v>0</v>
      </c>
      <c r="BF289" s="143">
        <f>IF(U289="snížená",N289,0)</f>
        <v>0</v>
      </c>
      <c r="BG289" s="143">
        <f>IF(U289="zákl. přenesená",N289,0)</f>
        <v>0</v>
      </c>
      <c r="BH289" s="143">
        <f>IF(U289="sníž. přenesená",N289,0)</f>
        <v>0</v>
      </c>
      <c r="BI289" s="143">
        <f>IF(U289="nulová",N289,0)</f>
        <v>0</v>
      </c>
      <c r="BJ289" s="23" t="s">
        <v>150</v>
      </c>
      <c r="BK289" s="143">
        <f>ROUND(L289*K289,2)</f>
        <v>0</v>
      </c>
      <c r="BL289" s="23" t="s">
        <v>249</v>
      </c>
      <c r="BM289" s="23" t="s">
        <v>1450</v>
      </c>
    </row>
    <row r="290" s="1" customFormat="1" ht="25.5" customHeight="1">
      <c r="B290" s="47"/>
      <c r="C290" s="264" t="s">
        <v>588</v>
      </c>
      <c r="D290" s="264" t="s">
        <v>302</v>
      </c>
      <c r="E290" s="265" t="s">
        <v>1170</v>
      </c>
      <c r="F290" s="266" t="s">
        <v>1171</v>
      </c>
      <c r="G290" s="266"/>
      <c r="H290" s="266"/>
      <c r="I290" s="266"/>
      <c r="J290" s="267" t="s">
        <v>175</v>
      </c>
      <c r="K290" s="268">
        <v>1</v>
      </c>
      <c r="L290" s="269">
        <v>0</v>
      </c>
      <c r="M290" s="270"/>
      <c r="N290" s="271">
        <f>ROUND(L290*K290,2)</f>
        <v>0</v>
      </c>
      <c r="O290" s="227"/>
      <c r="P290" s="227"/>
      <c r="Q290" s="227"/>
      <c r="R290" s="49"/>
      <c r="T290" s="228" t="s">
        <v>22</v>
      </c>
      <c r="U290" s="57" t="s">
        <v>43</v>
      </c>
      <c r="V290" s="48"/>
      <c r="W290" s="229">
        <f>V290*K290</f>
        <v>0</v>
      </c>
      <c r="X290" s="229">
        <v>0.00141</v>
      </c>
      <c r="Y290" s="229">
        <f>X290*K290</f>
        <v>0.00141</v>
      </c>
      <c r="Z290" s="229">
        <v>0</v>
      </c>
      <c r="AA290" s="230">
        <f>Z290*K290</f>
        <v>0</v>
      </c>
      <c r="AR290" s="23" t="s">
        <v>306</v>
      </c>
      <c r="AT290" s="23" t="s">
        <v>302</v>
      </c>
      <c r="AU290" s="23" t="s">
        <v>150</v>
      </c>
      <c r="AY290" s="23" t="s">
        <v>171</v>
      </c>
      <c r="BE290" s="143">
        <f>IF(U290="základní",N290,0)</f>
        <v>0</v>
      </c>
      <c r="BF290" s="143">
        <f>IF(U290="snížená",N290,0)</f>
        <v>0</v>
      </c>
      <c r="BG290" s="143">
        <f>IF(U290="zákl. přenesená",N290,0)</f>
        <v>0</v>
      </c>
      <c r="BH290" s="143">
        <f>IF(U290="sníž. přenesená",N290,0)</f>
        <v>0</v>
      </c>
      <c r="BI290" s="143">
        <f>IF(U290="nulová",N290,0)</f>
        <v>0</v>
      </c>
      <c r="BJ290" s="23" t="s">
        <v>150</v>
      </c>
      <c r="BK290" s="143">
        <f>ROUND(L290*K290,2)</f>
        <v>0</v>
      </c>
      <c r="BL290" s="23" t="s">
        <v>249</v>
      </c>
      <c r="BM290" s="23" t="s">
        <v>1451</v>
      </c>
    </row>
    <row r="291" s="1" customFormat="1" ht="38.25" customHeight="1">
      <c r="B291" s="47"/>
      <c r="C291" s="220" t="s">
        <v>592</v>
      </c>
      <c r="D291" s="220" t="s">
        <v>172</v>
      </c>
      <c r="E291" s="221" t="s">
        <v>541</v>
      </c>
      <c r="F291" s="222" t="s">
        <v>542</v>
      </c>
      <c r="G291" s="222"/>
      <c r="H291" s="222"/>
      <c r="I291" s="222"/>
      <c r="J291" s="223" t="s">
        <v>175</v>
      </c>
      <c r="K291" s="224">
        <v>11</v>
      </c>
      <c r="L291" s="225">
        <v>0</v>
      </c>
      <c r="M291" s="226"/>
      <c r="N291" s="227">
        <f>ROUND(L291*K291,2)</f>
        <v>0</v>
      </c>
      <c r="O291" s="227"/>
      <c r="P291" s="227"/>
      <c r="Q291" s="227"/>
      <c r="R291" s="49"/>
      <c r="T291" s="228" t="s">
        <v>22</v>
      </c>
      <c r="U291" s="57" t="s">
        <v>43</v>
      </c>
      <c r="V291" s="48"/>
      <c r="W291" s="229">
        <f>V291*K291</f>
        <v>0</v>
      </c>
      <c r="X291" s="229">
        <v>0</v>
      </c>
      <c r="Y291" s="229">
        <f>X291*K291</f>
        <v>0</v>
      </c>
      <c r="Z291" s="229">
        <v>0</v>
      </c>
      <c r="AA291" s="230">
        <f>Z291*K291</f>
        <v>0</v>
      </c>
      <c r="AR291" s="23" t="s">
        <v>249</v>
      </c>
      <c r="AT291" s="23" t="s">
        <v>172</v>
      </c>
      <c r="AU291" s="23" t="s">
        <v>150</v>
      </c>
      <c r="AY291" s="23" t="s">
        <v>171</v>
      </c>
      <c r="BE291" s="143">
        <f>IF(U291="základní",N291,0)</f>
        <v>0</v>
      </c>
      <c r="BF291" s="143">
        <f>IF(U291="snížená",N291,0)</f>
        <v>0</v>
      </c>
      <c r="BG291" s="143">
        <f>IF(U291="zákl. přenesená",N291,0)</f>
        <v>0</v>
      </c>
      <c r="BH291" s="143">
        <f>IF(U291="sníž. přenesená",N291,0)</f>
        <v>0</v>
      </c>
      <c r="BI291" s="143">
        <f>IF(U291="nulová",N291,0)</f>
        <v>0</v>
      </c>
      <c r="BJ291" s="23" t="s">
        <v>150</v>
      </c>
      <c r="BK291" s="143">
        <f>ROUND(L291*K291,2)</f>
        <v>0</v>
      </c>
      <c r="BL291" s="23" t="s">
        <v>249</v>
      </c>
      <c r="BM291" s="23" t="s">
        <v>1452</v>
      </c>
    </row>
    <row r="292" s="1" customFormat="1" ht="16.5" customHeight="1">
      <c r="B292" s="47"/>
      <c r="C292" s="264" t="s">
        <v>596</v>
      </c>
      <c r="D292" s="264" t="s">
        <v>302</v>
      </c>
      <c r="E292" s="265" t="s">
        <v>546</v>
      </c>
      <c r="F292" s="266" t="s">
        <v>547</v>
      </c>
      <c r="G292" s="266"/>
      <c r="H292" s="266"/>
      <c r="I292" s="266"/>
      <c r="J292" s="267" t="s">
        <v>175</v>
      </c>
      <c r="K292" s="268">
        <v>3</v>
      </c>
      <c r="L292" s="269">
        <v>0</v>
      </c>
      <c r="M292" s="270"/>
      <c r="N292" s="271">
        <f>ROUND(L292*K292,2)</f>
        <v>0</v>
      </c>
      <c r="O292" s="227"/>
      <c r="P292" s="227"/>
      <c r="Q292" s="227"/>
      <c r="R292" s="49"/>
      <c r="T292" s="228" t="s">
        <v>22</v>
      </c>
      <c r="U292" s="57" t="s">
        <v>43</v>
      </c>
      <c r="V292" s="48"/>
      <c r="W292" s="229">
        <f>V292*K292</f>
        <v>0</v>
      </c>
      <c r="X292" s="229">
        <v>5.0000000000000002E-05</v>
      </c>
      <c r="Y292" s="229">
        <f>X292*K292</f>
        <v>0.00015000000000000001</v>
      </c>
      <c r="Z292" s="229">
        <v>0</v>
      </c>
      <c r="AA292" s="230">
        <f>Z292*K292</f>
        <v>0</v>
      </c>
      <c r="AR292" s="23" t="s">
        <v>306</v>
      </c>
      <c r="AT292" s="23" t="s">
        <v>302</v>
      </c>
      <c r="AU292" s="23" t="s">
        <v>150</v>
      </c>
      <c r="AY292" s="23" t="s">
        <v>171</v>
      </c>
      <c r="BE292" s="143">
        <f>IF(U292="základní",N292,0)</f>
        <v>0</v>
      </c>
      <c r="BF292" s="143">
        <f>IF(U292="snížená",N292,0)</f>
        <v>0</v>
      </c>
      <c r="BG292" s="143">
        <f>IF(U292="zákl. přenesená",N292,0)</f>
        <v>0</v>
      </c>
      <c r="BH292" s="143">
        <f>IF(U292="sníž. přenesená",N292,0)</f>
        <v>0</v>
      </c>
      <c r="BI292" s="143">
        <f>IF(U292="nulová",N292,0)</f>
        <v>0</v>
      </c>
      <c r="BJ292" s="23" t="s">
        <v>150</v>
      </c>
      <c r="BK292" s="143">
        <f>ROUND(L292*K292,2)</f>
        <v>0</v>
      </c>
      <c r="BL292" s="23" t="s">
        <v>249</v>
      </c>
      <c r="BM292" s="23" t="s">
        <v>1453</v>
      </c>
    </row>
    <row r="293" s="1" customFormat="1" ht="25.5" customHeight="1">
      <c r="B293" s="47"/>
      <c r="C293" s="264" t="s">
        <v>600</v>
      </c>
      <c r="D293" s="264" t="s">
        <v>302</v>
      </c>
      <c r="E293" s="265" t="s">
        <v>550</v>
      </c>
      <c r="F293" s="266" t="s">
        <v>551</v>
      </c>
      <c r="G293" s="266"/>
      <c r="H293" s="266"/>
      <c r="I293" s="266"/>
      <c r="J293" s="267" t="s">
        <v>175</v>
      </c>
      <c r="K293" s="268">
        <v>1</v>
      </c>
      <c r="L293" s="269">
        <v>0</v>
      </c>
      <c r="M293" s="270"/>
      <c r="N293" s="271">
        <f>ROUND(L293*K293,2)</f>
        <v>0</v>
      </c>
      <c r="O293" s="227"/>
      <c r="P293" s="227"/>
      <c r="Q293" s="227"/>
      <c r="R293" s="49"/>
      <c r="T293" s="228" t="s">
        <v>22</v>
      </c>
      <c r="U293" s="57" t="s">
        <v>43</v>
      </c>
      <c r="V293" s="48"/>
      <c r="W293" s="229">
        <f>V293*K293</f>
        <v>0</v>
      </c>
      <c r="X293" s="229">
        <v>0.00010000000000000001</v>
      </c>
      <c r="Y293" s="229">
        <f>X293*K293</f>
        <v>0.00010000000000000001</v>
      </c>
      <c r="Z293" s="229">
        <v>0</v>
      </c>
      <c r="AA293" s="230">
        <f>Z293*K293</f>
        <v>0</v>
      </c>
      <c r="AR293" s="23" t="s">
        <v>306</v>
      </c>
      <c r="AT293" s="23" t="s">
        <v>302</v>
      </c>
      <c r="AU293" s="23" t="s">
        <v>150</v>
      </c>
      <c r="AY293" s="23" t="s">
        <v>171</v>
      </c>
      <c r="BE293" s="143">
        <f>IF(U293="základní",N293,0)</f>
        <v>0</v>
      </c>
      <c r="BF293" s="143">
        <f>IF(U293="snížená",N293,0)</f>
        <v>0</v>
      </c>
      <c r="BG293" s="143">
        <f>IF(U293="zákl. přenesená",N293,0)</f>
        <v>0</v>
      </c>
      <c r="BH293" s="143">
        <f>IF(U293="sníž. přenesená",N293,0)</f>
        <v>0</v>
      </c>
      <c r="BI293" s="143">
        <f>IF(U293="nulová",N293,0)</f>
        <v>0</v>
      </c>
      <c r="BJ293" s="23" t="s">
        <v>150</v>
      </c>
      <c r="BK293" s="143">
        <f>ROUND(L293*K293,2)</f>
        <v>0</v>
      </c>
      <c r="BL293" s="23" t="s">
        <v>249</v>
      </c>
      <c r="BM293" s="23" t="s">
        <v>1454</v>
      </c>
    </row>
    <row r="294" s="1" customFormat="1" ht="16.5" customHeight="1">
      <c r="B294" s="47"/>
      <c r="C294" s="264" t="s">
        <v>604</v>
      </c>
      <c r="D294" s="264" t="s">
        <v>302</v>
      </c>
      <c r="E294" s="265" t="s">
        <v>554</v>
      </c>
      <c r="F294" s="266" t="s">
        <v>555</v>
      </c>
      <c r="G294" s="266"/>
      <c r="H294" s="266"/>
      <c r="I294" s="266"/>
      <c r="J294" s="267" t="s">
        <v>175</v>
      </c>
      <c r="K294" s="268">
        <v>7</v>
      </c>
      <c r="L294" s="269">
        <v>0</v>
      </c>
      <c r="M294" s="270"/>
      <c r="N294" s="271">
        <f>ROUND(L294*K294,2)</f>
        <v>0</v>
      </c>
      <c r="O294" s="227"/>
      <c r="P294" s="227"/>
      <c r="Q294" s="227"/>
      <c r="R294" s="49"/>
      <c r="T294" s="228" t="s">
        <v>22</v>
      </c>
      <c r="U294" s="57" t="s">
        <v>43</v>
      </c>
      <c r="V294" s="48"/>
      <c r="W294" s="229">
        <f>V294*K294</f>
        <v>0</v>
      </c>
      <c r="X294" s="229">
        <v>6.0000000000000002E-05</v>
      </c>
      <c r="Y294" s="229">
        <f>X294*K294</f>
        <v>0.00042000000000000002</v>
      </c>
      <c r="Z294" s="229">
        <v>0</v>
      </c>
      <c r="AA294" s="230">
        <f>Z294*K294</f>
        <v>0</v>
      </c>
      <c r="AR294" s="23" t="s">
        <v>306</v>
      </c>
      <c r="AT294" s="23" t="s">
        <v>302</v>
      </c>
      <c r="AU294" s="23" t="s">
        <v>150</v>
      </c>
      <c r="AY294" s="23" t="s">
        <v>171</v>
      </c>
      <c r="BE294" s="143">
        <f>IF(U294="základní",N294,0)</f>
        <v>0</v>
      </c>
      <c r="BF294" s="143">
        <f>IF(U294="snížená",N294,0)</f>
        <v>0</v>
      </c>
      <c r="BG294" s="143">
        <f>IF(U294="zákl. přenesená",N294,0)</f>
        <v>0</v>
      </c>
      <c r="BH294" s="143">
        <f>IF(U294="sníž. přenesená",N294,0)</f>
        <v>0</v>
      </c>
      <c r="BI294" s="143">
        <f>IF(U294="nulová",N294,0)</f>
        <v>0</v>
      </c>
      <c r="BJ294" s="23" t="s">
        <v>150</v>
      </c>
      <c r="BK294" s="143">
        <f>ROUND(L294*K294,2)</f>
        <v>0</v>
      </c>
      <c r="BL294" s="23" t="s">
        <v>249</v>
      </c>
      <c r="BM294" s="23" t="s">
        <v>1455</v>
      </c>
    </row>
    <row r="295" s="1" customFormat="1" ht="38.25" customHeight="1">
      <c r="B295" s="47"/>
      <c r="C295" s="220" t="s">
        <v>608</v>
      </c>
      <c r="D295" s="220" t="s">
        <v>172</v>
      </c>
      <c r="E295" s="221" t="s">
        <v>558</v>
      </c>
      <c r="F295" s="222" t="s">
        <v>559</v>
      </c>
      <c r="G295" s="222"/>
      <c r="H295" s="222"/>
      <c r="I295" s="222"/>
      <c r="J295" s="223" t="s">
        <v>175</v>
      </c>
      <c r="K295" s="224">
        <v>6</v>
      </c>
      <c r="L295" s="225">
        <v>0</v>
      </c>
      <c r="M295" s="226"/>
      <c r="N295" s="227">
        <f>ROUND(L295*K295,2)</f>
        <v>0</v>
      </c>
      <c r="O295" s="227"/>
      <c r="P295" s="227"/>
      <c r="Q295" s="227"/>
      <c r="R295" s="49"/>
      <c r="T295" s="228" t="s">
        <v>22</v>
      </c>
      <c r="U295" s="57" t="s">
        <v>43</v>
      </c>
      <c r="V295" s="48"/>
      <c r="W295" s="229">
        <f>V295*K295</f>
        <v>0</v>
      </c>
      <c r="X295" s="229">
        <v>0</v>
      </c>
      <c r="Y295" s="229">
        <f>X295*K295</f>
        <v>0</v>
      </c>
      <c r="Z295" s="229">
        <v>0</v>
      </c>
      <c r="AA295" s="230">
        <f>Z295*K295</f>
        <v>0</v>
      </c>
      <c r="AR295" s="23" t="s">
        <v>249</v>
      </c>
      <c r="AT295" s="23" t="s">
        <v>172</v>
      </c>
      <c r="AU295" s="23" t="s">
        <v>150</v>
      </c>
      <c r="AY295" s="23" t="s">
        <v>171</v>
      </c>
      <c r="BE295" s="143">
        <f>IF(U295="základní",N295,0)</f>
        <v>0</v>
      </c>
      <c r="BF295" s="143">
        <f>IF(U295="snížená",N295,0)</f>
        <v>0</v>
      </c>
      <c r="BG295" s="143">
        <f>IF(U295="zákl. přenesená",N295,0)</f>
        <v>0</v>
      </c>
      <c r="BH295" s="143">
        <f>IF(U295="sníž. přenesená",N295,0)</f>
        <v>0</v>
      </c>
      <c r="BI295" s="143">
        <f>IF(U295="nulová",N295,0)</f>
        <v>0</v>
      </c>
      <c r="BJ295" s="23" t="s">
        <v>150</v>
      </c>
      <c r="BK295" s="143">
        <f>ROUND(L295*K295,2)</f>
        <v>0</v>
      </c>
      <c r="BL295" s="23" t="s">
        <v>249</v>
      </c>
      <c r="BM295" s="23" t="s">
        <v>1456</v>
      </c>
    </row>
    <row r="296" s="1" customFormat="1" ht="16.5" customHeight="1">
      <c r="B296" s="47"/>
      <c r="C296" s="264" t="s">
        <v>613</v>
      </c>
      <c r="D296" s="264" t="s">
        <v>302</v>
      </c>
      <c r="E296" s="265" t="s">
        <v>554</v>
      </c>
      <c r="F296" s="266" t="s">
        <v>555</v>
      </c>
      <c r="G296" s="266"/>
      <c r="H296" s="266"/>
      <c r="I296" s="266"/>
      <c r="J296" s="267" t="s">
        <v>175</v>
      </c>
      <c r="K296" s="268">
        <v>6</v>
      </c>
      <c r="L296" s="269">
        <v>0</v>
      </c>
      <c r="M296" s="270"/>
      <c r="N296" s="271">
        <f>ROUND(L296*K296,2)</f>
        <v>0</v>
      </c>
      <c r="O296" s="227"/>
      <c r="P296" s="227"/>
      <c r="Q296" s="227"/>
      <c r="R296" s="49"/>
      <c r="T296" s="228" t="s">
        <v>22</v>
      </c>
      <c r="U296" s="57" t="s">
        <v>43</v>
      </c>
      <c r="V296" s="48"/>
      <c r="W296" s="229">
        <f>V296*K296</f>
        <v>0</v>
      </c>
      <c r="X296" s="229">
        <v>6.0000000000000002E-05</v>
      </c>
      <c r="Y296" s="229">
        <f>X296*K296</f>
        <v>0.00036000000000000002</v>
      </c>
      <c r="Z296" s="229">
        <v>0</v>
      </c>
      <c r="AA296" s="230">
        <f>Z296*K296</f>
        <v>0</v>
      </c>
      <c r="AR296" s="23" t="s">
        <v>306</v>
      </c>
      <c r="AT296" s="23" t="s">
        <v>302</v>
      </c>
      <c r="AU296" s="23" t="s">
        <v>150</v>
      </c>
      <c r="AY296" s="23" t="s">
        <v>171</v>
      </c>
      <c r="BE296" s="143">
        <f>IF(U296="základní",N296,0)</f>
        <v>0</v>
      </c>
      <c r="BF296" s="143">
        <f>IF(U296="snížená",N296,0)</f>
        <v>0</v>
      </c>
      <c r="BG296" s="143">
        <f>IF(U296="zákl. přenesená",N296,0)</f>
        <v>0</v>
      </c>
      <c r="BH296" s="143">
        <f>IF(U296="sníž. přenesená",N296,0)</f>
        <v>0</v>
      </c>
      <c r="BI296" s="143">
        <f>IF(U296="nulová",N296,0)</f>
        <v>0</v>
      </c>
      <c r="BJ296" s="23" t="s">
        <v>150</v>
      </c>
      <c r="BK296" s="143">
        <f>ROUND(L296*K296,2)</f>
        <v>0</v>
      </c>
      <c r="BL296" s="23" t="s">
        <v>249</v>
      </c>
      <c r="BM296" s="23" t="s">
        <v>1457</v>
      </c>
    </row>
    <row r="297" s="1" customFormat="1" ht="25.5" customHeight="1">
      <c r="B297" s="47"/>
      <c r="C297" s="220" t="s">
        <v>617</v>
      </c>
      <c r="D297" s="220" t="s">
        <v>172</v>
      </c>
      <c r="E297" s="221" t="s">
        <v>564</v>
      </c>
      <c r="F297" s="222" t="s">
        <v>565</v>
      </c>
      <c r="G297" s="222"/>
      <c r="H297" s="222"/>
      <c r="I297" s="222"/>
      <c r="J297" s="223" t="s">
        <v>175</v>
      </c>
      <c r="K297" s="224">
        <v>7</v>
      </c>
      <c r="L297" s="225">
        <v>0</v>
      </c>
      <c r="M297" s="226"/>
      <c r="N297" s="227">
        <f>ROUND(L297*K297,2)</f>
        <v>0</v>
      </c>
      <c r="O297" s="227"/>
      <c r="P297" s="227"/>
      <c r="Q297" s="227"/>
      <c r="R297" s="49"/>
      <c r="T297" s="228" t="s">
        <v>22</v>
      </c>
      <c r="U297" s="57" t="s">
        <v>43</v>
      </c>
      <c r="V297" s="48"/>
      <c r="W297" s="229">
        <f>V297*K297</f>
        <v>0</v>
      </c>
      <c r="X297" s="229">
        <v>0</v>
      </c>
      <c r="Y297" s="229">
        <f>X297*K297</f>
        <v>0</v>
      </c>
      <c r="Z297" s="229">
        <v>0</v>
      </c>
      <c r="AA297" s="230">
        <f>Z297*K297</f>
        <v>0</v>
      </c>
      <c r="AR297" s="23" t="s">
        <v>249</v>
      </c>
      <c r="AT297" s="23" t="s">
        <v>172</v>
      </c>
      <c r="AU297" s="23" t="s">
        <v>150</v>
      </c>
      <c r="AY297" s="23" t="s">
        <v>171</v>
      </c>
      <c r="BE297" s="143">
        <f>IF(U297="základní",N297,0)</f>
        <v>0</v>
      </c>
      <c r="BF297" s="143">
        <f>IF(U297="snížená",N297,0)</f>
        <v>0</v>
      </c>
      <c r="BG297" s="143">
        <f>IF(U297="zákl. přenesená",N297,0)</f>
        <v>0</v>
      </c>
      <c r="BH297" s="143">
        <f>IF(U297="sníž. přenesená",N297,0)</f>
        <v>0</v>
      </c>
      <c r="BI297" s="143">
        <f>IF(U297="nulová",N297,0)</f>
        <v>0</v>
      </c>
      <c r="BJ297" s="23" t="s">
        <v>150</v>
      </c>
      <c r="BK297" s="143">
        <f>ROUND(L297*K297,2)</f>
        <v>0</v>
      </c>
      <c r="BL297" s="23" t="s">
        <v>249</v>
      </c>
      <c r="BM297" s="23" t="s">
        <v>1458</v>
      </c>
    </row>
    <row r="298" s="1" customFormat="1" ht="16.5" customHeight="1">
      <c r="B298" s="47"/>
      <c r="C298" s="264" t="s">
        <v>621</v>
      </c>
      <c r="D298" s="264" t="s">
        <v>302</v>
      </c>
      <c r="E298" s="265" t="s">
        <v>568</v>
      </c>
      <c r="F298" s="266" t="s">
        <v>569</v>
      </c>
      <c r="G298" s="266"/>
      <c r="H298" s="266"/>
      <c r="I298" s="266"/>
      <c r="J298" s="267" t="s">
        <v>175</v>
      </c>
      <c r="K298" s="268">
        <v>5</v>
      </c>
      <c r="L298" s="269">
        <v>0</v>
      </c>
      <c r="M298" s="270"/>
      <c r="N298" s="271">
        <f>ROUND(L298*K298,2)</f>
        <v>0</v>
      </c>
      <c r="O298" s="227"/>
      <c r="P298" s="227"/>
      <c r="Q298" s="227"/>
      <c r="R298" s="49"/>
      <c r="T298" s="228" t="s">
        <v>22</v>
      </c>
      <c r="U298" s="57" t="s">
        <v>43</v>
      </c>
      <c r="V298" s="48"/>
      <c r="W298" s="229">
        <f>V298*K298</f>
        <v>0</v>
      </c>
      <c r="X298" s="229">
        <v>0.00040000000000000002</v>
      </c>
      <c r="Y298" s="229">
        <f>X298*K298</f>
        <v>0.002</v>
      </c>
      <c r="Z298" s="229">
        <v>0</v>
      </c>
      <c r="AA298" s="230">
        <f>Z298*K298</f>
        <v>0</v>
      </c>
      <c r="AR298" s="23" t="s">
        <v>306</v>
      </c>
      <c r="AT298" s="23" t="s">
        <v>302</v>
      </c>
      <c r="AU298" s="23" t="s">
        <v>150</v>
      </c>
      <c r="AY298" s="23" t="s">
        <v>171</v>
      </c>
      <c r="BE298" s="143">
        <f>IF(U298="základní",N298,0)</f>
        <v>0</v>
      </c>
      <c r="BF298" s="143">
        <f>IF(U298="snížená",N298,0)</f>
        <v>0</v>
      </c>
      <c r="BG298" s="143">
        <f>IF(U298="zákl. přenesená",N298,0)</f>
        <v>0</v>
      </c>
      <c r="BH298" s="143">
        <f>IF(U298="sníž. přenesená",N298,0)</f>
        <v>0</v>
      </c>
      <c r="BI298" s="143">
        <f>IF(U298="nulová",N298,0)</f>
        <v>0</v>
      </c>
      <c r="BJ298" s="23" t="s">
        <v>150</v>
      </c>
      <c r="BK298" s="143">
        <f>ROUND(L298*K298,2)</f>
        <v>0</v>
      </c>
      <c r="BL298" s="23" t="s">
        <v>249</v>
      </c>
      <c r="BM298" s="23" t="s">
        <v>1459</v>
      </c>
    </row>
    <row r="299" s="1" customFormat="1" ht="16.5" customHeight="1">
      <c r="B299" s="47"/>
      <c r="C299" s="264" t="s">
        <v>625</v>
      </c>
      <c r="D299" s="264" t="s">
        <v>302</v>
      </c>
      <c r="E299" s="265" t="s">
        <v>1181</v>
      </c>
      <c r="F299" s="266" t="s">
        <v>1182</v>
      </c>
      <c r="G299" s="266"/>
      <c r="H299" s="266"/>
      <c r="I299" s="266"/>
      <c r="J299" s="267" t="s">
        <v>175</v>
      </c>
      <c r="K299" s="268">
        <v>2</v>
      </c>
      <c r="L299" s="269">
        <v>0</v>
      </c>
      <c r="M299" s="270"/>
      <c r="N299" s="271">
        <f>ROUND(L299*K299,2)</f>
        <v>0</v>
      </c>
      <c r="O299" s="227"/>
      <c r="P299" s="227"/>
      <c r="Q299" s="227"/>
      <c r="R299" s="49"/>
      <c r="T299" s="228" t="s">
        <v>22</v>
      </c>
      <c r="U299" s="57" t="s">
        <v>43</v>
      </c>
      <c r="V299" s="48"/>
      <c r="W299" s="229">
        <f>V299*K299</f>
        <v>0</v>
      </c>
      <c r="X299" s="229">
        <v>0.00040000000000000002</v>
      </c>
      <c r="Y299" s="229">
        <f>X299*K299</f>
        <v>0.00080000000000000004</v>
      </c>
      <c r="Z299" s="229">
        <v>0</v>
      </c>
      <c r="AA299" s="230">
        <f>Z299*K299</f>
        <v>0</v>
      </c>
      <c r="AR299" s="23" t="s">
        <v>306</v>
      </c>
      <c r="AT299" s="23" t="s">
        <v>302</v>
      </c>
      <c r="AU299" s="23" t="s">
        <v>150</v>
      </c>
      <c r="AY299" s="23" t="s">
        <v>171</v>
      </c>
      <c r="BE299" s="143">
        <f>IF(U299="základní",N299,0)</f>
        <v>0</v>
      </c>
      <c r="BF299" s="143">
        <f>IF(U299="snížená",N299,0)</f>
        <v>0</v>
      </c>
      <c r="BG299" s="143">
        <f>IF(U299="zákl. přenesená",N299,0)</f>
        <v>0</v>
      </c>
      <c r="BH299" s="143">
        <f>IF(U299="sníž. přenesená",N299,0)</f>
        <v>0</v>
      </c>
      <c r="BI299" s="143">
        <f>IF(U299="nulová",N299,0)</f>
        <v>0</v>
      </c>
      <c r="BJ299" s="23" t="s">
        <v>150</v>
      </c>
      <c r="BK299" s="143">
        <f>ROUND(L299*K299,2)</f>
        <v>0</v>
      </c>
      <c r="BL299" s="23" t="s">
        <v>249</v>
      </c>
      <c r="BM299" s="23" t="s">
        <v>1460</v>
      </c>
    </row>
    <row r="300" s="1" customFormat="1" ht="25.5" customHeight="1">
      <c r="B300" s="47"/>
      <c r="C300" s="220" t="s">
        <v>629</v>
      </c>
      <c r="D300" s="220" t="s">
        <v>172</v>
      </c>
      <c r="E300" s="221" t="s">
        <v>1184</v>
      </c>
      <c r="F300" s="222" t="s">
        <v>1185</v>
      </c>
      <c r="G300" s="222"/>
      <c r="H300" s="222"/>
      <c r="I300" s="222"/>
      <c r="J300" s="223" t="s">
        <v>175</v>
      </c>
      <c r="K300" s="224">
        <v>1</v>
      </c>
      <c r="L300" s="225">
        <v>0</v>
      </c>
      <c r="M300" s="226"/>
      <c r="N300" s="227">
        <f>ROUND(L300*K300,2)</f>
        <v>0</v>
      </c>
      <c r="O300" s="227"/>
      <c r="P300" s="227"/>
      <c r="Q300" s="227"/>
      <c r="R300" s="49"/>
      <c r="T300" s="228" t="s">
        <v>22</v>
      </c>
      <c r="U300" s="57" t="s">
        <v>43</v>
      </c>
      <c r="V300" s="48"/>
      <c r="W300" s="229">
        <f>V300*K300</f>
        <v>0</v>
      </c>
      <c r="X300" s="229">
        <v>0</v>
      </c>
      <c r="Y300" s="229">
        <f>X300*K300</f>
        <v>0</v>
      </c>
      <c r="Z300" s="229">
        <v>0</v>
      </c>
      <c r="AA300" s="230">
        <f>Z300*K300</f>
        <v>0</v>
      </c>
      <c r="AR300" s="23" t="s">
        <v>249</v>
      </c>
      <c r="AT300" s="23" t="s">
        <v>172</v>
      </c>
      <c r="AU300" s="23" t="s">
        <v>150</v>
      </c>
      <c r="AY300" s="23" t="s">
        <v>171</v>
      </c>
      <c r="BE300" s="143">
        <f>IF(U300="základní",N300,0)</f>
        <v>0</v>
      </c>
      <c r="BF300" s="143">
        <f>IF(U300="snížená",N300,0)</f>
        <v>0</v>
      </c>
      <c r="BG300" s="143">
        <f>IF(U300="zákl. přenesená",N300,0)</f>
        <v>0</v>
      </c>
      <c r="BH300" s="143">
        <f>IF(U300="sníž. přenesená",N300,0)</f>
        <v>0</v>
      </c>
      <c r="BI300" s="143">
        <f>IF(U300="nulová",N300,0)</f>
        <v>0</v>
      </c>
      <c r="BJ300" s="23" t="s">
        <v>150</v>
      </c>
      <c r="BK300" s="143">
        <f>ROUND(L300*K300,2)</f>
        <v>0</v>
      </c>
      <c r="BL300" s="23" t="s">
        <v>249</v>
      </c>
      <c r="BM300" s="23" t="s">
        <v>1461</v>
      </c>
    </row>
    <row r="301" s="1" customFormat="1" ht="16.5" customHeight="1">
      <c r="B301" s="47"/>
      <c r="C301" s="264" t="s">
        <v>633</v>
      </c>
      <c r="D301" s="264" t="s">
        <v>302</v>
      </c>
      <c r="E301" s="265" t="s">
        <v>1187</v>
      </c>
      <c r="F301" s="266" t="s">
        <v>1188</v>
      </c>
      <c r="G301" s="266"/>
      <c r="H301" s="266"/>
      <c r="I301" s="266"/>
      <c r="J301" s="267" t="s">
        <v>175</v>
      </c>
      <c r="K301" s="268">
        <v>1</v>
      </c>
      <c r="L301" s="269">
        <v>0</v>
      </c>
      <c r="M301" s="270"/>
      <c r="N301" s="271">
        <f>ROUND(L301*K301,2)</f>
        <v>0</v>
      </c>
      <c r="O301" s="227"/>
      <c r="P301" s="227"/>
      <c r="Q301" s="227"/>
      <c r="R301" s="49"/>
      <c r="T301" s="228" t="s">
        <v>22</v>
      </c>
      <c r="U301" s="57" t="s">
        <v>43</v>
      </c>
      <c r="V301" s="48"/>
      <c r="W301" s="229">
        <f>V301*K301</f>
        <v>0</v>
      </c>
      <c r="X301" s="229">
        <v>0.00046999999999999999</v>
      </c>
      <c r="Y301" s="229">
        <f>X301*K301</f>
        <v>0.00046999999999999999</v>
      </c>
      <c r="Z301" s="229">
        <v>0</v>
      </c>
      <c r="AA301" s="230">
        <f>Z301*K301</f>
        <v>0</v>
      </c>
      <c r="AR301" s="23" t="s">
        <v>306</v>
      </c>
      <c r="AT301" s="23" t="s">
        <v>302</v>
      </c>
      <c r="AU301" s="23" t="s">
        <v>150</v>
      </c>
      <c r="AY301" s="23" t="s">
        <v>171</v>
      </c>
      <c r="BE301" s="143">
        <f>IF(U301="základní",N301,0)</f>
        <v>0</v>
      </c>
      <c r="BF301" s="143">
        <f>IF(U301="snížená",N301,0)</f>
        <v>0</v>
      </c>
      <c r="BG301" s="143">
        <f>IF(U301="zákl. přenesená",N301,0)</f>
        <v>0</v>
      </c>
      <c r="BH301" s="143">
        <f>IF(U301="sníž. přenesená",N301,0)</f>
        <v>0</v>
      </c>
      <c r="BI301" s="143">
        <f>IF(U301="nulová",N301,0)</f>
        <v>0</v>
      </c>
      <c r="BJ301" s="23" t="s">
        <v>150</v>
      </c>
      <c r="BK301" s="143">
        <f>ROUND(L301*K301,2)</f>
        <v>0</v>
      </c>
      <c r="BL301" s="23" t="s">
        <v>249</v>
      </c>
      <c r="BM301" s="23" t="s">
        <v>1462</v>
      </c>
    </row>
    <row r="302" s="1" customFormat="1" ht="25.5" customHeight="1">
      <c r="B302" s="47"/>
      <c r="C302" s="220" t="s">
        <v>637</v>
      </c>
      <c r="D302" s="220" t="s">
        <v>172</v>
      </c>
      <c r="E302" s="221" t="s">
        <v>572</v>
      </c>
      <c r="F302" s="222" t="s">
        <v>573</v>
      </c>
      <c r="G302" s="222"/>
      <c r="H302" s="222"/>
      <c r="I302" s="222"/>
      <c r="J302" s="223" t="s">
        <v>175</v>
      </c>
      <c r="K302" s="224">
        <v>3</v>
      </c>
      <c r="L302" s="225">
        <v>0</v>
      </c>
      <c r="M302" s="226"/>
      <c r="N302" s="227">
        <f>ROUND(L302*K302,2)</f>
        <v>0</v>
      </c>
      <c r="O302" s="227"/>
      <c r="P302" s="227"/>
      <c r="Q302" s="227"/>
      <c r="R302" s="49"/>
      <c r="T302" s="228" t="s">
        <v>22</v>
      </c>
      <c r="U302" s="57" t="s">
        <v>43</v>
      </c>
      <c r="V302" s="48"/>
      <c r="W302" s="229">
        <f>V302*K302</f>
        <v>0</v>
      </c>
      <c r="X302" s="229">
        <v>0</v>
      </c>
      <c r="Y302" s="229">
        <f>X302*K302</f>
        <v>0</v>
      </c>
      <c r="Z302" s="229">
        <v>0</v>
      </c>
      <c r="AA302" s="230">
        <f>Z302*K302</f>
        <v>0</v>
      </c>
      <c r="AR302" s="23" t="s">
        <v>249</v>
      </c>
      <c r="AT302" s="23" t="s">
        <v>172</v>
      </c>
      <c r="AU302" s="23" t="s">
        <v>150</v>
      </c>
      <c r="AY302" s="23" t="s">
        <v>171</v>
      </c>
      <c r="BE302" s="143">
        <f>IF(U302="základní",N302,0)</f>
        <v>0</v>
      </c>
      <c r="BF302" s="143">
        <f>IF(U302="snížená",N302,0)</f>
        <v>0</v>
      </c>
      <c r="BG302" s="143">
        <f>IF(U302="zákl. přenesená",N302,0)</f>
        <v>0</v>
      </c>
      <c r="BH302" s="143">
        <f>IF(U302="sníž. přenesená",N302,0)</f>
        <v>0</v>
      </c>
      <c r="BI302" s="143">
        <f>IF(U302="nulová",N302,0)</f>
        <v>0</v>
      </c>
      <c r="BJ302" s="23" t="s">
        <v>150</v>
      </c>
      <c r="BK302" s="143">
        <f>ROUND(L302*K302,2)</f>
        <v>0</v>
      </c>
      <c r="BL302" s="23" t="s">
        <v>249</v>
      </c>
      <c r="BM302" s="23" t="s">
        <v>1463</v>
      </c>
    </row>
    <row r="303" s="1" customFormat="1" ht="25.5" customHeight="1">
      <c r="B303" s="47"/>
      <c r="C303" s="264" t="s">
        <v>642</v>
      </c>
      <c r="D303" s="264" t="s">
        <v>302</v>
      </c>
      <c r="E303" s="265" t="s">
        <v>576</v>
      </c>
      <c r="F303" s="266" t="s">
        <v>577</v>
      </c>
      <c r="G303" s="266"/>
      <c r="H303" s="266"/>
      <c r="I303" s="266"/>
      <c r="J303" s="267" t="s">
        <v>175</v>
      </c>
      <c r="K303" s="268">
        <v>3</v>
      </c>
      <c r="L303" s="269">
        <v>0</v>
      </c>
      <c r="M303" s="270"/>
      <c r="N303" s="271">
        <f>ROUND(L303*K303,2)</f>
        <v>0</v>
      </c>
      <c r="O303" s="227"/>
      <c r="P303" s="227"/>
      <c r="Q303" s="227"/>
      <c r="R303" s="49"/>
      <c r="T303" s="228" t="s">
        <v>22</v>
      </c>
      <c r="U303" s="57" t="s">
        <v>43</v>
      </c>
      <c r="V303" s="48"/>
      <c r="W303" s="229">
        <f>V303*K303</f>
        <v>0</v>
      </c>
      <c r="X303" s="229">
        <v>0.00080000000000000004</v>
      </c>
      <c r="Y303" s="229">
        <f>X303*K303</f>
        <v>0.0024000000000000002</v>
      </c>
      <c r="Z303" s="229">
        <v>0</v>
      </c>
      <c r="AA303" s="230">
        <f>Z303*K303</f>
        <v>0</v>
      </c>
      <c r="AR303" s="23" t="s">
        <v>306</v>
      </c>
      <c r="AT303" s="23" t="s">
        <v>302</v>
      </c>
      <c r="AU303" s="23" t="s">
        <v>150</v>
      </c>
      <c r="AY303" s="23" t="s">
        <v>171</v>
      </c>
      <c r="BE303" s="143">
        <f>IF(U303="základní",N303,0)</f>
        <v>0</v>
      </c>
      <c r="BF303" s="143">
        <f>IF(U303="snížená",N303,0)</f>
        <v>0</v>
      </c>
      <c r="BG303" s="143">
        <f>IF(U303="zákl. přenesená",N303,0)</f>
        <v>0</v>
      </c>
      <c r="BH303" s="143">
        <f>IF(U303="sníž. přenesená",N303,0)</f>
        <v>0</v>
      </c>
      <c r="BI303" s="143">
        <f>IF(U303="nulová",N303,0)</f>
        <v>0</v>
      </c>
      <c r="BJ303" s="23" t="s">
        <v>150</v>
      </c>
      <c r="BK303" s="143">
        <f>ROUND(L303*K303,2)</f>
        <v>0</v>
      </c>
      <c r="BL303" s="23" t="s">
        <v>249</v>
      </c>
      <c r="BM303" s="23" t="s">
        <v>1464</v>
      </c>
    </row>
    <row r="304" s="1" customFormat="1" ht="25.5" customHeight="1">
      <c r="B304" s="47"/>
      <c r="C304" s="220" t="s">
        <v>646</v>
      </c>
      <c r="D304" s="220" t="s">
        <v>172</v>
      </c>
      <c r="E304" s="221" t="s">
        <v>1192</v>
      </c>
      <c r="F304" s="222" t="s">
        <v>1193</v>
      </c>
      <c r="G304" s="222"/>
      <c r="H304" s="222"/>
      <c r="I304" s="222"/>
      <c r="J304" s="223" t="s">
        <v>175</v>
      </c>
      <c r="K304" s="224">
        <v>1</v>
      </c>
      <c r="L304" s="225">
        <v>0</v>
      </c>
      <c r="M304" s="226"/>
      <c r="N304" s="227">
        <f>ROUND(L304*K304,2)</f>
        <v>0</v>
      </c>
      <c r="O304" s="227"/>
      <c r="P304" s="227"/>
      <c r="Q304" s="227"/>
      <c r="R304" s="49"/>
      <c r="T304" s="228" t="s">
        <v>22</v>
      </c>
      <c r="U304" s="57" t="s">
        <v>43</v>
      </c>
      <c r="V304" s="48"/>
      <c r="W304" s="229">
        <f>V304*K304</f>
        <v>0</v>
      </c>
      <c r="X304" s="229">
        <v>0</v>
      </c>
      <c r="Y304" s="229">
        <f>X304*K304</f>
        <v>0</v>
      </c>
      <c r="Z304" s="229">
        <v>0</v>
      </c>
      <c r="AA304" s="230">
        <f>Z304*K304</f>
        <v>0</v>
      </c>
      <c r="AR304" s="23" t="s">
        <v>249</v>
      </c>
      <c r="AT304" s="23" t="s">
        <v>172</v>
      </c>
      <c r="AU304" s="23" t="s">
        <v>150</v>
      </c>
      <c r="AY304" s="23" t="s">
        <v>171</v>
      </c>
      <c r="BE304" s="143">
        <f>IF(U304="základní",N304,0)</f>
        <v>0</v>
      </c>
      <c r="BF304" s="143">
        <f>IF(U304="snížená",N304,0)</f>
        <v>0</v>
      </c>
      <c r="BG304" s="143">
        <f>IF(U304="zákl. přenesená",N304,0)</f>
        <v>0</v>
      </c>
      <c r="BH304" s="143">
        <f>IF(U304="sníž. přenesená",N304,0)</f>
        <v>0</v>
      </c>
      <c r="BI304" s="143">
        <f>IF(U304="nulová",N304,0)</f>
        <v>0</v>
      </c>
      <c r="BJ304" s="23" t="s">
        <v>150</v>
      </c>
      <c r="BK304" s="143">
        <f>ROUND(L304*K304,2)</f>
        <v>0</v>
      </c>
      <c r="BL304" s="23" t="s">
        <v>249</v>
      </c>
      <c r="BM304" s="23" t="s">
        <v>1465</v>
      </c>
    </row>
    <row r="305" s="1" customFormat="1" ht="25.5" customHeight="1">
      <c r="B305" s="47"/>
      <c r="C305" s="264" t="s">
        <v>650</v>
      </c>
      <c r="D305" s="264" t="s">
        <v>302</v>
      </c>
      <c r="E305" s="265" t="s">
        <v>1195</v>
      </c>
      <c r="F305" s="266" t="s">
        <v>1196</v>
      </c>
      <c r="G305" s="266"/>
      <c r="H305" s="266"/>
      <c r="I305" s="266"/>
      <c r="J305" s="267" t="s">
        <v>175</v>
      </c>
      <c r="K305" s="268">
        <v>1</v>
      </c>
      <c r="L305" s="269">
        <v>0</v>
      </c>
      <c r="M305" s="270"/>
      <c r="N305" s="271">
        <f>ROUND(L305*K305,2)</f>
        <v>0</v>
      </c>
      <c r="O305" s="227"/>
      <c r="P305" s="227"/>
      <c r="Q305" s="227"/>
      <c r="R305" s="49"/>
      <c r="T305" s="228" t="s">
        <v>22</v>
      </c>
      <c r="U305" s="57" t="s">
        <v>43</v>
      </c>
      <c r="V305" s="48"/>
      <c r="W305" s="229">
        <f>V305*K305</f>
        <v>0</v>
      </c>
      <c r="X305" s="229">
        <v>0.0025999999999999999</v>
      </c>
      <c r="Y305" s="229">
        <f>X305*K305</f>
        <v>0.0025999999999999999</v>
      </c>
      <c r="Z305" s="229">
        <v>0</v>
      </c>
      <c r="AA305" s="230">
        <f>Z305*K305</f>
        <v>0</v>
      </c>
      <c r="AR305" s="23" t="s">
        <v>306</v>
      </c>
      <c r="AT305" s="23" t="s">
        <v>302</v>
      </c>
      <c r="AU305" s="23" t="s">
        <v>150</v>
      </c>
      <c r="AY305" s="23" t="s">
        <v>171</v>
      </c>
      <c r="BE305" s="143">
        <f>IF(U305="základní",N305,0)</f>
        <v>0</v>
      </c>
      <c r="BF305" s="143">
        <f>IF(U305="snížená",N305,0)</f>
        <v>0</v>
      </c>
      <c r="BG305" s="143">
        <f>IF(U305="zákl. přenesená",N305,0)</f>
        <v>0</v>
      </c>
      <c r="BH305" s="143">
        <f>IF(U305="sníž. přenesená",N305,0)</f>
        <v>0</v>
      </c>
      <c r="BI305" s="143">
        <f>IF(U305="nulová",N305,0)</f>
        <v>0</v>
      </c>
      <c r="BJ305" s="23" t="s">
        <v>150</v>
      </c>
      <c r="BK305" s="143">
        <f>ROUND(L305*K305,2)</f>
        <v>0</v>
      </c>
      <c r="BL305" s="23" t="s">
        <v>249</v>
      </c>
      <c r="BM305" s="23" t="s">
        <v>1466</v>
      </c>
    </row>
    <row r="306" s="1" customFormat="1" ht="38.25" customHeight="1">
      <c r="B306" s="47"/>
      <c r="C306" s="220" t="s">
        <v>654</v>
      </c>
      <c r="D306" s="220" t="s">
        <v>172</v>
      </c>
      <c r="E306" s="221" t="s">
        <v>580</v>
      </c>
      <c r="F306" s="222" t="s">
        <v>581</v>
      </c>
      <c r="G306" s="222"/>
      <c r="H306" s="222"/>
      <c r="I306" s="222"/>
      <c r="J306" s="223" t="s">
        <v>582</v>
      </c>
      <c r="K306" s="224">
        <v>1</v>
      </c>
      <c r="L306" s="225">
        <v>0</v>
      </c>
      <c r="M306" s="226"/>
      <c r="N306" s="227">
        <f>ROUND(L306*K306,2)</f>
        <v>0</v>
      </c>
      <c r="O306" s="227"/>
      <c r="P306" s="227"/>
      <c r="Q306" s="227"/>
      <c r="R306" s="49"/>
      <c r="T306" s="228" t="s">
        <v>22</v>
      </c>
      <c r="U306" s="57" t="s">
        <v>43</v>
      </c>
      <c r="V306" s="48"/>
      <c r="W306" s="229">
        <f>V306*K306</f>
        <v>0</v>
      </c>
      <c r="X306" s="229">
        <v>0</v>
      </c>
      <c r="Y306" s="229">
        <f>X306*K306</f>
        <v>0</v>
      </c>
      <c r="Z306" s="229">
        <v>0</v>
      </c>
      <c r="AA306" s="230">
        <f>Z306*K306</f>
        <v>0</v>
      </c>
      <c r="AR306" s="23" t="s">
        <v>249</v>
      </c>
      <c r="AT306" s="23" t="s">
        <v>172</v>
      </c>
      <c r="AU306" s="23" t="s">
        <v>150</v>
      </c>
      <c r="AY306" s="23" t="s">
        <v>171</v>
      </c>
      <c r="BE306" s="143">
        <f>IF(U306="základní",N306,0)</f>
        <v>0</v>
      </c>
      <c r="BF306" s="143">
        <f>IF(U306="snížená",N306,0)</f>
        <v>0</v>
      </c>
      <c r="BG306" s="143">
        <f>IF(U306="zákl. přenesená",N306,0)</f>
        <v>0</v>
      </c>
      <c r="BH306" s="143">
        <f>IF(U306="sníž. přenesená",N306,0)</f>
        <v>0</v>
      </c>
      <c r="BI306" s="143">
        <f>IF(U306="nulová",N306,0)</f>
        <v>0</v>
      </c>
      <c r="BJ306" s="23" t="s">
        <v>150</v>
      </c>
      <c r="BK306" s="143">
        <f>ROUND(L306*K306,2)</f>
        <v>0</v>
      </c>
      <c r="BL306" s="23" t="s">
        <v>249</v>
      </c>
      <c r="BM306" s="23" t="s">
        <v>1467</v>
      </c>
    </row>
    <row r="307" s="1" customFormat="1" ht="16.5" customHeight="1">
      <c r="B307" s="47"/>
      <c r="C307" s="220" t="s">
        <v>658</v>
      </c>
      <c r="D307" s="220" t="s">
        <v>172</v>
      </c>
      <c r="E307" s="221" t="s">
        <v>585</v>
      </c>
      <c r="F307" s="222" t="s">
        <v>586</v>
      </c>
      <c r="G307" s="222"/>
      <c r="H307" s="222"/>
      <c r="I307" s="222"/>
      <c r="J307" s="223" t="s">
        <v>175</v>
      </c>
      <c r="K307" s="224">
        <v>1</v>
      </c>
      <c r="L307" s="225">
        <v>0</v>
      </c>
      <c r="M307" s="226"/>
      <c r="N307" s="227">
        <f>ROUND(L307*K307,2)</f>
        <v>0</v>
      </c>
      <c r="O307" s="227"/>
      <c r="P307" s="227"/>
      <c r="Q307" s="227"/>
      <c r="R307" s="49"/>
      <c r="T307" s="228" t="s">
        <v>22</v>
      </c>
      <c r="U307" s="57" t="s">
        <v>43</v>
      </c>
      <c r="V307" s="48"/>
      <c r="W307" s="229">
        <f>V307*K307</f>
        <v>0</v>
      </c>
      <c r="X307" s="229">
        <v>0</v>
      </c>
      <c r="Y307" s="229">
        <f>X307*K307</f>
        <v>0</v>
      </c>
      <c r="Z307" s="229">
        <v>0</v>
      </c>
      <c r="AA307" s="230">
        <f>Z307*K307</f>
        <v>0</v>
      </c>
      <c r="AR307" s="23" t="s">
        <v>249</v>
      </c>
      <c r="AT307" s="23" t="s">
        <v>172</v>
      </c>
      <c r="AU307" s="23" t="s">
        <v>150</v>
      </c>
      <c r="AY307" s="23" t="s">
        <v>171</v>
      </c>
      <c r="BE307" s="143">
        <f>IF(U307="základní",N307,0)</f>
        <v>0</v>
      </c>
      <c r="BF307" s="143">
        <f>IF(U307="snížená",N307,0)</f>
        <v>0</v>
      </c>
      <c r="BG307" s="143">
        <f>IF(U307="zákl. přenesená",N307,0)</f>
        <v>0</v>
      </c>
      <c r="BH307" s="143">
        <f>IF(U307="sníž. přenesená",N307,0)</f>
        <v>0</v>
      </c>
      <c r="BI307" s="143">
        <f>IF(U307="nulová",N307,0)</f>
        <v>0</v>
      </c>
      <c r="BJ307" s="23" t="s">
        <v>150</v>
      </c>
      <c r="BK307" s="143">
        <f>ROUND(L307*K307,2)</f>
        <v>0</v>
      </c>
      <c r="BL307" s="23" t="s">
        <v>249</v>
      </c>
      <c r="BM307" s="23" t="s">
        <v>1468</v>
      </c>
    </row>
    <row r="308" s="1" customFormat="1" ht="25.5" customHeight="1">
      <c r="B308" s="47"/>
      <c r="C308" s="220" t="s">
        <v>662</v>
      </c>
      <c r="D308" s="220" t="s">
        <v>172</v>
      </c>
      <c r="E308" s="221" t="s">
        <v>589</v>
      </c>
      <c r="F308" s="222" t="s">
        <v>590</v>
      </c>
      <c r="G308" s="222"/>
      <c r="H308" s="222"/>
      <c r="I308" s="222"/>
      <c r="J308" s="223" t="s">
        <v>582</v>
      </c>
      <c r="K308" s="224">
        <v>1</v>
      </c>
      <c r="L308" s="225">
        <v>0</v>
      </c>
      <c r="M308" s="226"/>
      <c r="N308" s="227">
        <f>ROUND(L308*K308,2)</f>
        <v>0</v>
      </c>
      <c r="O308" s="227"/>
      <c r="P308" s="227"/>
      <c r="Q308" s="227"/>
      <c r="R308" s="49"/>
      <c r="T308" s="228" t="s">
        <v>22</v>
      </c>
      <c r="U308" s="57" t="s">
        <v>43</v>
      </c>
      <c r="V308" s="48"/>
      <c r="W308" s="229">
        <f>V308*K308</f>
        <v>0</v>
      </c>
      <c r="X308" s="229">
        <v>0</v>
      </c>
      <c r="Y308" s="229">
        <f>X308*K308</f>
        <v>0</v>
      </c>
      <c r="Z308" s="229">
        <v>0</v>
      </c>
      <c r="AA308" s="230">
        <f>Z308*K308</f>
        <v>0</v>
      </c>
      <c r="AR308" s="23" t="s">
        <v>249</v>
      </c>
      <c r="AT308" s="23" t="s">
        <v>172</v>
      </c>
      <c r="AU308" s="23" t="s">
        <v>150</v>
      </c>
      <c r="AY308" s="23" t="s">
        <v>171</v>
      </c>
      <c r="BE308" s="143">
        <f>IF(U308="základní",N308,0)</f>
        <v>0</v>
      </c>
      <c r="BF308" s="143">
        <f>IF(U308="snížená",N308,0)</f>
        <v>0</v>
      </c>
      <c r="BG308" s="143">
        <f>IF(U308="zákl. přenesená",N308,0)</f>
        <v>0</v>
      </c>
      <c r="BH308" s="143">
        <f>IF(U308="sníž. přenesená",N308,0)</f>
        <v>0</v>
      </c>
      <c r="BI308" s="143">
        <f>IF(U308="nulová",N308,0)</f>
        <v>0</v>
      </c>
      <c r="BJ308" s="23" t="s">
        <v>150</v>
      </c>
      <c r="BK308" s="143">
        <f>ROUND(L308*K308,2)</f>
        <v>0</v>
      </c>
      <c r="BL308" s="23" t="s">
        <v>249</v>
      </c>
      <c r="BM308" s="23" t="s">
        <v>1469</v>
      </c>
    </row>
    <row r="309" s="1" customFormat="1" ht="25.5" customHeight="1">
      <c r="B309" s="47"/>
      <c r="C309" s="220" t="s">
        <v>666</v>
      </c>
      <c r="D309" s="220" t="s">
        <v>172</v>
      </c>
      <c r="E309" s="221" t="s">
        <v>593</v>
      </c>
      <c r="F309" s="222" t="s">
        <v>594</v>
      </c>
      <c r="G309" s="222"/>
      <c r="H309" s="222"/>
      <c r="I309" s="222"/>
      <c r="J309" s="223" t="s">
        <v>582</v>
      </c>
      <c r="K309" s="224">
        <v>1</v>
      </c>
      <c r="L309" s="225">
        <v>0</v>
      </c>
      <c r="M309" s="226"/>
      <c r="N309" s="227">
        <f>ROUND(L309*K309,2)</f>
        <v>0</v>
      </c>
      <c r="O309" s="227"/>
      <c r="P309" s="227"/>
      <c r="Q309" s="227"/>
      <c r="R309" s="49"/>
      <c r="T309" s="228" t="s">
        <v>22</v>
      </c>
      <c r="U309" s="57" t="s">
        <v>43</v>
      </c>
      <c r="V309" s="48"/>
      <c r="W309" s="229">
        <f>V309*K309</f>
        <v>0</v>
      </c>
      <c r="X309" s="229">
        <v>0</v>
      </c>
      <c r="Y309" s="229">
        <f>X309*K309</f>
        <v>0</v>
      </c>
      <c r="Z309" s="229">
        <v>0</v>
      </c>
      <c r="AA309" s="230">
        <f>Z309*K309</f>
        <v>0</v>
      </c>
      <c r="AR309" s="23" t="s">
        <v>249</v>
      </c>
      <c r="AT309" s="23" t="s">
        <v>172</v>
      </c>
      <c r="AU309" s="23" t="s">
        <v>150</v>
      </c>
      <c r="AY309" s="23" t="s">
        <v>171</v>
      </c>
      <c r="BE309" s="143">
        <f>IF(U309="základní",N309,0)</f>
        <v>0</v>
      </c>
      <c r="BF309" s="143">
        <f>IF(U309="snížená",N309,0)</f>
        <v>0</v>
      </c>
      <c r="BG309" s="143">
        <f>IF(U309="zákl. přenesená",N309,0)</f>
        <v>0</v>
      </c>
      <c r="BH309" s="143">
        <f>IF(U309="sníž. přenesená",N309,0)</f>
        <v>0</v>
      </c>
      <c r="BI309" s="143">
        <f>IF(U309="nulová",N309,0)</f>
        <v>0</v>
      </c>
      <c r="BJ309" s="23" t="s">
        <v>150</v>
      </c>
      <c r="BK309" s="143">
        <f>ROUND(L309*K309,2)</f>
        <v>0</v>
      </c>
      <c r="BL309" s="23" t="s">
        <v>249</v>
      </c>
      <c r="BM309" s="23" t="s">
        <v>1470</v>
      </c>
    </row>
    <row r="310" s="1" customFormat="1" ht="25.5" customHeight="1">
      <c r="B310" s="47"/>
      <c r="C310" s="220" t="s">
        <v>670</v>
      </c>
      <c r="D310" s="220" t="s">
        <v>172</v>
      </c>
      <c r="E310" s="221" t="s">
        <v>597</v>
      </c>
      <c r="F310" s="222" t="s">
        <v>598</v>
      </c>
      <c r="G310" s="222"/>
      <c r="H310" s="222"/>
      <c r="I310" s="222"/>
      <c r="J310" s="223" t="s">
        <v>321</v>
      </c>
      <c r="K310" s="272">
        <v>0</v>
      </c>
      <c r="L310" s="225">
        <v>0</v>
      </c>
      <c r="M310" s="226"/>
      <c r="N310" s="227">
        <f>ROUND(L310*K310,2)</f>
        <v>0</v>
      </c>
      <c r="O310" s="227"/>
      <c r="P310" s="227"/>
      <c r="Q310" s="227"/>
      <c r="R310" s="49"/>
      <c r="T310" s="228" t="s">
        <v>22</v>
      </c>
      <c r="U310" s="57" t="s">
        <v>43</v>
      </c>
      <c r="V310" s="48"/>
      <c r="W310" s="229">
        <f>V310*K310</f>
        <v>0</v>
      </c>
      <c r="X310" s="229">
        <v>0</v>
      </c>
      <c r="Y310" s="229">
        <f>X310*K310</f>
        <v>0</v>
      </c>
      <c r="Z310" s="229">
        <v>0</v>
      </c>
      <c r="AA310" s="230">
        <f>Z310*K310</f>
        <v>0</v>
      </c>
      <c r="AR310" s="23" t="s">
        <v>249</v>
      </c>
      <c r="AT310" s="23" t="s">
        <v>172</v>
      </c>
      <c r="AU310" s="23" t="s">
        <v>150</v>
      </c>
      <c r="AY310" s="23" t="s">
        <v>171</v>
      </c>
      <c r="BE310" s="143">
        <f>IF(U310="základní",N310,0)</f>
        <v>0</v>
      </c>
      <c r="BF310" s="143">
        <f>IF(U310="snížená",N310,0)</f>
        <v>0</v>
      </c>
      <c r="BG310" s="143">
        <f>IF(U310="zákl. přenesená",N310,0)</f>
        <v>0</v>
      </c>
      <c r="BH310" s="143">
        <f>IF(U310="sníž. přenesená",N310,0)</f>
        <v>0</v>
      </c>
      <c r="BI310" s="143">
        <f>IF(U310="nulová",N310,0)</f>
        <v>0</v>
      </c>
      <c r="BJ310" s="23" t="s">
        <v>150</v>
      </c>
      <c r="BK310" s="143">
        <f>ROUND(L310*K310,2)</f>
        <v>0</v>
      </c>
      <c r="BL310" s="23" t="s">
        <v>249</v>
      </c>
      <c r="BM310" s="23" t="s">
        <v>1471</v>
      </c>
    </row>
    <row r="311" s="9" customFormat="1" ht="29.88" customHeight="1">
      <c r="B311" s="206"/>
      <c r="C311" s="207"/>
      <c r="D311" s="217" t="s">
        <v>136</v>
      </c>
      <c r="E311" s="217"/>
      <c r="F311" s="217"/>
      <c r="G311" s="217"/>
      <c r="H311" s="217"/>
      <c r="I311" s="217"/>
      <c r="J311" s="217"/>
      <c r="K311" s="217"/>
      <c r="L311" s="217"/>
      <c r="M311" s="217"/>
      <c r="N311" s="231">
        <f>BK311</f>
        <v>0</v>
      </c>
      <c r="O311" s="232"/>
      <c r="P311" s="232"/>
      <c r="Q311" s="232"/>
      <c r="R311" s="210"/>
      <c r="T311" s="211"/>
      <c r="U311" s="207"/>
      <c r="V311" s="207"/>
      <c r="W311" s="212">
        <f>SUM(W312:W313)</f>
        <v>0</v>
      </c>
      <c r="X311" s="207"/>
      <c r="Y311" s="212">
        <f>SUM(Y312:Y313)</f>
        <v>0</v>
      </c>
      <c r="Z311" s="207"/>
      <c r="AA311" s="213">
        <f>SUM(AA312:AA313)</f>
        <v>0</v>
      </c>
      <c r="AR311" s="214" t="s">
        <v>150</v>
      </c>
      <c r="AT311" s="215" t="s">
        <v>75</v>
      </c>
      <c r="AU311" s="215" t="s">
        <v>84</v>
      </c>
      <c r="AY311" s="214" t="s">
        <v>171</v>
      </c>
      <c r="BK311" s="216">
        <f>SUM(BK312:BK313)</f>
        <v>0</v>
      </c>
    </row>
    <row r="312" s="1" customFormat="1" ht="25.5" customHeight="1">
      <c r="B312" s="47"/>
      <c r="C312" s="220" t="s">
        <v>674</v>
      </c>
      <c r="D312" s="220" t="s">
        <v>172</v>
      </c>
      <c r="E312" s="221" t="s">
        <v>601</v>
      </c>
      <c r="F312" s="222" t="s">
        <v>602</v>
      </c>
      <c r="G312" s="222"/>
      <c r="H312" s="222"/>
      <c r="I312" s="222"/>
      <c r="J312" s="223" t="s">
        <v>175</v>
      </c>
      <c r="K312" s="224">
        <v>1</v>
      </c>
      <c r="L312" s="225">
        <v>0</v>
      </c>
      <c r="M312" s="226"/>
      <c r="N312" s="227">
        <f>ROUND(L312*K312,2)</f>
        <v>0</v>
      </c>
      <c r="O312" s="227"/>
      <c r="P312" s="227"/>
      <c r="Q312" s="227"/>
      <c r="R312" s="49"/>
      <c r="T312" s="228" t="s">
        <v>22</v>
      </c>
      <c r="U312" s="57" t="s">
        <v>43</v>
      </c>
      <c r="V312" s="48"/>
      <c r="W312" s="229">
        <f>V312*K312</f>
        <v>0</v>
      </c>
      <c r="X312" s="229">
        <v>0</v>
      </c>
      <c r="Y312" s="229">
        <f>X312*K312</f>
        <v>0</v>
      </c>
      <c r="Z312" s="229">
        <v>0</v>
      </c>
      <c r="AA312" s="230">
        <f>Z312*K312</f>
        <v>0</v>
      </c>
      <c r="AR312" s="23" t="s">
        <v>249</v>
      </c>
      <c r="AT312" s="23" t="s">
        <v>172</v>
      </c>
      <c r="AU312" s="23" t="s">
        <v>150</v>
      </c>
      <c r="AY312" s="23" t="s">
        <v>171</v>
      </c>
      <c r="BE312" s="143">
        <f>IF(U312="základní",N312,0)</f>
        <v>0</v>
      </c>
      <c r="BF312" s="143">
        <f>IF(U312="snížená",N312,0)</f>
        <v>0</v>
      </c>
      <c r="BG312" s="143">
        <f>IF(U312="zákl. přenesená",N312,0)</f>
        <v>0</v>
      </c>
      <c r="BH312" s="143">
        <f>IF(U312="sníž. přenesená",N312,0)</f>
        <v>0</v>
      </c>
      <c r="BI312" s="143">
        <f>IF(U312="nulová",N312,0)</f>
        <v>0</v>
      </c>
      <c r="BJ312" s="23" t="s">
        <v>150</v>
      </c>
      <c r="BK312" s="143">
        <f>ROUND(L312*K312,2)</f>
        <v>0</v>
      </c>
      <c r="BL312" s="23" t="s">
        <v>249</v>
      </c>
      <c r="BM312" s="23" t="s">
        <v>1472</v>
      </c>
    </row>
    <row r="313" s="1" customFormat="1" ht="16.5" customHeight="1">
      <c r="B313" s="47"/>
      <c r="C313" s="264" t="s">
        <v>678</v>
      </c>
      <c r="D313" s="264" t="s">
        <v>302</v>
      </c>
      <c r="E313" s="265" t="s">
        <v>605</v>
      </c>
      <c r="F313" s="266" t="s">
        <v>606</v>
      </c>
      <c r="G313" s="266"/>
      <c r="H313" s="266"/>
      <c r="I313" s="266"/>
      <c r="J313" s="267" t="s">
        <v>175</v>
      </c>
      <c r="K313" s="268">
        <v>1</v>
      </c>
      <c r="L313" s="269">
        <v>0</v>
      </c>
      <c r="M313" s="270"/>
      <c r="N313" s="271">
        <f>ROUND(L313*K313,2)</f>
        <v>0</v>
      </c>
      <c r="O313" s="227"/>
      <c r="P313" s="227"/>
      <c r="Q313" s="227"/>
      <c r="R313" s="49"/>
      <c r="T313" s="228" t="s">
        <v>22</v>
      </c>
      <c r="U313" s="57" t="s">
        <v>43</v>
      </c>
      <c r="V313" s="48"/>
      <c r="W313" s="229">
        <f>V313*K313</f>
        <v>0</v>
      </c>
      <c r="X313" s="229">
        <v>0</v>
      </c>
      <c r="Y313" s="229">
        <f>X313*K313</f>
        <v>0</v>
      </c>
      <c r="Z313" s="229">
        <v>0</v>
      </c>
      <c r="AA313" s="230">
        <f>Z313*K313</f>
        <v>0</v>
      </c>
      <c r="AR313" s="23" t="s">
        <v>306</v>
      </c>
      <c r="AT313" s="23" t="s">
        <v>302</v>
      </c>
      <c r="AU313" s="23" t="s">
        <v>150</v>
      </c>
      <c r="AY313" s="23" t="s">
        <v>171</v>
      </c>
      <c r="BE313" s="143">
        <f>IF(U313="základní",N313,0)</f>
        <v>0</v>
      </c>
      <c r="BF313" s="143">
        <f>IF(U313="snížená",N313,0)</f>
        <v>0</v>
      </c>
      <c r="BG313" s="143">
        <f>IF(U313="zákl. přenesená",N313,0)</f>
        <v>0</v>
      </c>
      <c r="BH313" s="143">
        <f>IF(U313="sníž. přenesená",N313,0)</f>
        <v>0</v>
      </c>
      <c r="BI313" s="143">
        <f>IF(U313="nulová",N313,0)</f>
        <v>0</v>
      </c>
      <c r="BJ313" s="23" t="s">
        <v>150</v>
      </c>
      <c r="BK313" s="143">
        <f>ROUND(L313*K313,2)</f>
        <v>0</v>
      </c>
      <c r="BL313" s="23" t="s">
        <v>249</v>
      </c>
      <c r="BM313" s="23" t="s">
        <v>1473</v>
      </c>
    </row>
    <row r="314" s="9" customFormat="1" ht="29.88" customHeight="1">
      <c r="B314" s="206"/>
      <c r="C314" s="207"/>
      <c r="D314" s="217" t="s">
        <v>137</v>
      </c>
      <c r="E314" s="217"/>
      <c r="F314" s="217"/>
      <c r="G314" s="217"/>
      <c r="H314" s="217"/>
      <c r="I314" s="217"/>
      <c r="J314" s="217"/>
      <c r="K314" s="217"/>
      <c r="L314" s="217"/>
      <c r="M314" s="217"/>
      <c r="N314" s="231">
        <f>BK314</f>
        <v>0</v>
      </c>
      <c r="O314" s="232"/>
      <c r="P314" s="232"/>
      <c r="Q314" s="232"/>
      <c r="R314" s="210"/>
      <c r="T314" s="211"/>
      <c r="U314" s="207"/>
      <c r="V314" s="207"/>
      <c r="W314" s="212">
        <f>SUM(W315:W319)</f>
        <v>0</v>
      </c>
      <c r="X314" s="207"/>
      <c r="Y314" s="212">
        <f>SUM(Y315:Y319)</f>
        <v>0.22652160000000002</v>
      </c>
      <c r="Z314" s="207"/>
      <c r="AA314" s="213">
        <f>SUM(AA315:AA319)</f>
        <v>0.48959999999999998</v>
      </c>
      <c r="AR314" s="214" t="s">
        <v>150</v>
      </c>
      <c r="AT314" s="215" t="s">
        <v>75</v>
      </c>
      <c r="AU314" s="215" t="s">
        <v>84</v>
      </c>
      <c r="AY314" s="214" t="s">
        <v>171</v>
      </c>
      <c r="BK314" s="216">
        <f>SUM(BK315:BK319)</f>
        <v>0</v>
      </c>
    </row>
    <row r="315" s="1" customFormat="1" ht="25.5" customHeight="1">
      <c r="B315" s="47"/>
      <c r="C315" s="220" t="s">
        <v>683</v>
      </c>
      <c r="D315" s="220" t="s">
        <v>172</v>
      </c>
      <c r="E315" s="221" t="s">
        <v>609</v>
      </c>
      <c r="F315" s="222" t="s">
        <v>610</v>
      </c>
      <c r="G315" s="222"/>
      <c r="H315" s="222"/>
      <c r="I315" s="222"/>
      <c r="J315" s="223" t="s">
        <v>184</v>
      </c>
      <c r="K315" s="224">
        <v>16.32</v>
      </c>
      <c r="L315" s="225">
        <v>0</v>
      </c>
      <c r="M315" s="226"/>
      <c r="N315" s="227">
        <f>ROUND(L315*K315,2)</f>
        <v>0</v>
      </c>
      <c r="O315" s="227"/>
      <c r="P315" s="227"/>
      <c r="Q315" s="227"/>
      <c r="R315" s="49"/>
      <c r="T315" s="228" t="s">
        <v>22</v>
      </c>
      <c r="U315" s="57" t="s">
        <v>43</v>
      </c>
      <c r="V315" s="48"/>
      <c r="W315" s="229">
        <f>V315*K315</f>
        <v>0</v>
      </c>
      <c r="X315" s="229">
        <v>0.01388</v>
      </c>
      <c r="Y315" s="229">
        <f>X315*K315</f>
        <v>0.22652160000000002</v>
      </c>
      <c r="Z315" s="229">
        <v>0</v>
      </c>
      <c r="AA315" s="230">
        <f>Z315*K315</f>
        <v>0</v>
      </c>
      <c r="AR315" s="23" t="s">
        <v>249</v>
      </c>
      <c r="AT315" s="23" t="s">
        <v>172</v>
      </c>
      <c r="AU315" s="23" t="s">
        <v>150</v>
      </c>
      <c r="AY315" s="23" t="s">
        <v>171</v>
      </c>
      <c r="BE315" s="143">
        <f>IF(U315="základní",N315,0)</f>
        <v>0</v>
      </c>
      <c r="BF315" s="143">
        <f>IF(U315="snížená",N315,0)</f>
        <v>0</v>
      </c>
      <c r="BG315" s="143">
        <f>IF(U315="zákl. přenesená",N315,0)</f>
        <v>0</v>
      </c>
      <c r="BH315" s="143">
        <f>IF(U315="sníž. přenesená",N315,0)</f>
        <v>0</v>
      </c>
      <c r="BI315" s="143">
        <f>IF(U315="nulová",N315,0)</f>
        <v>0</v>
      </c>
      <c r="BJ315" s="23" t="s">
        <v>150</v>
      </c>
      <c r="BK315" s="143">
        <f>ROUND(L315*K315,2)</f>
        <v>0</v>
      </c>
      <c r="BL315" s="23" t="s">
        <v>249</v>
      </c>
      <c r="BM315" s="23" t="s">
        <v>1474</v>
      </c>
    </row>
    <row r="316" s="10" customFormat="1" ht="16.5" customHeight="1">
      <c r="B316" s="233"/>
      <c r="C316" s="234"/>
      <c r="D316" s="234"/>
      <c r="E316" s="235" t="s">
        <v>22</v>
      </c>
      <c r="F316" s="236" t="s">
        <v>1475</v>
      </c>
      <c r="G316" s="237"/>
      <c r="H316" s="237"/>
      <c r="I316" s="237"/>
      <c r="J316" s="234"/>
      <c r="K316" s="238">
        <v>16.32</v>
      </c>
      <c r="L316" s="234"/>
      <c r="M316" s="234"/>
      <c r="N316" s="234"/>
      <c r="O316" s="234"/>
      <c r="P316" s="234"/>
      <c r="Q316" s="234"/>
      <c r="R316" s="239"/>
      <c r="T316" s="240"/>
      <c r="U316" s="234"/>
      <c r="V316" s="234"/>
      <c r="W316" s="234"/>
      <c r="X316" s="234"/>
      <c r="Y316" s="234"/>
      <c r="Z316" s="234"/>
      <c r="AA316" s="241"/>
      <c r="AT316" s="242" t="s">
        <v>187</v>
      </c>
      <c r="AU316" s="242" t="s">
        <v>150</v>
      </c>
      <c r="AV316" s="10" t="s">
        <v>150</v>
      </c>
      <c r="AW316" s="10" t="s">
        <v>34</v>
      </c>
      <c r="AX316" s="10" t="s">
        <v>76</v>
      </c>
      <c r="AY316" s="242" t="s">
        <v>171</v>
      </c>
    </row>
    <row r="317" s="11" customFormat="1" ht="16.5" customHeight="1">
      <c r="B317" s="243"/>
      <c r="C317" s="244"/>
      <c r="D317" s="244"/>
      <c r="E317" s="245" t="s">
        <v>22</v>
      </c>
      <c r="F317" s="246" t="s">
        <v>188</v>
      </c>
      <c r="G317" s="244"/>
      <c r="H317" s="244"/>
      <c r="I317" s="244"/>
      <c r="J317" s="244"/>
      <c r="K317" s="247">
        <v>16.32</v>
      </c>
      <c r="L317" s="244"/>
      <c r="M317" s="244"/>
      <c r="N317" s="244"/>
      <c r="O317" s="244"/>
      <c r="P317" s="244"/>
      <c r="Q317" s="244"/>
      <c r="R317" s="248"/>
      <c r="T317" s="249"/>
      <c r="U317" s="244"/>
      <c r="V317" s="244"/>
      <c r="W317" s="244"/>
      <c r="X317" s="244"/>
      <c r="Y317" s="244"/>
      <c r="Z317" s="244"/>
      <c r="AA317" s="250"/>
      <c r="AT317" s="251" t="s">
        <v>187</v>
      </c>
      <c r="AU317" s="251" t="s">
        <v>150</v>
      </c>
      <c r="AV317" s="11" t="s">
        <v>176</v>
      </c>
      <c r="AW317" s="11" t="s">
        <v>34</v>
      </c>
      <c r="AX317" s="11" t="s">
        <v>84</v>
      </c>
      <c r="AY317" s="251" t="s">
        <v>171</v>
      </c>
    </row>
    <row r="318" s="1" customFormat="1" ht="38.25" customHeight="1">
      <c r="B318" s="47"/>
      <c r="C318" s="220" t="s">
        <v>688</v>
      </c>
      <c r="D318" s="220" t="s">
        <v>172</v>
      </c>
      <c r="E318" s="221" t="s">
        <v>614</v>
      </c>
      <c r="F318" s="222" t="s">
        <v>615</v>
      </c>
      <c r="G318" s="222"/>
      <c r="H318" s="222"/>
      <c r="I318" s="222"/>
      <c r="J318" s="223" t="s">
        <v>184</v>
      </c>
      <c r="K318" s="224">
        <v>16.32</v>
      </c>
      <c r="L318" s="225">
        <v>0</v>
      </c>
      <c r="M318" s="226"/>
      <c r="N318" s="227">
        <f>ROUND(L318*K318,2)</f>
        <v>0</v>
      </c>
      <c r="O318" s="227"/>
      <c r="P318" s="227"/>
      <c r="Q318" s="227"/>
      <c r="R318" s="49"/>
      <c r="T318" s="228" t="s">
        <v>22</v>
      </c>
      <c r="U318" s="57" t="s">
        <v>43</v>
      </c>
      <c r="V318" s="48"/>
      <c r="W318" s="229">
        <f>V318*K318</f>
        <v>0</v>
      </c>
      <c r="X318" s="229">
        <v>0</v>
      </c>
      <c r="Y318" s="229">
        <f>X318*K318</f>
        <v>0</v>
      </c>
      <c r="Z318" s="229">
        <v>0.029999999999999999</v>
      </c>
      <c r="AA318" s="230">
        <f>Z318*K318</f>
        <v>0.48959999999999998</v>
      </c>
      <c r="AR318" s="23" t="s">
        <v>249</v>
      </c>
      <c r="AT318" s="23" t="s">
        <v>172</v>
      </c>
      <c r="AU318" s="23" t="s">
        <v>150</v>
      </c>
      <c r="AY318" s="23" t="s">
        <v>171</v>
      </c>
      <c r="BE318" s="143">
        <f>IF(U318="základní",N318,0)</f>
        <v>0</v>
      </c>
      <c r="BF318" s="143">
        <f>IF(U318="snížená",N318,0)</f>
        <v>0</v>
      </c>
      <c r="BG318" s="143">
        <f>IF(U318="zákl. přenesená",N318,0)</f>
        <v>0</v>
      </c>
      <c r="BH318" s="143">
        <f>IF(U318="sníž. přenesená",N318,0)</f>
        <v>0</v>
      </c>
      <c r="BI318" s="143">
        <f>IF(U318="nulová",N318,0)</f>
        <v>0</v>
      </c>
      <c r="BJ318" s="23" t="s">
        <v>150</v>
      </c>
      <c r="BK318" s="143">
        <f>ROUND(L318*K318,2)</f>
        <v>0</v>
      </c>
      <c r="BL318" s="23" t="s">
        <v>249</v>
      </c>
      <c r="BM318" s="23" t="s">
        <v>1476</v>
      </c>
    </row>
    <row r="319" s="1" customFormat="1" ht="25.5" customHeight="1">
      <c r="B319" s="47"/>
      <c r="C319" s="220" t="s">
        <v>694</v>
      </c>
      <c r="D319" s="220" t="s">
        <v>172</v>
      </c>
      <c r="E319" s="221" t="s">
        <v>618</v>
      </c>
      <c r="F319" s="222" t="s">
        <v>619</v>
      </c>
      <c r="G319" s="222"/>
      <c r="H319" s="222"/>
      <c r="I319" s="222"/>
      <c r="J319" s="223" t="s">
        <v>321</v>
      </c>
      <c r="K319" s="272">
        <v>0</v>
      </c>
      <c r="L319" s="225">
        <v>0</v>
      </c>
      <c r="M319" s="226"/>
      <c r="N319" s="227">
        <f>ROUND(L319*K319,2)</f>
        <v>0</v>
      </c>
      <c r="O319" s="227"/>
      <c r="P319" s="227"/>
      <c r="Q319" s="227"/>
      <c r="R319" s="49"/>
      <c r="T319" s="228" t="s">
        <v>22</v>
      </c>
      <c r="U319" s="57" t="s">
        <v>43</v>
      </c>
      <c r="V319" s="48"/>
      <c r="W319" s="229">
        <f>V319*K319</f>
        <v>0</v>
      </c>
      <c r="X319" s="229">
        <v>0</v>
      </c>
      <c r="Y319" s="229">
        <f>X319*K319</f>
        <v>0</v>
      </c>
      <c r="Z319" s="229">
        <v>0</v>
      </c>
      <c r="AA319" s="230">
        <f>Z319*K319</f>
        <v>0</v>
      </c>
      <c r="AR319" s="23" t="s">
        <v>249</v>
      </c>
      <c r="AT319" s="23" t="s">
        <v>172</v>
      </c>
      <c r="AU319" s="23" t="s">
        <v>150</v>
      </c>
      <c r="AY319" s="23" t="s">
        <v>171</v>
      </c>
      <c r="BE319" s="143">
        <f>IF(U319="základní",N319,0)</f>
        <v>0</v>
      </c>
      <c r="BF319" s="143">
        <f>IF(U319="snížená",N319,0)</f>
        <v>0</v>
      </c>
      <c r="BG319" s="143">
        <f>IF(U319="zákl. přenesená",N319,0)</f>
        <v>0</v>
      </c>
      <c r="BH319" s="143">
        <f>IF(U319="sníž. přenesená",N319,0)</f>
        <v>0</v>
      </c>
      <c r="BI319" s="143">
        <f>IF(U319="nulová",N319,0)</f>
        <v>0</v>
      </c>
      <c r="BJ319" s="23" t="s">
        <v>150</v>
      </c>
      <c r="BK319" s="143">
        <f>ROUND(L319*K319,2)</f>
        <v>0</v>
      </c>
      <c r="BL319" s="23" t="s">
        <v>249</v>
      </c>
      <c r="BM319" s="23" t="s">
        <v>1477</v>
      </c>
    </row>
    <row r="320" s="9" customFormat="1" ht="29.88" customHeight="1">
      <c r="B320" s="206"/>
      <c r="C320" s="207"/>
      <c r="D320" s="217" t="s">
        <v>1031</v>
      </c>
      <c r="E320" s="217"/>
      <c r="F320" s="217"/>
      <c r="G320" s="217"/>
      <c r="H320" s="217"/>
      <c r="I320" s="217"/>
      <c r="J320" s="217"/>
      <c r="K320" s="217"/>
      <c r="L320" s="217"/>
      <c r="M320" s="217"/>
      <c r="N320" s="231">
        <f>BK320</f>
        <v>0</v>
      </c>
      <c r="O320" s="232"/>
      <c r="P320" s="232"/>
      <c r="Q320" s="232"/>
      <c r="R320" s="210"/>
      <c r="T320" s="211"/>
      <c r="U320" s="207"/>
      <c r="V320" s="207"/>
      <c r="W320" s="212">
        <f>SUM(W321:W327)</f>
        <v>0</v>
      </c>
      <c r="X320" s="207"/>
      <c r="Y320" s="212">
        <f>SUM(Y321:Y327)</f>
        <v>0.039388000000000006</v>
      </c>
      <c r="Z320" s="207"/>
      <c r="AA320" s="213">
        <f>SUM(AA321:AA327)</f>
        <v>0</v>
      </c>
      <c r="AR320" s="214" t="s">
        <v>150</v>
      </c>
      <c r="AT320" s="215" t="s">
        <v>75</v>
      </c>
      <c r="AU320" s="215" t="s">
        <v>84</v>
      </c>
      <c r="AY320" s="214" t="s">
        <v>171</v>
      </c>
      <c r="BK320" s="216">
        <f>SUM(BK321:BK327)</f>
        <v>0</v>
      </c>
    </row>
    <row r="321" s="1" customFormat="1" ht="25.5" customHeight="1">
      <c r="B321" s="47"/>
      <c r="C321" s="220" t="s">
        <v>698</v>
      </c>
      <c r="D321" s="220" t="s">
        <v>172</v>
      </c>
      <c r="E321" s="221" t="s">
        <v>1209</v>
      </c>
      <c r="F321" s="222" t="s">
        <v>1210</v>
      </c>
      <c r="G321" s="222"/>
      <c r="H321" s="222"/>
      <c r="I321" s="222"/>
      <c r="J321" s="223" t="s">
        <v>223</v>
      </c>
      <c r="K321" s="224">
        <v>5.5999999999999996</v>
      </c>
      <c r="L321" s="225">
        <v>0</v>
      </c>
      <c r="M321" s="226"/>
      <c r="N321" s="227">
        <f>ROUND(L321*K321,2)</f>
        <v>0</v>
      </c>
      <c r="O321" s="227"/>
      <c r="P321" s="227"/>
      <c r="Q321" s="227"/>
      <c r="R321" s="49"/>
      <c r="T321" s="228" t="s">
        <v>22</v>
      </c>
      <c r="U321" s="57" t="s">
        <v>43</v>
      </c>
      <c r="V321" s="48"/>
      <c r="W321" s="229">
        <f>V321*K321</f>
        <v>0</v>
      </c>
      <c r="X321" s="229">
        <v>0.0069300000000000004</v>
      </c>
      <c r="Y321" s="229">
        <f>X321*K321</f>
        <v>0.038808000000000002</v>
      </c>
      <c r="Z321" s="229">
        <v>0</v>
      </c>
      <c r="AA321" s="230">
        <f>Z321*K321</f>
        <v>0</v>
      </c>
      <c r="AR321" s="23" t="s">
        <v>249</v>
      </c>
      <c r="AT321" s="23" t="s">
        <v>172</v>
      </c>
      <c r="AU321" s="23" t="s">
        <v>150</v>
      </c>
      <c r="AY321" s="23" t="s">
        <v>171</v>
      </c>
      <c r="BE321" s="143">
        <f>IF(U321="základní",N321,0)</f>
        <v>0</v>
      </c>
      <c r="BF321" s="143">
        <f>IF(U321="snížená",N321,0)</f>
        <v>0</v>
      </c>
      <c r="BG321" s="143">
        <f>IF(U321="zákl. přenesená",N321,0)</f>
        <v>0</v>
      </c>
      <c r="BH321" s="143">
        <f>IF(U321="sníž. přenesená",N321,0)</f>
        <v>0</v>
      </c>
      <c r="BI321" s="143">
        <f>IF(U321="nulová",N321,0)</f>
        <v>0</v>
      </c>
      <c r="BJ321" s="23" t="s">
        <v>150</v>
      </c>
      <c r="BK321" s="143">
        <f>ROUND(L321*K321,2)</f>
        <v>0</v>
      </c>
      <c r="BL321" s="23" t="s">
        <v>249</v>
      </c>
      <c r="BM321" s="23" t="s">
        <v>1478</v>
      </c>
    </row>
    <row r="322" s="10" customFormat="1" ht="16.5" customHeight="1">
      <c r="B322" s="233"/>
      <c r="C322" s="234"/>
      <c r="D322" s="234"/>
      <c r="E322" s="235" t="s">
        <v>22</v>
      </c>
      <c r="F322" s="236" t="s">
        <v>1479</v>
      </c>
      <c r="G322" s="237"/>
      <c r="H322" s="237"/>
      <c r="I322" s="237"/>
      <c r="J322" s="234"/>
      <c r="K322" s="238">
        <v>5.5999999999999996</v>
      </c>
      <c r="L322" s="234"/>
      <c r="M322" s="234"/>
      <c r="N322" s="234"/>
      <c r="O322" s="234"/>
      <c r="P322" s="234"/>
      <c r="Q322" s="234"/>
      <c r="R322" s="239"/>
      <c r="T322" s="240"/>
      <c r="U322" s="234"/>
      <c r="V322" s="234"/>
      <c r="W322" s="234"/>
      <c r="X322" s="234"/>
      <c r="Y322" s="234"/>
      <c r="Z322" s="234"/>
      <c r="AA322" s="241"/>
      <c r="AT322" s="242" t="s">
        <v>187</v>
      </c>
      <c r="AU322" s="242" t="s">
        <v>150</v>
      </c>
      <c r="AV322" s="10" t="s">
        <v>150</v>
      </c>
      <c r="AW322" s="10" t="s">
        <v>34</v>
      </c>
      <c r="AX322" s="10" t="s">
        <v>76</v>
      </c>
      <c r="AY322" s="242" t="s">
        <v>171</v>
      </c>
    </row>
    <row r="323" s="11" customFormat="1" ht="16.5" customHeight="1">
      <c r="B323" s="243"/>
      <c r="C323" s="244"/>
      <c r="D323" s="244"/>
      <c r="E323" s="245" t="s">
        <v>22</v>
      </c>
      <c r="F323" s="246" t="s">
        <v>188</v>
      </c>
      <c r="G323" s="244"/>
      <c r="H323" s="244"/>
      <c r="I323" s="244"/>
      <c r="J323" s="244"/>
      <c r="K323" s="247">
        <v>5.5999999999999996</v>
      </c>
      <c r="L323" s="244"/>
      <c r="M323" s="244"/>
      <c r="N323" s="244"/>
      <c r="O323" s="244"/>
      <c r="P323" s="244"/>
      <c r="Q323" s="244"/>
      <c r="R323" s="248"/>
      <c r="T323" s="249"/>
      <c r="U323" s="244"/>
      <c r="V323" s="244"/>
      <c r="W323" s="244"/>
      <c r="X323" s="244"/>
      <c r="Y323" s="244"/>
      <c r="Z323" s="244"/>
      <c r="AA323" s="250"/>
      <c r="AT323" s="251" t="s">
        <v>187</v>
      </c>
      <c r="AU323" s="251" t="s">
        <v>150</v>
      </c>
      <c r="AV323" s="11" t="s">
        <v>176</v>
      </c>
      <c r="AW323" s="11" t="s">
        <v>34</v>
      </c>
      <c r="AX323" s="11" t="s">
        <v>84</v>
      </c>
      <c r="AY323" s="251" t="s">
        <v>171</v>
      </c>
    </row>
    <row r="324" s="1" customFormat="1" ht="16.5" customHeight="1">
      <c r="B324" s="47"/>
      <c r="C324" s="220" t="s">
        <v>702</v>
      </c>
      <c r="D324" s="220" t="s">
        <v>172</v>
      </c>
      <c r="E324" s="221" t="s">
        <v>1212</v>
      </c>
      <c r="F324" s="222" t="s">
        <v>1213</v>
      </c>
      <c r="G324" s="222"/>
      <c r="H324" s="222"/>
      <c r="I324" s="222"/>
      <c r="J324" s="223" t="s">
        <v>175</v>
      </c>
      <c r="K324" s="224">
        <v>1</v>
      </c>
      <c r="L324" s="225">
        <v>0</v>
      </c>
      <c r="M324" s="226"/>
      <c r="N324" s="227">
        <f>ROUND(L324*K324,2)</f>
        <v>0</v>
      </c>
      <c r="O324" s="227"/>
      <c r="P324" s="227"/>
      <c r="Q324" s="227"/>
      <c r="R324" s="49"/>
      <c r="T324" s="228" t="s">
        <v>22</v>
      </c>
      <c r="U324" s="57" t="s">
        <v>43</v>
      </c>
      <c r="V324" s="48"/>
      <c r="W324" s="229">
        <f>V324*K324</f>
        <v>0</v>
      </c>
      <c r="X324" s="229">
        <v>3.0000000000000001E-05</v>
      </c>
      <c r="Y324" s="229">
        <f>X324*K324</f>
        <v>3.0000000000000001E-05</v>
      </c>
      <c r="Z324" s="229">
        <v>0</v>
      </c>
      <c r="AA324" s="230">
        <f>Z324*K324</f>
        <v>0</v>
      </c>
      <c r="AR324" s="23" t="s">
        <v>249</v>
      </c>
      <c r="AT324" s="23" t="s">
        <v>172</v>
      </c>
      <c r="AU324" s="23" t="s">
        <v>150</v>
      </c>
      <c r="AY324" s="23" t="s">
        <v>171</v>
      </c>
      <c r="BE324" s="143">
        <f>IF(U324="základní",N324,0)</f>
        <v>0</v>
      </c>
      <c r="BF324" s="143">
        <f>IF(U324="snížená",N324,0)</f>
        <v>0</v>
      </c>
      <c r="BG324" s="143">
        <f>IF(U324="zákl. přenesená",N324,0)</f>
        <v>0</v>
      </c>
      <c r="BH324" s="143">
        <f>IF(U324="sníž. přenesená",N324,0)</f>
        <v>0</v>
      </c>
      <c r="BI324" s="143">
        <f>IF(U324="nulová",N324,0)</f>
        <v>0</v>
      </c>
      <c r="BJ324" s="23" t="s">
        <v>150</v>
      </c>
      <c r="BK324" s="143">
        <f>ROUND(L324*K324,2)</f>
        <v>0</v>
      </c>
      <c r="BL324" s="23" t="s">
        <v>249</v>
      </c>
      <c r="BM324" s="23" t="s">
        <v>1480</v>
      </c>
    </row>
    <row r="325" s="10" customFormat="1" ht="16.5" customHeight="1">
      <c r="B325" s="233"/>
      <c r="C325" s="234"/>
      <c r="D325" s="234"/>
      <c r="E325" s="235" t="s">
        <v>22</v>
      </c>
      <c r="F325" s="236" t="s">
        <v>1215</v>
      </c>
      <c r="G325" s="237"/>
      <c r="H325" s="237"/>
      <c r="I325" s="237"/>
      <c r="J325" s="234"/>
      <c r="K325" s="238">
        <v>1</v>
      </c>
      <c r="L325" s="234"/>
      <c r="M325" s="234"/>
      <c r="N325" s="234"/>
      <c r="O325" s="234"/>
      <c r="P325" s="234"/>
      <c r="Q325" s="234"/>
      <c r="R325" s="239"/>
      <c r="T325" s="240"/>
      <c r="U325" s="234"/>
      <c r="V325" s="234"/>
      <c r="W325" s="234"/>
      <c r="X325" s="234"/>
      <c r="Y325" s="234"/>
      <c r="Z325" s="234"/>
      <c r="AA325" s="241"/>
      <c r="AT325" s="242" t="s">
        <v>187</v>
      </c>
      <c r="AU325" s="242" t="s">
        <v>150</v>
      </c>
      <c r="AV325" s="10" t="s">
        <v>150</v>
      </c>
      <c r="AW325" s="10" t="s">
        <v>34</v>
      </c>
      <c r="AX325" s="10" t="s">
        <v>84</v>
      </c>
      <c r="AY325" s="242" t="s">
        <v>171</v>
      </c>
    </row>
    <row r="326" s="1" customFormat="1" ht="16.5" customHeight="1">
      <c r="B326" s="47"/>
      <c r="C326" s="264" t="s">
        <v>706</v>
      </c>
      <c r="D326" s="264" t="s">
        <v>302</v>
      </c>
      <c r="E326" s="265" t="s">
        <v>1216</v>
      </c>
      <c r="F326" s="266" t="s">
        <v>1217</v>
      </c>
      <c r="G326" s="266"/>
      <c r="H326" s="266"/>
      <c r="I326" s="266"/>
      <c r="J326" s="267" t="s">
        <v>175</v>
      </c>
      <c r="K326" s="268">
        <v>1</v>
      </c>
      <c r="L326" s="269">
        <v>0</v>
      </c>
      <c r="M326" s="270"/>
      <c r="N326" s="271">
        <f>ROUND(L326*K326,2)</f>
        <v>0</v>
      </c>
      <c r="O326" s="227"/>
      <c r="P326" s="227"/>
      <c r="Q326" s="227"/>
      <c r="R326" s="49"/>
      <c r="T326" s="228" t="s">
        <v>22</v>
      </c>
      <c r="U326" s="57" t="s">
        <v>43</v>
      </c>
      <c r="V326" s="48"/>
      <c r="W326" s="229">
        <f>V326*K326</f>
        <v>0</v>
      </c>
      <c r="X326" s="229">
        <v>0.00055000000000000003</v>
      </c>
      <c r="Y326" s="229">
        <f>X326*K326</f>
        <v>0.00055000000000000003</v>
      </c>
      <c r="Z326" s="229">
        <v>0</v>
      </c>
      <c r="AA326" s="230">
        <f>Z326*K326</f>
        <v>0</v>
      </c>
      <c r="AR326" s="23" t="s">
        <v>306</v>
      </c>
      <c r="AT326" s="23" t="s">
        <v>302</v>
      </c>
      <c r="AU326" s="23" t="s">
        <v>150</v>
      </c>
      <c r="AY326" s="23" t="s">
        <v>171</v>
      </c>
      <c r="BE326" s="143">
        <f>IF(U326="základní",N326,0)</f>
        <v>0</v>
      </c>
      <c r="BF326" s="143">
        <f>IF(U326="snížená",N326,0)</f>
        <v>0</v>
      </c>
      <c r="BG326" s="143">
        <f>IF(U326="zákl. přenesená",N326,0)</f>
        <v>0</v>
      </c>
      <c r="BH326" s="143">
        <f>IF(U326="sníž. přenesená",N326,0)</f>
        <v>0</v>
      </c>
      <c r="BI326" s="143">
        <f>IF(U326="nulová",N326,0)</f>
        <v>0</v>
      </c>
      <c r="BJ326" s="23" t="s">
        <v>150</v>
      </c>
      <c r="BK326" s="143">
        <f>ROUND(L326*K326,2)</f>
        <v>0</v>
      </c>
      <c r="BL326" s="23" t="s">
        <v>249</v>
      </c>
      <c r="BM326" s="23" t="s">
        <v>1481</v>
      </c>
    </row>
    <row r="327" s="1" customFormat="1" ht="38.25" customHeight="1">
      <c r="B327" s="47"/>
      <c r="C327" s="220" t="s">
        <v>710</v>
      </c>
      <c r="D327" s="220" t="s">
        <v>172</v>
      </c>
      <c r="E327" s="221" t="s">
        <v>1219</v>
      </c>
      <c r="F327" s="222" t="s">
        <v>1220</v>
      </c>
      <c r="G327" s="222"/>
      <c r="H327" s="222"/>
      <c r="I327" s="222"/>
      <c r="J327" s="223" t="s">
        <v>321</v>
      </c>
      <c r="K327" s="272">
        <v>0</v>
      </c>
      <c r="L327" s="225">
        <v>0</v>
      </c>
      <c r="M327" s="226"/>
      <c r="N327" s="227">
        <f>ROUND(L327*K327,2)</f>
        <v>0</v>
      </c>
      <c r="O327" s="227"/>
      <c r="P327" s="227"/>
      <c r="Q327" s="227"/>
      <c r="R327" s="49"/>
      <c r="T327" s="228" t="s">
        <v>22</v>
      </c>
      <c r="U327" s="57" t="s">
        <v>43</v>
      </c>
      <c r="V327" s="48"/>
      <c r="W327" s="229">
        <f>V327*K327</f>
        <v>0</v>
      </c>
      <c r="X327" s="229">
        <v>0</v>
      </c>
      <c r="Y327" s="229">
        <f>X327*K327</f>
        <v>0</v>
      </c>
      <c r="Z327" s="229">
        <v>0</v>
      </c>
      <c r="AA327" s="230">
        <f>Z327*K327</f>
        <v>0</v>
      </c>
      <c r="AR327" s="23" t="s">
        <v>249</v>
      </c>
      <c r="AT327" s="23" t="s">
        <v>172</v>
      </c>
      <c r="AU327" s="23" t="s">
        <v>150</v>
      </c>
      <c r="AY327" s="23" t="s">
        <v>171</v>
      </c>
      <c r="BE327" s="143">
        <f>IF(U327="základní",N327,0)</f>
        <v>0</v>
      </c>
      <c r="BF327" s="143">
        <f>IF(U327="snížená",N327,0)</f>
        <v>0</v>
      </c>
      <c r="BG327" s="143">
        <f>IF(U327="zákl. přenesená",N327,0)</f>
        <v>0</v>
      </c>
      <c r="BH327" s="143">
        <f>IF(U327="sníž. přenesená",N327,0)</f>
        <v>0</v>
      </c>
      <c r="BI327" s="143">
        <f>IF(U327="nulová",N327,0)</f>
        <v>0</v>
      </c>
      <c r="BJ327" s="23" t="s">
        <v>150</v>
      </c>
      <c r="BK327" s="143">
        <f>ROUND(L327*K327,2)</f>
        <v>0</v>
      </c>
      <c r="BL327" s="23" t="s">
        <v>249</v>
      </c>
      <c r="BM327" s="23" t="s">
        <v>1482</v>
      </c>
    </row>
    <row r="328" s="9" customFormat="1" ht="29.88" customHeight="1">
      <c r="B328" s="206"/>
      <c r="C328" s="207"/>
      <c r="D328" s="217" t="s">
        <v>138</v>
      </c>
      <c r="E328" s="217"/>
      <c r="F328" s="217"/>
      <c r="G328" s="217"/>
      <c r="H328" s="217"/>
      <c r="I328" s="217"/>
      <c r="J328" s="217"/>
      <c r="K328" s="217"/>
      <c r="L328" s="217"/>
      <c r="M328" s="217"/>
      <c r="N328" s="231">
        <f>BK328</f>
        <v>0</v>
      </c>
      <c r="O328" s="232"/>
      <c r="P328" s="232"/>
      <c r="Q328" s="232"/>
      <c r="R328" s="210"/>
      <c r="T328" s="211"/>
      <c r="U328" s="207"/>
      <c r="V328" s="207"/>
      <c r="W328" s="212">
        <f>SUM(W329:W343)</f>
        <v>0</v>
      </c>
      <c r="X328" s="207"/>
      <c r="Y328" s="212">
        <f>SUM(Y329:Y343)</f>
        <v>0.059299999999999999</v>
      </c>
      <c r="Z328" s="207"/>
      <c r="AA328" s="213">
        <f>SUM(AA329:AA343)</f>
        <v>0.51780000000000004</v>
      </c>
      <c r="AR328" s="214" t="s">
        <v>150</v>
      </c>
      <c r="AT328" s="215" t="s">
        <v>75</v>
      </c>
      <c r="AU328" s="215" t="s">
        <v>84</v>
      </c>
      <c r="AY328" s="214" t="s">
        <v>171</v>
      </c>
      <c r="BK328" s="216">
        <f>SUM(BK329:BK343)</f>
        <v>0</v>
      </c>
    </row>
    <row r="329" s="1" customFormat="1" ht="38.25" customHeight="1">
      <c r="B329" s="47"/>
      <c r="C329" s="220" t="s">
        <v>715</v>
      </c>
      <c r="D329" s="220" t="s">
        <v>172</v>
      </c>
      <c r="E329" s="221" t="s">
        <v>622</v>
      </c>
      <c r="F329" s="222" t="s">
        <v>623</v>
      </c>
      <c r="G329" s="222"/>
      <c r="H329" s="222"/>
      <c r="I329" s="222"/>
      <c r="J329" s="223" t="s">
        <v>175</v>
      </c>
      <c r="K329" s="224">
        <v>3</v>
      </c>
      <c r="L329" s="225">
        <v>0</v>
      </c>
      <c r="M329" s="226"/>
      <c r="N329" s="227">
        <f>ROUND(L329*K329,2)</f>
        <v>0</v>
      </c>
      <c r="O329" s="227"/>
      <c r="P329" s="227"/>
      <c r="Q329" s="227"/>
      <c r="R329" s="49"/>
      <c r="T329" s="228" t="s">
        <v>22</v>
      </c>
      <c r="U329" s="57" t="s">
        <v>43</v>
      </c>
      <c r="V329" s="48"/>
      <c r="W329" s="229">
        <f>V329*K329</f>
        <v>0</v>
      </c>
      <c r="X329" s="229">
        <v>0</v>
      </c>
      <c r="Y329" s="229">
        <f>X329*K329</f>
        <v>0</v>
      </c>
      <c r="Z329" s="229">
        <v>0</v>
      </c>
      <c r="AA329" s="230">
        <f>Z329*K329</f>
        <v>0</v>
      </c>
      <c r="AR329" s="23" t="s">
        <v>249</v>
      </c>
      <c r="AT329" s="23" t="s">
        <v>172</v>
      </c>
      <c r="AU329" s="23" t="s">
        <v>150</v>
      </c>
      <c r="AY329" s="23" t="s">
        <v>171</v>
      </c>
      <c r="BE329" s="143">
        <f>IF(U329="základní",N329,0)</f>
        <v>0</v>
      </c>
      <c r="BF329" s="143">
        <f>IF(U329="snížená",N329,0)</f>
        <v>0</v>
      </c>
      <c r="BG329" s="143">
        <f>IF(U329="zákl. přenesená",N329,0)</f>
        <v>0</v>
      </c>
      <c r="BH329" s="143">
        <f>IF(U329="sníž. přenesená",N329,0)</f>
        <v>0</v>
      </c>
      <c r="BI329" s="143">
        <f>IF(U329="nulová",N329,0)</f>
        <v>0</v>
      </c>
      <c r="BJ329" s="23" t="s">
        <v>150</v>
      </c>
      <c r="BK329" s="143">
        <f>ROUND(L329*K329,2)</f>
        <v>0</v>
      </c>
      <c r="BL329" s="23" t="s">
        <v>249</v>
      </c>
      <c r="BM329" s="23" t="s">
        <v>1483</v>
      </c>
    </row>
    <row r="330" s="1" customFormat="1" ht="25.5" customHeight="1">
      <c r="B330" s="47"/>
      <c r="C330" s="264" t="s">
        <v>719</v>
      </c>
      <c r="D330" s="264" t="s">
        <v>302</v>
      </c>
      <c r="E330" s="265" t="s">
        <v>626</v>
      </c>
      <c r="F330" s="266" t="s">
        <v>627</v>
      </c>
      <c r="G330" s="266"/>
      <c r="H330" s="266"/>
      <c r="I330" s="266"/>
      <c r="J330" s="267" t="s">
        <v>175</v>
      </c>
      <c r="K330" s="268">
        <v>1</v>
      </c>
      <c r="L330" s="269">
        <v>0</v>
      </c>
      <c r="M330" s="270"/>
      <c r="N330" s="271">
        <f>ROUND(L330*K330,2)</f>
        <v>0</v>
      </c>
      <c r="O330" s="227"/>
      <c r="P330" s="227"/>
      <c r="Q330" s="227"/>
      <c r="R330" s="49"/>
      <c r="T330" s="228" t="s">
        <v>22</v>
      </c>
      <c r="U330" s="57" t="s">
        <v>43</v>
      </c>
      <c r="V330" s="48"/>
      <c r="W330" s="229">
        <f>V330*K330</f>
        <v>0</v>
      </c>
      <c r="X330" s="229">
        <v>0.0138</v>
      </c>
      <c r="Y330" s="229">
        <f>X330*K330</f>
        <v>0.0138</v>
      </c>
      <c r="Z330" s="229">
        <v>0</v>
      </c>
      <c r="AA330" s="230">
        <f>Z330*K330</f>
        <v>0</v>
      </c>
      <c r="AR330" s="23" t="s">
        <v>306</v>
      </c>
      <c r="AT330" s="23" t="s">
        <v>302</v>
      </c>
      <c r="AU330" s="23" t="s">
        <v>150</v>
      </c>
      <c r="AY330" s="23" t="s">
        <v>171</v>
      </c>
      <c r="BE330" s="143">
        <f>IF(U330="základní",N330,0)</f>
        <v>0</v>
      </c>
      <c r="BF330" s="143">
        <f>IF(U330="snížená",N330,0)</f>
        <v>0</v>
      </c>
      <c r="BG330" s="143">
        <f>IF(U330="zákl. přenesená",N330,0)</f>
        <v>0</v>
      </c>
      <c r="BH330" s="143">
        <f>IF(U330="sníž. přenesená",N330,0)</f>
        <v>0</v>
      </c>
      <c r="BI330" s="143">
        <f>IF(U330="nulová",N330,0)</f>
        <v>0</v>
      </c>
      <c r="BJ330" s="23" t="s">
        <v>150</v>
      </c>
      <c r="BK330" s="143">
        <f>ROUND(L330*K330,2)</f>
        <v>0</v>
      </c>
      <c r="BL330" s="23" t="s">
        <v>249</v>
      </c>
      <c r="BM330" s="23" t="s">
        <v>1484</v>
      </c>
    </row>
    <row r="331" s="1" customFormat="1" ht="38.25" customHeight="1">
      <c r="B331" s="47"/>
      <c r="C331" s="264" t="s">
        <v>724</v>
      </c>
      <c r="D331" s="264" t="s">
        <v>302</v>
      </c>
      <c r="E331" s="265" t="s">
        <v>630</v>
      </c>
      <c r="F331" s="266" t="s">
        <v>631</v>
      </c>
      <c r="G331" s="266"/>
      <c r="H331" s="266"/>
      <c r="I331" s="266"/>
      <c r="J331" s="267" t="s">
        <v>175</v>
      </c>
      <c r="K331" s="268">
        <v>2</v>
      </c>
      <c r="L331" s="269">
        <v>0</v>
      </c>
      <c r="M331" s="270"/>
      <c r="N331" s="271">
        <f>ROUND(L331*K331,2)</f>
        <v>0</v>
      </c>
      <c r="O331" s="227"/>
      <c r="P331" s="227"/>
      <c r="Q331" s="227"/>
      <c r="R331" s="49"/>
      <c r="T331" s="228" t="s">
        <v>22</v>
      </c>
      <c r="U331" s="57" t="s">
        <v>43</v>
      </c>
      <c r="V331" s="48"/>
      <c r="W331" s="229">
        <f>V331*K331</f>
        <v>0</v>
      </c>
      <c r="X331" s="229">
        <v>0.020500000000000001</v>
      </c>
      <c r="Y331" s="229">
        <f>X331*K331</f>
        <v>0.041000000000000002</v>
      </c>
      <c r="Z331" s="229">
        <v>0</v>
      </c>
      <c r="AA331" s="230">
        <f>Z331*K331</f>
        <v>0</v>
      </c>
      <c r="AR331" s="23" t="s">
        <v>306</v>
      </c>
      <c r="AT331" s="23" t="s">
        <v>302</v>
      </c>
      <c r="AU331" s="23" t="s">
        <v>150</v>
      </c>
      <c r="AY331" s="23" t="s">
        <v>171</v>
      </c>
      <c r="BE331" s="143">
        <f>IF(U331="základní",N331,0)</f>
        <v>0</v>
      </c>
      <c r="BF331" s="143">
        <f>IF(U331="snížená",N331,0)</f>
        <v>0</v>
      </c>
      <c r="BG331" s="143">
        <f>IF(U331="zákl. přenesená",N331,0)</f>
        <v>0</v>
      </c>
      <c r="BH331" s="143">
        <f>IF(U331="sníž. přenesená",N331,0)</f>
        <v>0</v>
      </c>
      <c r="BI331" s="143">
        <f>IF(U331="nulová",N331,0)</f>
        <v>0</v>
      </c>
      <c r="BJ331" s="23" t="s">
        <v>150</v>
      </c>
      <c r="BK331" s="143">
        <f>ROUND(L331*K331,2)</f>
        <v>0</v>
      </c>
      <c r="BL331" s="23" t="s">
        <v>249</v>
      </c>
      <c r="BM331" s="23" t="s">
        <v>1485</v>
      </c>
    </row>
    <row r="332" s="1" customFormat="1" ht="38.25" customHeight="1">
      <c r="B332" s="47"/>
      <c r="C332" s="220" t="s">
        <v>728</v>
      </c>
      <c r="D332" s="220" t="s">
        <v>172</v>
      </c>
      <c r="E332" s="221" t="s">
        <v>634</v>
      </c>
      <c r="F332" s="222" t="s">
        <v>635</v>
      </c>
      <c r="G332" s="222"/>
      <c r="H332" s="222"/>
      <c r="I332" s="222"/>
      <c r="J332" s="223" t="s">
        <v>175</v>
      </c>
      <c r="K332" s="224">
        <v>1</v>
      </c>
      <c r="L332" s="225">
        <v>0</v>
      </c>
      <c r="M332" s="226"/>
      <c r="N332" s="227">
        <f>ROUND(L332*K332,2)</f>
        <v>0</v>
      </c>
      <c r="O332" s="227"/>
      <c r="P332" s="227"/>
      <c r="Q332" s="227"/>
      <c r="R332" s="49"/>
      <c r="T332" s="228" t="s">
        <v>22</v>
      </c>
      <c r="U332" s="57" t="s">
        <v>43</v>
      </c>
      <c r="V332" s="48"/>
      <c r="W332" s="229">
        <f>V332*K332</f>
        <v>0</v>
      </c>
      <c r="X332" s="229">
        <v>0</v>
      </c>
      <c r="Y332" s="229">
        <f>X332*K332</f>
        <v>0</v>
      </c>
      <c r="Z332" s="229">
        <v>0</v>
      </c>
      <c r="AA332" s="230">
        <f>Z332*K332</f>
        <v>0</v>
      </c>
      <c r="AR332" s="23" t="s">
        <v>249</v>
      </c>
      <c r="AT332" s="23" t="s">
        <v>172</v>
      </c>
      <c r="AU332" s="23" t="s">
        <v>150</v>
      </c>
      <c r="AY332" s="23" t="s">
        <v>171</v>
      </c>
      <c r="BE332" s="143">
        <f>IF(U332="základní",N332,0)</f>
        <v>0</v>
      </c>
      <c r="BF332" s="143">
        <f>IF(U332="snížená",N332,0)</f>
        <v>0</v>
      </c>
      <c r="BG332" s="143">
        <f>IF(U332="zákl. přenesená",N332,0)</f>
        <v>0</v>
      </c>
      <c r="BH332" s="143">
        <f>IF(U332="sníž. přenesená",N332,0)</f>
        <v>0</v>
      </c>
      <c r="BI332" s="143">
        <f>IF(U332="nulová",N332,0)</f>
        <v>0</v>
      </c>
      <c r="BJ332" s="23" t="s">
        <v>150</v>
      </c>
      <c r="BK332" s="143">
        <f>ROUND(L332*K332,2)</f>
        <v>0</v>
      </c>
      <c r="BL332" s="23" t="s">
        <v>249</v>
      </c>
      <c r="BM332" s="23" t="s">
        <v>1486</v>
      </c>
    </row>
    <row r="333" s="1" customFormat="1" ht="38.25" customHeight="1">
      <c r="B333" s="47"/>
      <c r="C333" s="264" t="s">
        <v>733</v>
      </c>
      <c r="D333" s="264" t="s">
        <v>302</v>
      </c>
      <c r="E333" s="265" t="s">
        <v>638</v>
      </c>
      <c r="F333" s="266" t="s">
        <v>639</v>
      </c>
      <c r="G333" s="266"/>
      <c r="H333" s="266"/>
      <c r="I333" s="266"/>
      <c r="J333" s="267" t="s">
        <v>640</v>
      </c>
      <c r="K333" s="268">
        <v>1</v>
      </c>
      <c r="L333" s="269">
        <v>0</v>
      </c>
      <c r="M333" s="270"/>
      <c r="N333" s="271">
        <f>ROUND(L333*K333,2)</f>
        <v>0</v>
      </c>
      <c r="O333" s="227"/>
      <c r="P333" s="227"/>
      <c r="Q333" s="227"/>
      <c r="R333" s="49"/>
      <c r="T333" s="228" t="s">
        <v>22</v>
      </c>
      <c r="U333" s="57" t="s">
        <v>43</v>
      </c>
      <c r="V333" s="48"/>
      <c r="W333" s="229">
        <f>V333*K333</f>
        <v>0</v>
      </c>
      <c r="X333" s="229">
        <v>0</v>
      </c>
      <c r="Y333" s="229">
        <f>X333*K333</f>
        <v>0</v>
      </c>
      <c r="Z333" s="229">
        <v>0</v>
      </c>
      <c r="AA333" s="230">
        <f>Z333*K333</f>
        <v>0</v>
      </c>
      <c r="AR333" s="23" t="s">
        <v>306</v>
      </c>
      <c r="AT333" s="23" t="s">
        <v>302</v>
      </c>
      <c r="AU333" s="23" t="s">
        <v>150</v>
      </c>
      <c r="AY333" s="23" t="s">
        <v>171</v>
      </c>
      <c r="BE333" s="143">
        <f>IF(U333="základní",N333,0)</f>
        <v>0</v>
      </c>
      <c r="BF333" s="143">
        <f>IF(U333="snížená",N333,0)</f>
        <v>0</v>
      </c>
      <c r="BG333" s="143">
        <f>IF(U333="zákl. přenesená",N333,0)</f>
        <v>0</v>
      </c>
      <c r="BH333" s="143">
        <f>IF(U333="sníž. přenesená",N333,0)</f>
        <v>0</v>
      </c>
      <c r="BI333" s="143">
        <f>IF(U333="nulová",N333,0)</f>
        <v>0</v>
      </c>
      <c r="BJ333" s="23" t="s">
        <v>150</v>
      </c>
      <c r="BK333" s="143">
        <f>ROUND(L333*K333,2)</f>
        <v>0</v>
      </c>
      <c r="BL333" s="23" t="s">
        <v>249</v>
      </c>
      <c r="BM333" s="23" t="s">
        <v>1487</v>
      </c>
    </row>
    <row r="334" s="1" customFormat="1" ht="25.5" customHeight="1">
      <c r="B334" s="47"/>
      <c r="C334" s="220" t="s">
        <v>737</v>
      </c>
      <c r="D334" s="220" t="s">
        <v>172</v>
      </c>
      <c r="E334" s="221" t="s">
        <v>643</v>
      </c>
      <c r="F334" s="222" t="s">
        <v>644</v>
      </c>
      <c r="G334" s="222"/>
      <c r="H334" s="222"/>
      <c r="I334" s="222"/>
      <c r="J334" s="223" t="s">
        <v>175</v>
      </c>
      <c r="K334" s="224">
        <v>4</v>
      </c>
      <c r="L334" s="225">
        <v>0</v>
      </c>
      <c r="M334" s="226"/>
      <c r="N334" s="227">
        <f>ROUND(L334*K334,2)</f>
        <v>0</v>
      </c>
      <c r="O334" s="227"/>
      <c r="P334" s="227"/>
      <c r="Q334" s="227"/>
      <c r="R334" s="49"/>
      <c r="T334" s="228" t="s">
        <v>22</v>
      </c>
      <c r="U334" s="57" t="s">
        <v>43</v>
      </c>
      <c r="V334" s="48"/>
      <c r="W334" s="229">
        <f>V334*K334</f>
        <v>0</v>
      </c>
      <c r="X334" s="229">
        <v>0</v>
      </c>
      <c r="Y334" s="229">
        <f>X334*K334</f>
        <v>0</v>
      </c>
      <c r="Z334" s="229">
        <v>0.0018</v>
      </c>
      <c r="AA334" s="230">
        <f>Z334*K334</f>
        <v>0.0071999999999999998</v>
      </c>
      <c r="AR334" s="23" t="s">
        <v>249</v>
      </c>
      <c r="AT334" s="23" t="s">
        <v>172</v>
      </c>
      <c r="AU334" s="23" t="s">
        <v>150</v>
      </c>
      <c r="AY334" s="23" t="s">
        <v>171</v>
      </c>
      <c r="BE334" s="143">
        <f>IF(U334="základní",N334,0)</f>
        <v>0</v>
      </c>
      <c r="BF334" s="143">
        <f>IF(U334="snížená",N334,0)</f>
        <v>0</v>
      </c>
      <c r="BG334" s="143">
        <f>IF(U334="zákl. přenesená",N334,0)</f>
        <v>0</v>
      </c>
      <c r="BH334" s="143">
        <f>IF(U334="sníž. přenesená",N334,0)</f>
        <v>0</v>
      </c>
      <c r="BI334" s="143">
        <f>IF(U334="nulová",N334,0)</f>
        <v>0</v>
      </c>
      <c r="BJ334" s="23" t="s">
        <v>150</v>
      </c>
      <c r="BK334" s="143">
        <f>ROUND(L334*K334,2)</f>
        <v>0</v>
      </c>
      <c r="BL334" s="23" t="s">
        <v>249</v>
      </c>
      <c r="BM334" s="23" t="s">
        <v>1488</v>
      </c>
    </row>
    <row r="335" s="1" customFormat="1" ht="25.5" customHeight="1">
      <c r="B335" s="47"/>
      <c r="C335" s="220" t="s">
        <v>741</v>
      </c>
      <c r="D335" s="220" t="s">
        <v>172</v>
      </c>
      <c r="E335" s="221" t="s">
        <v>647</v>
      </c>
      <c r="F335" s="222" t="s">
        <v>648</v>
      </c>
      <c r="G335" s="222"/>
      <c r="H335" s="222"/>
      <c r="I335" s="222"/>
      <c r="J335" s="223" t="s">
        <v>175</v>
      </c>
      <c r="K335" s="224">
        <v>4</v>
      </c>
      <c r="L335" s="225">
        <v>0</v>
      </c>
      <c r="M335" s="226"/>
      <c r="N335" s="227">
        <f>ROUND(L335*K335,2)</f>
        <v>0</v>
      </c>
      <c r="O335" s="227"/>
      <c r="P335" s="227"/>
      <c r="Q335" s="227"/>
      <c r="R335" s="49"/>
      <c r="T335" s="228" t="s">
        <v>22</v>
      </c>
      <c r="U335" s="57" t="s">
        <v>43</v>
      </c>
      <c r="V335" s="48"/>
      <c r="W335" s="229">
        <f>V335*K335</f>
        <v>0</v>
      </c>
      <c r="X335" s="229">
        <v>0</v>
      </c>
      <c r="Y335" s="229">
        <f>X335*K335</f>
        <v>0</v>
      </c>
      <c r="Z335" s="229">
        <v>0</v>
      </c>
      <c r="AA335" s="230">
        <f>Z335*K335</f>
        <v>0</v>
      </c>
      <c r="AR335" s="23" t="s">
        <v>249</v>
      </c>
      <c r="AT335" s="23" t="s">
        <v>172</v>
      </c>
      <c r="AU335" s="23" t="s">
        <v>150</v>
      </c>
      <c r="AY335" s="23" t="s">
        <v>171</v>
      </c>
      <c r="BE335" s="143">
        <f>IF(U335="základní",N335,0)</f>
        <v>0</v>
      </c>
      <c r="BF335" s="143">
        <f>IF(U335="snížená",N335,0)</f>
        <v>0</v>
      </c>
      <c r="BG335" s="143">
        <f>IF(U335="zákl. přenesená",N335,0)</f>
        <v>0</v>
      </c>
      <c r="BH335" s="143">
        <f>IF(U335="sníž. přenesená",N335,0)</f>
        <v>0</v>
      </c>
      <c r="BI335" s="143">
        <f>IF(U335="nulová",N335,0)</f>
        <v>0</v>
      </c>
      <c r="BJ335" s="23" t="s">
        <v>150</v>
      </c>
      <c r="BK335" s="143">
        <f>ROUND(L335*K335,2)</f>
        <v>0</v>
      </c>
      <c r="BL335" s="23" t="s">
        <v>249</v>
      </c>
      <c r="BM335" s="23" t="s">
        <v>1489</v>
      </c>
    </row>
    <row r="336" s="1" customFormat="1" ht="25.5" customHeight="1">
      <c r="B336" s="47"/>
      <c r="C336" s="264" t="s">
        <v>745</v>
      </c>
      <c r="D336" s="264" t="s">
        <v>302</v>
      </c>
      <c r="E336" s="265" t="s">
        <v>651</v>
      </c>
      <c r="F336" s="266" t="s">
        <v>652</v>
      </c>
      <c r="G336" s="266"/>
      <c r="H336" s="266"/>
      <c r="I336" s="266"/>
      <c r="J336" s="267" t="s">
        <v>175</v>
      </c>
      <c r="K336" s="268">
        <v>1</v>
      </c>
      <c r="L336" s="269">
        <v>0</v>
      </c>
      <c r="M336" s="270"/>
      <c r="N336" s="271">
        <f>ROUND(L336*K336,2)</f>
        <v>0</v>
      </c>
      <c r="O336" s="227"/>
      <c r="P336" s="227"/>
      <c r="Q336" s="227"/>
      <c r="R336" s="49"/>
      <c r="T336" s="228" t="s">
        <v>22</v>
      </c>
      <c r="U336" s="57" t="s">
        <v>43</v>
      </c>
      <c r="V336" s="48"/>
      <c r="W336" s="229">
        <f>V336*K336</f>
        <v>0</v>
      </c>
      <c r="X336" s="229">
        <v>0.00089999999999999998</v>
      </c>
      <c r="Y336" s="229">
        <f>X336*K336</f>
        <v>0.00089999999999999998</v>
      </c>
      <c r="Z336" s="229">
        <v>0</v>
      </c>
      <c r="AA336" s="230">
        <f>Z336*K336</f>
        <v>0</v>
      </c>
      <c r="AR336" s="23" t="s">
        <v>306</v>
      </c>
      <c r="AT336" s="23" t="s">
        <v>302</v>
      </c>
      <c r="AU336" s="23" t="s">
        <v>150</v>
      </c>
      <c r="AY336" s="23" t="s">
        <v>171</v>
      </c>
      <c r="BE336" s="143">
        <f>IF(U336="základní",N336,0)</f>
        <v>0</v>
      </c>
      <c r="BF336" s="143">
        <f>IF(U336="snížená",N336,0)</f>
        <v>0</v>
      </c>
      <c r="BG336" s="143">
        <f>IF(U336="zákl. přenesená",N336,0)</f>
        <v>0</v>
      </c>
      <c r="BH336" s="143">
        <f>IF(U336="sníž. přenesená",N336,0)</f>
        <v>0</v>
      </c>
      <c r="BI336" s="143">
        <f>IF(U336="nulová",N336,0)</f>
        <v>0</v>
      </c>
      <c r="BJ336" s="23" t="s">
        <v>150</v>
      </c>
      <c r="BK336" s="143">
        <f>ROUND(L336*K336,2)</f>
        <v>0</v>
      </c>
      <c r="BL336" s="23" t="s">
        <v>249</v>
      </c>
      <c r="BM336" s="23" t="s">
        <v>1490</v>
      </c>
    </row>
    <row r="337" s="1" customFormat="1" ht="25.5" customHeight="1">
      <c r="B337" s="47"/>
      <c r="C337" s="264" t="s">
        <v>749</v>
      </c>
      <c r="D337" s="264" t="s">
        <v>302</v>
      </c>
      <c r="E337" s="265" t="s">
        <v>655</v>
      </c>
      <c r="F337" s="266" t="s">
        <v>656</v>
      </c>
      <c r="G337" s="266"/>
      <c r="H337" s="266"/>
      <c r="I337" s="266"/>
      <c r="J337" s="267" t="s">
        <v>175</v>
      </c>
      <c r="K337" s="268">
        <v>3</v>
      </c>
      <c r="L337" s="269">
        <v>0</v>
      </c>
      <c r="M337" s="270"/>
      <c r="N337" s="271">
        <f>ROUND(L337*K337,2)</f>
        <v>0</v>
      </c>
      <c r="O337" s="227"/>
      <c r="P337" s="227"/>
      <c r="Q337" s="227"/>
      <c r="R337" s="49"/>
      <c r="T337" s="228" t="s">
        <v>22</v>
      </c>
      <c r="U337" s="57" t="s">
        <v>43</v>
      </c>
      <c r="V337" s="48"/>
      <c r="W337" s="229">
        <f>V337*K337</f>
        <v>0</v>
      </c>
      <c r="X337" s="229">
        <v>0.0011999999999999999</v>
      </c>
      <c r="Y337" s="229">
        <f>X337*K337</f>
        <v>0.0035999999999999999</v>
      </c>
      <c r="Z337" s="229">
        <v>0</v>
      </c>
      <c r="AA337" s="230">
        <f>Z337*K337</f>
        <v>0</v>
      </c>
      <c r="AR337" s="23" t="s">
        <v>306</v>
      </c>
      <c r="AT337" s="23" t="s">
        <v>302</v>
      </c>
      <c r="AU337" s="23" t="s">
        <v>150</v>
      </c>
      <c r="AY337" s="23" t="s">
        <v>171</v>
      </c>
      <c r="BE337" s="143">
        <f>IF(U337="základní",N337,0)</f>
        <v>0</v>
      </c>
      <c r="BF337" s="143">
        <f>IF(U337="snížená",N337,0)</f>
        <v>0</v>
      </c>
      <c r="BG337" s="143">
        <f>IF(U337="zákl. přenesená",N337,0)</f>
        <v>0</v>
      </c>
      <c r="BH337" s="143">
        <f>IF(U337="sníž. přenesená",N337,0)</f>
        <v>0</v>
      </c>
      <c r="BI337" s="143">
        <f>IF(U337="nulová",N337,0)</f>
        <v>0</v>
      </c>
      <c r="BJ337" s="23" t="s">
        <v>150</v>
      </c>
      <c r="BK337" s="143">
        <f>ROUND(L337*K337,2)</f>
        <v>0</v>
      </c>
      <c r="BL337" s="23" t="s">
        <v>249</v>
      </c>
      <c r="BM337" s="23" t="s">
        <v>1491</v>
      </c>
    </row>
    <row r="338" s="1" customFormat="1" ht="25.5" customHeight="1">
      <c r="B338" s="47"/>
      <c r="C338" s="220" t="s">
        <v>753</v>
      </c>
      <c r="D338" s="220" t="s">
        <v>172</v>
      </c>
      <c r="E338" s="221" t="s">
        <v>1231</v>
      </c>
      <c r="F338" s="222" t="s">
        <v>1232</v>
      </c>
      <c r="G338" s="222"/>
      <c r="H338" s="222"/>
      <c r="I338" s="222"/>
      <c r="J338" s="223" t="s">
        <v>175</v>
      </c>
      <c r="K338" s="224">
        <v>1</v>
      </c>
      <c r="L338" s="225">
        <v>0</v>
      </c>
      <c r="M338" s="226"/>
      <c r="N338" s="227">
        <f>ROUND(L338*K338,2)</f>
        <v>0</v>
      </c>
      <c r="O338" s="227"/>
      <c r="P338" s="227"/>
      <c r="Q338" s="227"/>
      <c r="R338" s="49"/>
      <c r="T338" s="228" t="s">
        <v>22</v>
      </c>
      <c r="U338" s="57" t="s">
        <v>43</v>
      </c>
      <c r="V338" s="48"/>
      <c r="W338" s="229">
        <f>V338*K338</f>
        <v>0</v>
      </c>
      <c r="X338" s="229">
        <v>0</v>
      </c>
      <c r="Y338" s="229">
        <f>X338*K338</f>
        <v>0</v>
      </c>
      <c r="Z338" s="229">
        <v>0</v>
      </c>
      <c r="AA338" s="230">
        <f>Z338*K338</f>
        <v>0</v>
      </c>
      <c r="AR338" s="23" t="s">
        <v>249</v>
      </c>
      <c r="AT338" s="23" t="s">
        <v>172</v>
      </c>
      <c r="AU338" s="23" t="s">
        <v>150</v>
      </c>
      <c r="AY338" s="23" t="s">
        <v>171</v>
      </c>
      <c r="BE338" s="143">
        <f>IF(U338="základní",N338,0)</f>
        <v>0</v>
      </c>
      <c r="BF338" s="143">
        <f>IF(U338="snížená",N338,0)</f>
        <v>0</v>
      </c>
      <c r="BG338" s="143">
        <f>IF(U338="zákl. přenesená",N338,0)</f>
        <v>0</v>
      </c>
      <c r="BH338" s="143">
        <f>IF(U338="sníž. přenesená",N338,0)</f>
        <v>0</v>
      </c>
      <c r="BI338" s="143">
        <f>IF(U338="nulová",N338,0)</f>
        <v>0</v>
      </c>
      <c r="BJ338" s="23" t="s">
        <v>150</v>
      </c>
      <c r="BK338" s="143">
        <f>ROUND(L338*K338,2)</f>
        <v>0</v>
      </c>
      <c r="BL338" s="23" t="s">
        <v>249</v>
      </c>
      <c r="BM338" s="23" t="s">
        <v>1492</v>
      </c>
    </row>
    <row r="339" s="1" customFormat="1" ht="25.5" customHeight="1">
      <c r="B339" s="47"/>
      <c r="C339" s="220" t="s">
        <v>757</v>
      </c>
      <c r="D339" s="220" t="s">
        <v>172</v>
      </c>
      <c r="E339" s="221" t="s">
        <v>1234</v>
      </c>
      <c r="F339" s="222" t="s">
        <v>1235</v>
      </c>
      <c r="G339" s="222"/>
      <c r="H339" s="222"/>
      <c r="I339" s="222"/>
      <c r="J339" s="223" t="s">
        <v>175</v>
      </c>
      <c r="K339" s="224">
        <v>1</v>
      </c>
      <c r="L339" s="225">
        <v>0</v>
      </c>
      <c r="M339" s="226"/>
      <c r="N339" s="227">
        <f>ROUND(L339*K339,2)</f>
        <v>0</v>
      </c>
      <c r="O339" s="227"/>
      <c r="P339" s="227"/>
      <c r="Q339" s="227"/>
      <c r="R339" s="49"/>
      <c r="T339" s="228" t="s">
        <v>22</v>
      </c>
      <c r="U339" s="57" t="s">
        <v>43</v>
      </c>
      <c r="V339" s="48"/>
      <c r="W339" s="229">
        <f>V339*K339</f>
        <v>0</v>
      </c>
      <c r="X339" s="229">
        <v>0</v>
      </c>
      <c r="Y339" s="229">
        <f>X339*K339</f>
        <v>0</v>
      </c>
      <c r="Z339" s="229">
        <v>0.17399999999999999</v>
      </c>
      <c r="AA339" s="230">
        <f>Z339*K339</f>
        <v>0.17399999999999999</v>
      </c>
      <c r="AR339" s="23" t="s">
        <v>249</v>
      </c>
      <c r="AT339" s="23" t="s">
        <v>172</v>
      </c>
      <c r="AU339" s="23" t="s">
        <v>150</v>
      </c>
      <c r="AY339" s="23" t="s">
        <v>171</v>
      </c>
      <c r="BE339" s="143">
        <f>IF(U339="základní",N339,0)</f>
        <v>0</v>
      </c>
      <c r="BF339" s="143">
        <f>IF(U339="snížená",N339,0)</f>
        <v>0</v>
      </c>
      <c r="BG339" s="143">
        <f>IF(U339="zákl. přenesená",N339,0)</f>
        <v>0</v>
      </c>
      <c r="BH339" s="143">
        <f>IF(U339="sníž. přenesená",N339,0)</f>
        <v>0</v>
      </c>
      <c r="BI339" s="143">
        <f>IF(U339="nulová",N339,0)</f>
        <v>0</v>
      </c>
      <c r="BJ339" s="23" t="s">
        <v>150</v>
      </c>
      <c r="BK339" s="143">
        <f>ROUND(L339*K339,2)</f>
        <v>0</v>
      </c>
      <c r="BL339" s="23" t="s">
        <v>249</v>
      </c>
      <c r="BM339" s="23" t="s">
        <v>1493</v>
      </c>
    </row>
    <row r="340" s="1" customFormat="1" ht="25.5" customHeight="1">
      <c r="B340" s="47"/>
      <c r="C340" s="220" t="s">
        <v>761</v>
      </c>
      <c r="D340" s="220" t="s">
        <v>172</v>
      </c>
      <c r="E340" s="221" t="s">
        <v>667</v>
      </c>
      <c r="F340" s="222" t="s">
        <v>668</v>
      </c>
      <c r="G340" s="222"/>
      <c r="H340" s="222"/>
      <c r="I340" s="222"/>
      <c r="J340" s="223" t="s">
        <v>175</v>
      </c>
      <c r="K340" s="224">
        <v>2</v>
      </c>
      <c r="L340" s="225">
        <v>0</v>
      </c>
      <c r="M340" s="226"/>
      <c r="N340" s="227">
        <f>ROUND(L340*K340,2)</f>
        <v>0</v>
      </c>
      <c r="O340" s="227"/>
      <c r="P340" s="227"/>
      <c r="Q340" s="227"/>
      <c r="R340" s="49"/>
      <c r="T340" s="228" t="s">
        <v>22</v>
      </c>
      <c r="U340" s="57" t="s">
        <v>43</v>
      </c>
      <c r="V340" s="48"/>
      <c r="W340" s="229">
        <f>V340*K340</f>
        <v>0</v>
      </c>
      <c r="X340" s="229">
        <v>0</v>
      </c>
      <c r="Y340" s="229">
        <f>X340*K340</f>
        <v>0</v>
      </c>
      <c r="Z340" s="229">
        <v>0.088099999999999998</v>
      </c>
      <c r="AA340" s="230">
        <f>Z340*K340</f>
        <v>0.1762</v>
      </c>
      <c r="AR340" s="23" t="s">
        <v>249</v>
      </c>
      <c r="AT340" s="23" t="s">
        <v>172</v>
      </c>
      <c r="AU340" s="23" t="s">
        <v>150</v>
      </c>
      <c r="AY340" s="23" t="s">
        <v>171</v>
      </c>
      <c r="BE340" s="143">
        <f>IF(U340="základní",N340,0)</f>
        <v>0</v>
      </c>
      <c r="BF340" s="143">
        <f>IF(U340="snížená",N340,0)</f>
        <v>0</v>
      </c>
      <c r="BG340" s="143">
        <f>IF(U340="zákl. přenesená",N340,0)</f>
        <v>0</v>
      </c>
      <c r="BH340" s="143">
        <f>IF(U340="sníž. přenesená",N340,0)</f>
        <v>0</v>
      </c>
      <c r="BI340" s="143">
        <f>IF(U340="nulová",N340,0)</f>
        <v>0</v>
      </c>
      <c r="BJ340" s="23" t="s">
        <v>150</v>
      </c>
      <c r="BK340" s="143">
        <f>ROUND(L340*K340,2)</f>
        <v>0</v>
      </c>
      <c r="BL340" s="23" t="s">
        <v>249</v>
      </c>
      <c r="BM340" s="23" t="s">
        <v>1494</v>
      </c>
    </row>
    <row r="341" s="1" customFormat="1" ht="25.5" customHeight="1">
      <c r="B341" s="47"/>
      <c r="C341" s="220" t="s">
        <v>765</v>
      </c>
      <c r="D341" s="220" t="s">
        <v>172</v>
      </c>
      <c r="E341" s="221" t="s">
        <v>1238</v>
      </c>
      <c r="F341" s="222" t="s">
        <v>1239</v>
      </c>
      <c r="G341" s="222"/>
      <c r="H341" s="222"/>
      <c r="I341" s="222"/>
      <c r="J341" s="223" t="s">
        <v>175</v>
      </c>
      <c r="K341" s="224">
        <v>1</v>
      </c>
      <c r="L341" s="225">
        <v>0</v>
      </c>
      <c r="M341" s="226"/>
      <c r="N341" s="227">
        <f>ROUND(L341*K341,2)</f>
        <v>0</v>
      </c>
      <c r="O341" s="227"/>
      <c r="P341" s="227"/>
      <c r="Q341" s="227"/>
      <c r="R341" s="49"/>
      <c r="T341" s="228" t="s">
        <v>22</v>
      </c>
      <c r="U341" s="57" t="s">
        <v>43</v>
      </c>
      <c r="V341" s="48"/>
      <c r="W341" s="229">
        <f>V341*K341</f>
        <v>0</v>
      </c>
      <c r="X341" s="229">
        <v>0</v>
      </c>
      <c r="Y341" s="229">
        <f>X341*K341</f>
        <v>0</v>
      </c>
      <c r="Z341" s="229">
        <v>0.1104</v>
      </c>
      <c r="AA341" s="230">
        <f>Z341*K341</f>
        <v>0.1104</v>
      </c>
      <c r="AR341" s="23" t="s">
        <v>249</v>
      </c>
      <c r="AT341" s="23" t="s">
        <v>172</v>
      </c>
      <c r="AU341" s="23" t="s">
        <v>150</v>
      </c>
      <c r="AY341" s="23" t="s">
        <v>171</v>
      </c>
      <c r="BE341" s="143">
        <f>IF(U341="základní",N341,0)</f>
        <v>0</v>
      </c>
      <c r="BF341" s="143">
        <f>IF(U341="snížená",N341,0)</f>
        <v>0</v>
      </c>
      <c r="BG341" s="143">
        <f>IF(U341="zákl. přenesená",N341,0)</f>
        <v>0</v>
      </c>
      <c r="BH341" s="143">
        <f>IF(U341="sníž. přenesená",N341,0)</f>
        <v>0</v>
      </c>
      <c r="BI341" s="143">
        <f>IF(U341="nulová",N341,0)</f>
        <v>0</v>
      </c>
      <c r="BJ341" s="23" t="s">
        <v>150</v>
      </c>
      <c r="BK341" s="143">
        <f>ROUND(L341*K341,2)</f>
        <v>0</v>
      </c>
      <c r="BL341" s="23" t="s">
        <v>249</v>
      </c>
      <c r="BM341" s="23" t="s">
        <v>1495</v>
      </c>
    </row>
    <row r="342" s="1" customFormat="1" ht="25.5" customHeight="1">
      <c r="B342" s="47"/>
      <c r="C342" s="220" t="s">
        <v>769</v>
      </c>
      <c r="D342" s="220" t="s">
        <v>172</v>
      </c>
      <c r="E342" s="221" t="s">
        <v>671</v>
      </c>
      <c r="F342" s="222" t="s">
        <v>672</v>
      </c>
      <c r="G342" s="222"/>
      <c r="H342" s="222"/>
      <c r="I342" s="222"/>
      <c r="J342" s="223" t="s">
        <v>582</v>
      </c>
      <c r="K342" s="224">
        <v>1</v>
      </c>
      <c r="L342" s="225">
        <v>0</v>
      </c>
      <c r="M342" s="226"/>
      <c r="N342" s="227">
        <f>ROUND(L342*K342,2)</f>
        <v>0</v>
      </c>
      <c r="O342" s="227"/>
      <c r="P342" s="227"/>
      <c r="Q342" s="227"/>
      <c r="R342" s="49"/>
      <c r="T342" s="228" t="s">
        <v>22</v>
      </c>
      <c r="U342" s="57" t="s">
        <v>43</v>
      </c>
      <c r="V342" s="48"/>
      <c r="W342" s="229">
        <f>V342*K342</f>
        <v>0</v>
      </c>
      <c r="X342" s="229">
        <v>0</v>
      </c>
      <c r="Y342" s="229">
        <f>X342*K342</f>
        <v>0</v>
      </c>
      <c r="Z342" s="229">
        <v>0.050000000000000003</v>
      </c>
      <c r="AA342" s="230">
        <f>Z342*K342</f>
        <v>0.050000000000000003</v>
      </c>
      <c r="AR342" s="23" t="s">
        <v>249</v>
      </c>
      <c r="AT342" s="23" t="s">
        <v>172</v>
      </c>
      <c r="AU342" s="23" t="s">
        <v>150</v>
      </c>
      <c r="AY342" s="23" t="s">
        <v>171</v>
      </c>
      <c r="BE342" s="143">
        <f>IF(U342="základní",N342,0)</f>
        <v>0</v>
      </c>
      <c r="BF342" s="143">
        <f>IF(U342="snížená",N342,0)</f>
        <v>0</v>
      </c>
      <c r="BG342" s="143">
        <f>IF(U342="zákl. přenesená",N342,0)</f>
        <v>0</v>
      </c>
      <c r="BH342" s="143">
        <f>IF(U342="sníž. přenesená",N342,0)</f>
        <v>0</v>
      </c>
      <c r="BI342" s="143">
        <f>IF(U342="nulová",N342,0)</f>
        <v>0</v>
      </c>
      <c r="BJ342" s="23" t="s">
        <v>150</v>
      </c>
      <c r="BK342" s="143">
        <f>ROUND(L342*K342,2)</f>
        <v>0</v>
      </c>
      <c r="BL342" s="23" t="s">
        <v>249</v>
      </c>
      <c r="BM342" s="23" t="s">
        <v>1496</v>
      </c>
    </row>
    <row r="343" s="1" customFormat="1" ht="25.5" customHeight="1">
      <c r="B343" s="47"/>
      <c r="C343" s="220" t="s">
        <v>775</v>
      </c>
      <c r="D343" s="220" t="s">
        <v>172</v>
      </c>
      <c r="E343" s="221" t="s">
        <v>675</v>
      </c>
      <c r="F343" s="222" t="s">
        <v>676</v>
      </c>
      <c r="G343" s="222"/>
      <c r="H343" s="222"/>
      <c r="I343" s="222"/>
      <c r="J343" s="223" t="s">
        <v>321</v>
      </c>
      <c r="K343" s="272">
        <v>0</v>
      </c>
      <c r="L343" s="225">
        <v>0</v>
      </c>
      <c r="M343" s="226"/>
      <c r="N343" s="227">
        <f>ROUND(L343*K343,2)</f>
        <v>0</v>
      </c>
      <c r="O343" s="227"/>
      <c r="P343" s="227"/>
      <c r="Q343" s="227"/>
      <c r="R343" s="49"/>
      <c r="T343" s="228" t="s">
        <v>22</v>
      </c>
      <c r="U343" s="57" t="s">
        <v>43</v>
      </c>
      <c r="V343" s="48"/>
      <c r="W343" s="229">
        <f>V343*K343</f>
        <v>0</v>
      </c>
      <c r="X343" s="229">
        <v>0</v>
      </c>
      <c r="Y343" s="229">
        <f>X343*K343</f>
        <v>0</v>
      </c>
      <c r="Z343" s="229">
        <v>0</v>
      </c>
      <c r="AA343" s="230">
        <f>Z343*K343</f>
        <v>0</v>
      </c>
      <c r="AR343" s="23" t="s">
        <v>249</v>
      </c>
      <c r="AT343" s="23" t="s">
        <v>172</v>
      </c>
      <c r="AU343" s="23" t="s">
        <v>150</v>
      </c>
      <c r="AY343" s="23" t="s">
        <v>171</v>
      </c>
      <c r="BE343" s="143">
        <f>IF(U343="základní",N343,0)</f>
        <v>0</v>
      </c>
      <c r="BF343" s="143">
        <f>IF(U343="snížená",N343,0)</f>
        <v>0</v>
      </c>
      <c r="BG343" s="143">
        <f>IF(U343="zákl. přenesená",N343,0)</f>
        <v>0</v>
      </c>
      <c r="BH343" s="143">
        <f>IF(U343="sníž. přenesená",N343,0)</f>
        <v>0</v>
      </c>
      <c r="BI343" s="143">
        <f>IF(U343="nulová",N343,0)</f>
        <v>0</v>
      </c>
      <c r="BJ343" s="23" t="s">
        <v>150</v>
      </c>
      <c r="BK343" s="143">
        <f>ROUND(L343*K343,2)</f>
        <v>0</v>
      </c>
      <c r="BL343" s="23" t="s">
        <v>249</v>
      </c>
      <c r="BM343" s="23" t="s">
        <v>1497</v>
      </c>
    </row>
    <row r="344" s="9" customFormat="1" ht="29.88" customHeight="1">
      <c r="B344" s="206"/>
      <c r="C344" s="207"/>
      <c r="D344" s="217" t="s">
        <v>139</v>
      </c>
      <c r="E344" s="217"/>
      <c r="F344" s="217"/>
      <c r="G344" s="217"/>
      <c r="H344" s="217"/>
      <c r="I344" s="217"/>
      <c r="J344" s="217"/>
      <c r="K344" s="217"/>
      <c r="L344" s="217"/>
      <c r="M344" s="217"/>
      <c r="N344" s="231">
        <f>BK344</f>
        <v>0</v>
      </c>
      <c r="O344" s="232"/>
      <c r="P344" s="232"/>
      <c r="Q344" s="232"/>
      <c r="R344" s="210"/>
      <c r="T344" s="211"/>
      <c r="U344" s="207"/>
      <c r="V344" s="207"/>
      <c r="W344" s="212">
        <f>SUM(W345:W368)</f>
        <v>0</v>
      </c>
      <c r="X344" s="207"/>
      <c r="Y344" s="212">
        <f>SUM(Y345:Y368)</f>
        <v>0.63748974000000003</v>
      </c>
      <c r="Z344" s="207"/>
      <c r="AA344" s="213">
        <f>SUM(AA345:AA368)</f>
        <v>0</v>
      </c>
      <c r="AR344" s="214" t="s">
        <v>150</v>
      </c>
      <c r="AT344" s="215" t="s">
        <v>75</v>
      </c>
      <c r="AU344" s="215" t="s">
        <v>84</v>
      </c>
      <c r="AY344" s="214" t="s">
        <v>171</v>
      </c>
      <c r="BK344" s="216">
        <f>SUM(BK345:BK368)</f>
        <v>0</v>
      </c>
    </row>
    <row r="345" s="1" customFormat="1" ht="38.25" customHeight="1">
      <c r="B345" s="47"/>
      <c r="C345" s="220" t="s">
        <v>779</v>
      </c>
      <c r="D345" s="220" t="s">
        <v>172</v>
      </c>
      <c r="E345" s="221" t="s">
        <v>679</v>
      </c>
      <c r="F345" s="222" t="s">
        <v>680</v>
      </c>
      <c r="G345" s="222"/>
      <c r="H345" s="222"/>
      <c r="I345" s="222"/>
      <c r="J345" s="223" t="s">
        <v>223</v>
      </c>
      <c r="K345" s="224">
        <v>21.52</v>
      </c>
      <c r="L345" s="225">
        <v>0</v>
      </c>
      <c r="M345" s="226"/>
      <c r="N345" s="227">
        <f>ROUND(L345*K345,2)</f>
        <v>0</v>
      </c>
      <c r="O345" s="227"/>
      <c r="P345" s="227"/>
      <c r="Q345" s="227"/>
      <c r="R345" s="49"/>
      <c r="T345" s="228" t="s">
        <v>22</v>
      </c>
      <c r="U345" s="57" t="s">
        <v>43</v>
      </c>
      <c r="V345" s="48"/>
      <c r="W345" s="229">
        <f>V345*K345</f>
        <v>0</v>
      </c>
      <c r="X345" s="229">
        <v>0.00032000000000000003</v>
      </c>
      <c r="Y345" s="229">
        <f>X345*K345</f>
        <v>0.0068864000000000009</v>
      </c>
      <c r="Z345" s="229">
        <v>0</v>
      </c>
      <c r="AA345" s="230">
        <f>Z345*K345</f>
        <v>0</v>
      </c>
      <c r="AR345" s="23" t="s">
        <v>249</v>
      </c>
      <c r="AT345" s="23" t="s">
        <v>172</v>
      </c>
      <c r="AU345" s="23" t="s">
        <v>150</v>
      </c>
      <c r="AY345" s="23" t="s">
        <v>171</v>
      </c>
      <c r="BE345" s="143">
        <f>IF(U345="základní",N345,0)</f>
        <v>0</v>
      </c>
      <c r="BF345" s="143">
        <f>IF(U345="snížená",N345,0)</f>
        <v>0</v>
      </c>
      <c r="BG345" s="143">
        <f>IF(U345="zákl. přenesená",N345,0)</f>
        <v>0</v>
      </c>
      <c r="BH345" s="143">
        <f>IF(U345="sníž. přenesená",N345,0)</f>
        <v>0</v>
      </c>
      <c r="BI345" s="143">
        <f>IF(U345="nulová",N345,0)</f>
        <v>0</v>
      </c>
      <c r="BJ345" s="23" t="s">
        <v>150</v>
      </c>
      <c r="BK345" s="143">
        <f>ROUND(L345*K345,2)</f>
        <v>0</v>
      </c>
      <c r="BL345" s="23" t="s">
        <v>249</v>
      </c>
      <c r="BM345" s="23" t="s">
        <v>1498</v>
      </c>
    </row>
    <row r="346" s="10" customFormat="1" ht="16.5" customHeight="1">
      <c r="B346" s="233"/>
      <c r="C346" s="234"/>
      <c r="D346" s="234"/>
      <c r="E346" s="235" t="s">
        <v>22</v>
      </c>
      <c r="F346" s="236" t="s">
        <v>1499</v>
      </c>
      <c r="G346" s="237"/>
      <c r="H346" s="237"/>
      <c r="I346" s="237"/>
      <c r="J346" s="234"/>
      <c r="K346" s="238">
        <v>12.720000000000001</v>
      </c>
      <c r="L346" s="234"/>
      <c r="M346" s="234"/>
      <c r="N346" s="234"/>
      <c r="O346" s="234"/>
      <c r="P346" s="234"/>
      <c r="Q346" s="234"/>
      <c r="R346" s="239"/>
      <c r="T346" s="240"/>
      <c r="U346" s="234"/>
      <c r="V346" s="234"/>
      <c r="W346" s="234"/>
      <c r="X346" s="234"/>
      <c r="Y346" s="234"/>
      <c r="Z346" s="234"/>
      <c r="AA346" s="241"/>
      <c r="AT346" s="242" t="s">
        <v>187</v>
      </c>
      <c r="AU346" s="242" t="s">
        <v>150</v>
      </c>
      <c r="AV346" s="10" t="s">
        <v>150</v>
      </c>
      <c r="AW346" s="10" t="s">
        <v>34</v>
      </c>
      <c r="AX346" s="10" t="s">
        <v>76</v>
      </c>
      <c r="AY346" s="242" t="s">
        <v>171</v>
      </c>
    </row>
    <row r="347" s="10" customFormat="1" ht="16.5" customHeight="1">
      <c r="B347" s="233"/>
      <c r="C347" s="234"/>
      <c r="D347" s="234"/>
      <c r="E347" s="235" t="s">
        <v>22</v>
      </c>
      <c r="F347" s="252" t="s">
        <v>1500</v>
      </c>
      <c r="G347" s="234"/>
      <c r="H347" s="234"/>
      <c r="I347" s="234"/>
      <c r="J347" s="234"/>
      <c r="K347" s="238">
        <v>8.8000000000000007</v>
      </c>
      <c r="L347" s="234"/>
      <c r="M347" s="234"/>
      <c r="N347" s="234"/>
      <c r="O347" s="234"/>
      <c r="P347" s="234"/>
      <c r="Q347" s="234"/>
      <c r="R347" s="239"/>
      <c r="T347" s="240"/>
      <c r="U347" s="234"/>
      <c r="V347" s="234"/>
      <c r="W347" s="234"/>
      <c r="X347" s="234"/>
      <c r="Y347" s="234"/>
      <c r="Z347" s="234"/>
      <c r="AA347" s="241"/>
      <c r="AT347" s="242" t="s">
        <v>187</v>
      </c>
      <c r="AU347" s="242" t="s">
        <v>150</v>
      </c>
      <c r="AV347" s="10" t="s">
        <v>150</v>
      </c>
      <c r="AW347" s="10" t="s">
        <v>34</v>
      </c>
      <c r="AX347" s="10" t="s">
        <v>76</v>
      </c>
      <c r="AY347" s="242" t="s">
        <v>171</v>
      </c>
    </row>
    <row r="348" s="11" customFormat="1" ht="16.5" customHeight="1">
      <c r="B348" s="243"/>
      <c r="C348" s="244"/>
      <c r="D348" s="244"/>
      <c r="E348" s="245" t="s">
        <v>22</v>
      </c>
      <c r="F348" s="246" t="s">
        <v>188</v>
      </c>
      <c r="G348" s="244"/>
      <c r="H348" s="244"/>
      <c r="I348" s="244"/>
      <c r="J348" s="244"/>
      <c r="K348" s="247">
        <v>21.52</v>
      </c>
      <c r="L348" s="244"/>
      <c r="M348" s="244"/>
      <c r="N348" s="244"/>
      <c r="O348" s="244"/>
      <c r="P348" s="244"/>
      <c r="Q348" s="244"/>
      <c r="R348" s="248"/>
      <c r="T348" s="249"/>
      <c r="U348" s="244"/>
      <c r="V348" s="244"/>
      <c r="W348" s="244"/>
      <c r="X348" s="244"/>
      <c r="Y348" s="244"/>
      <c r="Z348" s="244"/>
      <c r="AA348" s="250"/>
      <c r="AT348" s="251" t="s">
        <v>187</v>
      </c>
      <c r="AU348" s="251" t="s">
        <v>150</v>
      </c>
      <c r="AV348" s="11" t="s">
        <v>176</v>
      </c>
      <c r="AW348" s="11" t="s">
        <v>34</v>
      </c>
      <c r="AX348" s="11" t="s">
        <v>84</v>
      </c>
      <c r="AY348" s="251" t="s">
        <v>171</v>
      </c>
    </row>
    <row r="349" s="1" customFormat="1" ht="25.5" customHeight="1">
      <c r="B349" s="47"/>
      <c r="C349" s="264" t="s">
        <v>784</v>
      </c>
      <c r="D349" s="264" t="s">
        <v>302</v>
      </c>
      <c r="E349" s="265" t="s">
        <v>684</v>
      </c>
      <c r="F349" s="266" t="s">
        <v>685</v>
      </c>
      <c r="G349" s="266"/>
      <c r="H349" s="266"/>
      <c r="I349" s="266"/>
      <c r="J349" s="267" t="s">
        <v>175</v>
      </c>
      <c r="K349" s="268">
        <v>75</v>
      </c>
      <c r="L349" s="269">
        <v>0</v>
      </c>
      <c r="M349" s="270"/>
      <c r="N349" s="271">
        <f>ROUND(L349*K349,2)</f>
        <v>0</v>
      </c>
      <c r="O349" s="227"/>
      <c r="P349" s="227"/>
      <c r="Q349" s="227"/>
      <c r="R349" s="49"/>
      <c r="T349" s="228" t="s">
        <v>22</v>
      </c>
      <c r="U349" s="57" t="s">
        <v>43</v>
      </c>
      <c r="V349" s="48"/>
      <c r="W349" s="229">
        <f>V349*K349</f>
        <v>0</v>
      </c>
      <c r="X349" s="229">
        <v>0.00036000000000000002</v>
      </c>
      <c r="Y349" s="229">
        <f>X349*K349</f>
        <v>0.027000000000000003</v>
      </c>
      <c r="Z349" s="229">
        <v>0</v>
      </c>
      <c r="AA349" s="230">
        <f>Z349*K349</f>
        <v>0</v>
      </c>
      <c r="AR349" s="23" t="s">
        <v>306</v>
      </c>
      <c r="AT349" s="23" t="s">
        <v>302</v>
      </c>
      <c r="AU349" s="23" t="s">
        <v>150</v>
      </c>
      <c r="AY349" s="23" t="s">
        <v>171</v>
      </c>
      <c r="BE349" s="143">
        <f>IF(U349="základní",N349,0)</f>
        <v>0</v>
      </c>
      <c r="BF349" s="143">
        <f>IF(U349="snížená",N349,0)</f>
        <v>0</v>
      </c>
      <c r="BG349" s="143">
        <f>IF(U349="zákl. přenesená",N349,0)</f>
        <v>0</v>
      </c>
      <c r="BH349" s="143">
        <f>IF(U349="sníž. přenesená",N349,0)</f>
        <v>0</v>
      </c>
      <c r="BI349" s="143">
        <f>IF(U349="nulová",N349,0)</f>
        <v>0</v>
      </c>
      <c r="BJ349" s="23" t="s">
        <v>150</v>
      </c>
      <c r="BK349" s="143">
        <f>ROUND(L349*K349,2)</f>
        <v>0</v>
      </c>
      <c r="BL349" s="23" t="s">
        <v>249</v>
      </c>
      <c r="BM349" s="23" t="s">
        <v>1501</v>
      </c>
    </row>
    <row r="350" s="10" customFormat="1" ht="16.5" customHeight="1">
      <c r="B350" s="233"/>
      <c r="C350" s="234"/>
      <c r="D350" s="234"/>
      <c r="E350" s="235" t="s">
        <v>22</v>
      </c>
      <c r="F350" s="236" t="s">
        <v>1502</v>
      </c>
      <c r="G350" s="237"/>
      <c r="H350" s="237"/>
      <c r="I350" s="237"/>
      <c r="J350" s="234"/>
      <c r="K350" s="238">
        <v>75</v>
      </c>
      <c r="L350" s="234"/>
      <c r="M350" s="234"/>
      <c r="N350" s="234"/>
      <c r="O350" s="234"/>
      <c r="P350" s="234"/>
      <c r="Q350" s="234"/>
      <c r="R350" s="239"/>
      <c r="T350" s="240"/>
      <c r="U350" s="234"/>
      <c r="V350" s="234"/>
      <c r="W350" s="234"/>
      <c r="X350" s="234"/>
      <c r="Y350" s="234"/>
      <c r="Z350" s="234"/>
      <c r="AA350" s="241"/>
      <c r="AT350" s="242" t="s">
        <v>187</v>
      </c>
      <c r="AU350" s="242" t="s">
        <v>150</v>
      </c>
      <c r="AV350" s="10" t="s">
        <v>150</v>
      </c>
      <c r="AW350" s="10" t="s">
        <v>34</v>
      </c>
      <c r="AX350" s="10" t="s">
        <v>76</v>
      </c>
      <c r="AY350" s="242" t="s">
        <v>171</v>
      </c>
    </row>
    <row r="351" s="11" customFormat="1" ht="16.5" customHeight="1">
      <c r="B351" s="243"/>
      <c r="C351" s="244"/>
      <c r="D351" s="244"/>
      <c r="E351" s="245" t="s">
        <v>22</v>
      </c>
      <c r="F351" s="246" t="s">
        <v>188</v>
      </c>
      <c r="G351" s="244"/>
      <c r="H351" s="244"/>
      <c r="I351" s="244"/>
      <c r="J351" s="244"/>
      <c r="K351" s="247">
        <v>75</v>
      </c>
      <c r="L351" s="244"/>
      <c r="M351" s="244"/>
      <c r="N351" s="244"/>
      <c r="O351" s="244"/>
      <c r="P351" s="244"/>
      <c r="Q351" s="244"/>
      <c r="R351" s="248"/>
      <c r="T351" s="249"/>
      <c r="U351" s="244"/>
      <c r="V351" s="244"/>
      <c r="W351" s="244"/>
      <c r="X351" s="244"/>
      <c r="Y351" s="244"/>
      <c r="Z351" s="244"/>
      <c r="AA351" s="250"/>
      <c r="AT351" s="251" t="s">
        <v>187</v>
      </c>
      <c r="AU351" s="251" t="s">
        <v>150</v>
      </c>
      <c r="AV351" s="11" t="s">
        <v>176</v>
      </c>
      <c r="AW351" s="11" t="s">
        <v>34</v>
      </c>
      <c r="AX351" s="11" t="s">
        <v>84</v>
      </c>
      <c r="AY351" s="251" t="s">
        <v>171</v>
      </c>
    </row>
    <row r="352" s="1" customFormat="1" ht="38.25" customHeight="1">
      <c r="B352" s="47"/>
      <c r="C352" s="220" t="s">
        <v>788</v>
      </c>
      <c r="D352" s="220" t="s">
        <v>172</v>
      </c>
      <c r="E352" s="221" t="s">
        <v>689</v>
      </c>
      <c r="F352" s="222" t="s">
        <v>690</v>
      </c>
      <c r="G352" s="222"/>
      <c r="H352" s="222"/>
      <c r="I352" s="222"/>
      <c r="J352" s="223" t="s">
        <v>184</v>
      </c>
      <c r="K352" s="224">
        <v>17.077999999999999</v>
      </c>
      <c r="L352" s="225">
        <v>0</v>
      </c>
      <c r="M352" s="226"/>
      <c r="N352" s="227">
        <f>ROUND(L352*K352,2)</f>
        <v>0</v>
      </c>
      <c r="O352" s="227"/>
      <c r="P352" s="227"/>
      <c r="Q352" s="227"/>
      <c r="R352" s="49"/>
      <c r="T352" s="228" t="s">
        <v>22</v>
      </c>
      <c r="U352" s="57" t="s">
        <v>43</v>
      </c>
      <c r="V352" s="48"/>
      <c r="W352" s="229">
        <f>V352*K352</f>
        <v>0</v>
      </c>
      <c r="X352" s="229">
        <v>0.0036700000000000001</v>
      </c>
      <c r="Y352" s="229">
        <f>X352*K352</f>
        <v>0.062676259999999998</v>
      </c>
      <c r="Z352" s="229">
        <v>0</v>
      </c>
      <c r="AA352" s="230">
        <f>Z352*K352</f>
        <v>0</v>
      </c>
      <c r="AR352" s="23" t="s">
        <v>249</v>
      </c>
      <c r="AT352" s="23" t="s">
        <v>172</v>
      </c>
      <c r="AU352" s="23" t="s">
        <v>150</v>
      </c>
      <c r="AY352" s="23" t="s">
        <v>171</v>
      </c>
      <c r="BE352" s="143">
        <f>IF(U352="základní",N352,0)</f>
        <v>0</v>
      </c>
      <c r="BF352" s="143">
        <f>IF(U352="snížená",N352,0)</f>
        <v>0</v>
      </c>
      <c r="BG352" s="143">
        <f>IF(U352="zákl. přenesená",N352,0)</f>
        <v>0</v>
      </c>
      <c r="BH352" s="143">
        <f>IF(U352="sníž. přenesená",N352,0)</f>
        <v>0</v>
      </c>
      <c r="BI352" s="143">
        <f>IF(U352="nulová",N352,0)</f>
        <v>0</v>
      </c>
      <c r="BJ352" s="23" t="s">
        <v>150</v>
      </c>
      <c r="BK352" s="143">
        <f>ROUND(L352*K352,2)</f>
        <v>0</v>
      </c>
      <c r="BL352" s="23" t="s">
        <v>249</v>
      </c>
      <c r="BM352" s="23" t="s">
        <v>1503</v>
      </c>
    </row>
    <row r="353" s="10" customFormat="1" ht="16.5" customHeight="1">
      <c r="B353" s="233"/>
      <c r="C353" s="234"/>
      <c r="D353" s="234"/>
      <c r="E353" s="235" t="s">
        <v>22</v>
      </c>
      <c r="F353" s="236" t="s">
        <v>1504</v>
      </c>
      <c r="G353" s="237"/>
      <c r="H353" s="237"/>
      <c r="I353" s="237"/>
      <c r="J353" s="234"/>
      <c r="K353" s="238">
        <v>9.1189999999999998</v>
      </c>
      <c r="L353" s="234"/>
      <c r="M353" s="234"/>
      <c r="N353" s="234"/>
      <c r="O353" s="234"/>
      <c r="P353" s="234"/>
      <c r="Q353" s="234"/>
      <c r="R353" s="239"/>
      <c r="T353" s="240"/>
      <c r="U353" s="234"/>
      <c r="V353" s="234"/>
      <c r="W353" s="234"/>
      <c r="X353" s="234"/>
      <c r="Y353" s="234"/>
      <c r="Z353" s="234"/>
      <c r="AA353" s="241"/>
      <c r="AT353" s="242" t="s">
        <v>187</v>
      </c>
      <c r="AU353" s="242" t="s">
        <v>150</v>
      </c>
      <c r="AV353" s="10" t="s">
        <v>150</v>
      </c>
      <c r="AW353" s="10" t="s">
        <v>34</v>
      </c>
      <c r="AX353" s="10" t="s">
        <v>76</v>
      </c>
      <c r="AY353" s="242" t="s">
        <v>171</v>
      </c>
    </row>
    <row r="354" s="10" customFormat="1" ht="16.5" customHeight="1">
      <c r="B354" s="233"/>
      <c r="C354" s="234"/>
      <c r="D354" s="234"/>
      <c r="E354" s="235" t="s">
        <v>22</v>
      </c>
      <c r="F354" s="252" t="s">
        <v>1505</v>
      </c>
      <c r="G354" s="234"/>
      <c r="H354" s="234"/>
      <c r="I354" s="234"/>
      <c r="J354" s="234"/>
      <c r="K354" s="238">
        <v>1.97</v>
      </c>
      <c r="L354" s="234"/>
      <c r="M354" s="234"/>
      <c r="N354" s="234"/>
      <c r="O354" s="234"/>
      <c r="P354" s="234"/>
      <c r="Q354" s="234"/>
      <c r="R354" s="239"/>
      <c r="T354" s="240"/>
      <c r="U354" s="234"/>
      <c r="V354" s="234"/>
      <c r="W354" s="234"/>
      <c r="X354" s="234"/>
      <c r="Y354" s="234"/>
      <c r="Z354" s="234"/>
      <c r="AA354" s="241"/>
      <c r="AT354" s="242" t="s">
        <v>187</v>
      </c>
      <c r="AU354" s="242" t="s">
        <v>150</v>
      </c>
      <c r="AV354" s="10" t="s">
        <v>150</v>
      </c>
      <c r="AW354" s="10" t="s">
        <v>34</v>
      </c>
      <c r="AX354" s="10" t="s">
        <v>76</v>
      </c>
      <c r="AY354" s="242" t="s">
        <v>171</v>
      </c>
    </row>
    <row r="355" s="10" customFormat="1" ht="16.5" customHeight="1">
      <c r="B355" s="233"/>
      <c r="C355" s="234"/>
      <c r="D355" s="234"/>
      <c r="E355" s="235" t="s">
        <v>22</v>
      </c>
      <c r="F355" s="252" t="s">
        <v>1506</v>
      </c>
      <c r="G355" s="234"/>
      <c r="H355" s="234"/>
      <c r="I355" s="234"/>
      <c r="J355" s="234"/>
      <c r="K355" s="238">
        <v>5.9889999999999999</v>
      </c>
      <c r="L355" s="234"/>
      <c r="M355" s="234"/>
      <c r="N355" s="234"/>
      <c r="O355" s="234"/>
      <c r="P355" s="234"/>
      <c r="Q355" s="234"/>
      <c r="R355" s="239"/>
      <c r="T355" s="240"/>
      <c r="U355" s="234"/>
      <c r="V355" s="234"/>
      <c r="W355" s="234"/>
      <c r="X355" s="234"/>
      <c r="Y355" s="234"/>
      <c r="Z355" s="234"/>
      <c r="AA355" s="241"/>
      <c r="AT355" s="242" t="s">
        <v>187</v>
      </c>
      <c r="AU355" s="242" t="s">
        <v>150</v>
      </c>
      <c r="AV355" s="10" t="s">
        <v>150</v>
      </c>
      <c r="AW355" s="10" t="s">
        <v>34</v>
      </c>
      <c r="AX355" s="10" t="s">
        <v>76</v>
      </c>
      <c r="AY355" s="242" t="s">
        <v>171</v>
      </c>
    </row>
    <row r="356" s="11" customFormat="1" ht="16.5" customHeight="1">
      <c r="B356" s="243"/>
      <c r="C356" s="244"/>
      <c r="D356" s="244"/>
      <c r="E356" s="245" t="s">
        <v>22</v>
      </c>
      <c r="F356" s="246" t="s">
        <v>188</v>
      </c>
      <c r="G356" s="244"/>
      <c r="H356" s="244"/>
      <c r="I356" s="244"/>
      <c r="J356" s="244"/>
      <c r="K356" s="247">
        <v>17.077999999999999</v>
      </c>
      <c r="L356" s="244"/>
      <c r="M356" s="244"/>
      <c r="N356" s="244"/>
      <c r="O356" s="244"/>
      <c r="P356" s="244"/>
      <c r="Q356" s="244"/>
      <c r="R356" s="248"/>
      <c r="T356" s="249"/>
      <c r="U356" s="244"/>
      <c r="V356" s="244"/>
      <c r="W356" s="244"/>
      <c r="X356" s="244"/>
      <c r="Y356" s="244"/>
      <c r="Z356" s="244"/>
      <c r="AA356" s="250"/>
      <c r="AT356" s="251" t="s">
        <v>187</v>
      </c>
      <c r="AU356" s="251" t="s">
        <v>150</v>
      </c>
      <c r="AV356" s="11" t="s">
        <v>176</v>
      </c>
      <c r="AW356" s="11" t="s">
        <v>34</v>
      </c>
      <c r="AX356" s="11" t="s">
        <v>84</v>
      </c>
      <c r="AY356" s="251" t="s">
        <v>171</v>
      </c>
    </row>
    <row r="357" s="1" customFormat="1" ht="25.5" customHeight="1">
      <c r="B357" s="47"/>
      <c r="C357" s="264" t="s">
        <v>792</v>
      </c>
      <c r="D357" s="264" t="s">
        <v>302</v>
      </c>
      <c r="E357" s="265" t="s">
        <v>695</v>
      </c>
      <c r="F357" s="266" t="s">
        <v>696</v>
      </c>
      <c r="G357" s="266"/>
      <c r="H357" s="266"/>
      <c r="I357" s="266"/>
      <c r="J357" s="267" t="s">
        <v>184</v>
      </c>
      <c r="K357" s="268">
        <v>18.786000000000001</v>
      </c>
      <c r="L357" s="269">
        <v>0</v>
      </c>
      <c r="M357" s="270"/>
      <c r="N357" s="271">
        <f>ROUND(L357*K357,2)</f>
        <v>0</v>
      </c>
      <c r="O357" s="227"/>
      <c r="P357" s="227"/>
      <c r="Q357" s="227"/>
      <c r="R357" s="49"/>
      <c r="T357" s="228" t="s">
        <v>22</v>
      </c>
      <c r="U357" s="57" t="s">
        <v>43</v>
      </c>
      <c r="V357" s="48"/>
      <c r="W357" s="229">
        <f>V357*K357</f>
        <v>0</v>
      </c>
      <c r="X357" s="229">
        <v>0.017999999999999999</v>
      </c>
      <c r="Y357" s="229">
        <f>X357*K357</f>
        <v>0.338148</v>
      </c>
      <c r="Z357" s="229">
        <v>0</v>
      </c>
      <c r="AA357" s="230">
        <f>Z357*K357</f>
        <v>0</v>
      </c>
      <c r="AR357" s="23" t="s">
        <v>306</v>
      </c>
      <c r="AT357" s="23" t="s">
        <v>302</v>
      </c>
      <c r="AU357" s="23" t="s">
        <v>150</v>
      </c>
      <c r="AY357" s="23" t="s">
        <v>171</v>
      </c>
      <c r="BE357" s="143">
        <f>IF(U357="základní",N357,0)</f>
        <v>0</v>
      </c>
      <c r="BF357" s="143">
        <f>IF(U357="snížená",N357,0)</f>
        <v>0</v>
      </c>
      <c r="BG357" s="143">
        <f>IF(U357="zákl. přenesená",N357,0)</f>
        <v>0</v>
      </c>
      <c r="BH357" s="143">
        <f>IF(U357="sníž. přenesená",N357,0)</f>
        <v>0</v>
      </c>
      <c r="BI357" s="143">
        <f>IF(U357="nulová",N357,0)</f>
        <v>0</v>
      </c>
      <c r="BJ357" s="23" t="s">
        <v>150</v>
      </c>
      <c r="BK357" s="143">
        <f>ROUND(L357*K357,2)</f>
        <v>0</v>
      </c>
      <c r="BL357" s="23" t="s">
        <v>249</v>
      </c>
      <c r="BM357" s="23" t="s">
        <v>1507</v>
      </c>
    </row>
    <row r="358" s="1" customFormat="1" ht="25.5" customHeight="1">
      <c r="B358" s="47"/>
      <c r="C358" s="220" t="s">
        <v>796</v>
      </c>
      <c r="D358" s="220" t="s">
        <v>172</v>
      </c>
      <c r="E358" s="221" t="s">
        <v>699</v>
      </c>
      <c r="F358" s="222" t="s">
        <v>700</v>
      </c>
      <c r="G358" s="222"/>
      <c r="H358" s="222"/>
      <c r="I358" s="222"/>
      <c r="J358" s="223" t="s">
        <v>184</v>
      </c>
      <c r="K358" s="224">
        <v>1.97</v>
      </c>
      <c r="L358" s="225">
        <v>0</v>
      </c>
      <c r="M358" s="226"/>
      <c r="N358" s="227">
        <f>ROUND(L358*K358,2)</f>
        <v>0</v>
      </c>
      <c r="O358" s="227"/>
      <c r="P358" s="227"/>
      <c r="Q358" s="227"/>
      <c r="R358" s="49"/>
      <c r="T358" s="228" t="s">
        <v>22</v>
      </c>
      <c r="U358" s="57" t="s">
        <v>43</v>
      </c>
      <c r="V358" s="48"/>
      <c r="W358" s="229">
        <f>V358*K358</f>
        <v>0</v>
      </c>
      <c r="X358" s="229">
        <v>0</v>
      </c>
      <c r="Y358" s="229">
        <f>X358*K358</f>
        <v>0</v>
      </c>
      <c r="Z358" s="229">
        <v>0</v>
      </c>
      <c r="AA358" s="230">
        <f>Z358*K358</f>
        <v>0</v>
      </c>
      <c r="AR358" s="23" t="s">
        <v>249</v>
      </c>
      <c r="AT358" s="23" t="s">
        <v>172</v>
      </c>
      <c r="AU358" s="23" t="s">
        <v>150</v>
      </c>
      <c r="AY358" s="23" t="s">
        <v>171</v>
      </c>
      <c r="BE358" s="143">
        <f>IF(U358="základní",N358,0)</f>
        <v>0</v>
      </c>
      <c r="BF358" s="143">
        <f>IF(U358="snížená",N358,0)</f>
        <v>0</v>
      </c>
      <c r="BG358" s="143">
        <f>IF(U358="zákl. přenesená",N358,0)</f>
        <v>0</v>
      </c>
      <c r="BH358" s="143">
        <f>IF(U358="sníž. přenesená",N358,0)</f>
        <v>0</v>
      </c>
      <c r="BI358" s="143">
        <f>IF(U358="nulová",N358,0)</f>
        <v>0</v>
      </c>
      <c r="BJ358" s="23" t="s">
        <v>150</v>
      </c>
      <c r="BK358" s="143">
        <f>ROUND(L358*K358,2)</f>
        <v>0</v>
      </c>
      <c r="BL358" s="23" t="s">
        <v>249</v>
      </c>
      <c r="BM358" s="23" t="s">
        <v>1508</v>
      </c>
    </row>
    <row r="359" s="1" customFormat="1" ht="25.5" customHeight="1">
      <c r="B359" s="47"/>
      <c r="C359" s="220" t="s">
        <v>801</v>
      </c>
      <c r="D359" s="220" t="s">
        <v>172</v>
      </c>
      <c r="E359" s="221" t="s">
        <v>703</v>
      </c>
      <c r="F359" s="222" t="s">
        <v>704</v>
      </c>
      <c r="G359" s="222"/>
      <c r="H359" s="222"/>
      <c r="I359" s="222"/>
      <c r="J359" s="223" t="s">
        <v>184</v>
      </c>
      <c r="K359" s="224">
        <v>1.97</v>
      </c>
      <c r="L359" s="225">
        <v>0</v>
      </c>
      <c r="M359" s="226"/>
      <c r="N359" s="227">
        <f>ROUND(L359*K359,2)</f>
        <v>0</v>
      </c>
      <c r="O359" s="227"/>
      <c r="P359" s="227"/>
      <c r="Q359" s="227"/>
      <c r="R359" s="49"/>
      <c r="T359" s="228" t="s">
        <v>22</v>
      </c>
      <c r="U359" s="57" t="s">
        <v>43</v>
      </c>
      <c r="V359" s="48"/>
      <c r="W359" s="229">
        <f>V359*K359</f>
        <v>0</v>
      </c>
      <c r="X359" s="229">
        <v>0</v>
      </c>
      <c r="Y359" s="229">
        <f>X359*K359</f>
        <v>0</v>
      </c>
      <c r="Z359" s="229">
        <v>0</v>
      </c>
      <c r="AA359" s="230">
        <f>Z359*K359</f>
        <v>0</v>
      </c>
      <c r="AR359" s="23" t="s">
        <v>249</v>
      </c>
      <c r="AT359" s="23" t="s">
        <v>172</v>
      </c>
      <c r="AU359" s="23" t="s">
        <v>150</v>
      </c>
      <c r="AY359" s="23" t="s">
        <v>171</v>
      </c>
      <c r="BE359" s="143">
        <f>IF(U359="základní",N359,0)</f>
        <v>0</v>
      </c>
      <c r="BF359" s="143">
        <f>IF(U359="snížená",N359,0)</f>
        <v>0</v>
      </c>
      <c r="BG359" s="143">
        <f>IF(U359="zákl. přenesená",N359,0)</f>
        <v>0</v>
      </c>
      <c r="BH359" s="143">
        <f>IF(U359="sníž. přenesená",N359,0)</f>
        <v>0</v>
      </c>
      <c r="BI359" s="143">
        <f>IF(U359="nulová",N359,0)</f>
        <v>0</v>
      </c>
      <c r="BJ359" s="23" t="s">
        <v>150</v>
      </c>
      <c r="BK359" s="143">
        <f>ROUND(L359*K359,2)</f>
        <v>0</v>
      </c>
      <c r="BL359" s="23" t="s">
        <v>249</v>
      </c>
      <c r="BM359" s="23" t="s">
        <v>1509</v>
      </c>
    </row>
    <row r="360" s="1" customFormat="1" ht="16.5" customHeight="1">
      <c r="B360" s="47"/>
      <c r="C360" s="220" t="s">
        <v>805</v>
      </c>
      <c r="D360" s="220" t="s">
        <v>172</v>
      </c>
      <c r="E360" s="221" t="s">
        <v>707</v>
      </c>
      <c r="F360" s="222" t="s">
        <v>708</v>
      </c>
      <c r="G360" s="222"/>
      <c r="H360" s="222"/>
      <c r="I360" s="222"/>
      <c r="J360" s="223" t="s">
        <v>184</v>
      </c>
      <c r="K360" s="224">
        <v>17.077999999999999</v>
      </c>
      <c r="L360" s="225">
        <v>0</v>
      </c>
      <c r="M360" s="226"/>
      <c r="N360" s="227">
        <f>ROUND(L360*K360,2)</f>
        <v>0</v>
      </c>
      <c r="O360" s="227"/>
      <c r="P360" s="227"/>
      <c r="Q360" s="227"/>
      <c r="R360" s="49"/>
      <c r="T360" s="228" t="s">
        <v>22</v>
      </c>
      <c r="U360" s="57" t="s">
        <v>43</v>
      </c>
      <c r="V360" s="48"/>
      <c r="W360" s="229">
        <f>V360*K360</f>
        <v>0</v>
      </c>
      <c r="X360" s="229">
        <v>0.00029999999999999997</v>
      </c>
      <c r="Y360" s="229">
        <f>X360*K360</f>
        <v>0.0051233999999999993</v>
      </c>
      <c r="Z360" s="229">
        <v>0</v>
      </c>
      <c r="AA360" s="230">
        <f>Z360*K360</f>
        <v>0</v>
      </c>
      <c r="AR360" s="23" t="s">
        <v>249</v>
      </c>
      <c r="AT360" s="23" t="s">
        <v>172</v>
      </c>
      <c r="AU360" s="23" t="s">
        <v>150</v>
      </c>
      <c r="AY360" s="23" t="s">
        <v>171</v>
      </c>
      <c r="BE360" s="143">
        <f>IF(U360="základní",N360,0)</f>
        <v>0</v>
      </c>
      <c r="BF360" s="143">
        <f>IF(U360="snížená",N360,0)</f>
        <v>0</v>
      </c>
      <c r="BG360" s="143">
        <f>IF(U360="zákl. přenesená",N360,0)</f>
        <v>0</v>
      </c>
      <c r="BH360" s="143">
        <f>IF(U360="sníž. přenesená",N360,0)</f>
        <v>0</v>
      </c>
      <c r="BI360" s="143">
        <f>IF(U360="nulová",N360,0)</f>
        <v>0</v>
      </c>
      <c r="BJ360" s="23" t="s">
        <v>150</v>
      </c>
      <c r="BK360" s="143">
        <f>ROUND(L360*K360,2)</f>
        <v>0</v>
      </c>
      <c r="BL360" s="23" t="s">
        <v>249</v>
      </c>
      <c r="BM360" s="23" t="s">
        <v>1510</v>
      </c>
    </row>
    <row r="361" s="1" customFormat="1" ht="16.5" customHeight="1">
      <c r="B361" s="47"/>
      <c r="C361" s="220" t="s">
        <v>811</v>
      </c>
      <c r="D361" s="220" t="s">
        <v>172</v>
      </c>
      <c r="E361" s="221" t="s">
        <v>711</v>
      </c>
      <c r="F361" s="222" t="s">
        <v>712</v>
      </c>
      <c r="G361" s="222"/>
      <c r="H361" s="222"/>
      <c r="I361" s="222"/>
      <c r="J361" s="223" t="s">
        <v>223</v>
      </c>
      <c r="K361" s="224">
        <v>7.7999999999999998</v>
      </c>
      <c r="L361" s="225">
        <v>0</v>
      </c>
      <c r="M361" s="226"/>
      <c r="N361" s="227">
        <f>ROUND(L361*K361,2)</f>
        <v>0</v>
      </c>
      <c r="O361" s="227"/>
      <c r="P361" s="227"/>
      <c r="Q361" s="227"/>
      <c r="R361" s="49"/>
      <c r="T361" s="228" t="s">
        <v>22</v>
      </c>
      <c r="U361" s="57" t="s">
        <v>43</v>
      </c>
      <c r="V361" s="48"/>
      <c r="W361" s="229">
        <f>V361*K361</f>
        <v>0</v>
      </c>
      <c r="X361" s="229">
        <v>3.0000000000000001E-05</v>
      </c>
      <c r="Y361" s="229">
        <f>X361*K361</f>
        <v>0.000234</v>
      </c>
      <c r="Z361" s="229">
        <v>0</v>
      </c>
      <c r="AA361" s="230">
        <f>Z361*K361</f>
        <v>0</v>
      </c>
      <c r="AR361" s="23" t="s">
        <v>249</v>
      </c>
      <c r="AT361" s="23" t="s">
        <v>172</v>
      </c>
      <c r="AU361" s="23" t="s">
        <v>150</v>
      </c>
      <c r="AY361" s="23" t="s">
        <v>171</v>
      </c>
      <c r="BE361" s="143">
        <f>IF(U361="základní",N361,0)</f>
        <v>0</v>
      </c>
      <c r="BF361" s="143">
        <f>IF(U361="snížená",N361,0)</f>
        <v>0</v>
      </c>
      <c r="BG361" s="143">
        <f>IF(U361="zákl. přenesená",N361,0)</f>
        <v>0</v>
      </c>
      <c r="BH361" s="143">
        <f>IF(U361="sníž. přenesená",N361,0)</f>
        <v>0</v>
      </c>
      <c r="BI361" s="143">
        <f>IF(U361="nulová",N361,0)</f>
        <v>0</v>
      </c>
      <c r="BJ361" s="23" t="s">
        <v>150</v>
      </c>
      <c r="BK361" s="143">
        <f>ROUND(L361*K361,2)</f>
        <v>0</v>
      </c>
      <c r="BL361" s="23" t="s">
        <v>249</v>
      </c>
      <c r="BM361" s="23" t="s">
        <v>1511</v>
      </c>
    </row>
    <row r="362" s="10" customFormat="1" ht="16.5" customHeight="1">
      <c r="B362" s="233"/>
      <c r="C362" s="234"/>
      <c r="D362" s="234"/>
      <c r="E362" s="235" t="s">
        <v>22</v>
      </c>
      <c r="F362" s="236" t="s">
        <v>1512</v>
      </c>
      <c r="G362" s="237"/>
      <c r="H362" s="237"/>
      <c r="I362" s="237"/>
      <c r="J362" s="234"/>
      <c r="K362" s="238">
        <v>7.7999999999999998</v>
      </c>
      <c r="L362" s="234"/>
      <c r="M362" s="234"/>
      <c r="N362" s="234"/>
      <c r="O362" s="234"/>
      <c r="P362" s="234"/>
      <c r="Q362" s="234"/>
      <c r="R362" s="239"/>
      <c r="T362" s="240"/>
      <c r="U362" s="234"/>
      <c r="V362" s="234"/>
      <c r="W362" s="234"/>
      <c r="X362" s="234"/>
      <c r="Y362" s="234"/>
      <c r="Z362" s="234"/>
      <c r="AA362" s="241"/>
      <c r="AT362" s="242" t="s">
        <v>187</v>
      </c>
      <c r="AU362" s="242" t="s">
        <v>150</v>
      </c>
      <c r="AV362" s="10" t="s">
        <v>150</v>
      </c>
      <c r="AW362" s="10" t="s">
        <v>34</v>
      </c>
      <c r="AX362" s="10" t="s">
        <v>76</v>
      </c>
      <c r="AY362" s="242" t="s">
        <v>171</v>
      </c>
    </row>
    <row r="363" s="11" customFormat="1" ht="16.5" customHeight="1">
      <c r="B363" s="243"/>
      <c r="C363" s="244"/>
      <c r="D363" s="244"/>
      <c r="E363" s="245" t="s">
        <v>22</v>
      </c>
      <c r="F363" s="246" t="s">
        <v>188</v>
      </c>
      <c r="G363" s="244"/>
      <c r="H363" s="244"/>
      <c r="I363" s="244"/>
      <c r="J363" s="244"/>
      <c r="K363" s="247">
        <v>7.7999999999999998</v>
      </c>
      <c r="L363" s="244"/>
      <c r="M363" s="244"/>
      <c r="N363" s="244"/>
      <c r="O363" s="244"/>
      <c r="P363" s="244"/>
      <c r="Q363" s="244"/>
      <c r="R363" s="248"/>
      <c r="T363" s="249"/>
      <c r="U363" s="244"/>
      <c r="V363" s="244"/>
      <c r="W363" s="244"/>
      <c r="X363" s="244"/>
      <c r="Y363" s="244"/>
      <c r="Z363" s="244"/>
      <c r="AA363" s="250"/>
      <c r="AT363" s="251" t="s">
        <v>187</v>
      </c>
      <c r="AU363" s="251" t="s">
        <v>150</v>
      </c>
      <c r="AV363" s="11" t="s">
        <v>176</v>
      </c>
      <c r="AW363" s="11" t="s">
        <v>34</v>
      </c>
      <c r="AX363" s="11" t="s">
        <v>84</v>
      </c>
      <c r="AY363" s="251" t="s">
        <v>171</v>
      </c>
    </row>
    <row r="364" s="1" customFormat="1" ht="25.5" customHeight="1">
      <c r="B364" s="47"/>
      <c r="C364" s="220" t="s">
        <v>815</v>
      </c>
      <c r="D364" s="220" t="s">
        <v>172</v>
      </c>
      <c r="E364" s="221" t="s">
        <v>716</v>
      </c>
      <c r="F364" s="222" t="s">
        <v>717</v>
      </c>
      <c r="G364" s="222"/>
      <c r="H364" s="222"/>
      <c r="I364" s="222"/>
      <c r="J364" s="223" t="s">
        <v>184</v>
      </c>
      <c r="K364" s="224">
        <v>17.077999999999999</v>
      </c>
      <c r="L364" s="225">
        <v>0</v>
      </c>
      <c r="M364" s="226"/>
      <c r="N364" s="227">
        <f>ROUND(L364*K364,2)</f>
        <v>0</v>
      </c>
      <c r="O364" s="227"/>
      <c r="P364" s="227"/>
      <c r="Q364" s="227"/>
      <c r="R364" s="49"/>
      <c r="T364" s="228" t="s">
        <v>22</v>
      </c>
      <c r="U364" s="57" t="s">
        <v>43</v>
      </c>
      <c r="V364" s="48"/>
      <c r="W364" s="229">
        <f>V364*K364</f>
        <v>0</v>
      </c>
      <c r="X364" s="229">
        <v>0.0077000000000000002</v>
      </c>
      <c r="Y364" s="229">
        <f>X364*K364</f>
        <v>0.1315006</v>
      </c>
      <c r="Z364" s="229">
        <v>0</v>
      </c>
      <c r="AA364" s="230">
        <f>Z364*K364</f>
        <v>0</v>
      </c>
      <c r="AR364" s="23" t="s">
        <v>249</v>
      </c>
      <c r="AT364" s="23" t="s">
        <v>172</v>
      </c>
      <c r="AU364" s="23" t="s">
        <v>150</v>
      </c>
      <c r="AY364" s="23" t="s">
        <v>171</v>
      </c>
      <c r="BE364" s="143">
        <f>IF(U364="základní",N364,0)</f>
        <v>0</v>
      </c>
      <c r="BF364" s="143">
        <f>IF(U364="snížená",N364,0)</f>
        <v>0</v>
      </c>
      <c r="BG364" s="143">
        <f>IF(U364="zákl. přenesená",N364,0)</f>
        <v>0</v>
      </c>
      <c r="BH364" s="143">
        <f>IF(U364="sníž. přenesená",N364,0)</f>
        <v>0</v>
      </c>
      <c r="BI364" s="143">
        <f>IF(U364="nulová",N364,0)</f>
        <v>0</v>
      </c>
      <c r="BJ364" s="23" t="s">
        <v>150</v>
      </c>
      <c r="BK364" s="143">
        <f>ROUND(L364*K364,2)</f>
        <v>0</v>
      </c>
      <c r="BL364" s="23" t="s">
        <v>249</v>
      </c>
      <c r="BM364" s="23" t="s">
        <v>1513</v>
      </c>
    </row>
    <row r="365" s="1" customFormat="1" ht="38.25" customHeight="1">
      <c r="B365" s="47"/>
      <c r="C365" s="220" t="s">
        <v>819</v>
      </c>
      <c r="D365" s="220" t="s">
        <v>172</v>
      </c>
      <c r="E365" s="221" t="s">
        <v>720</v>
      </c>
      <c r="F365" s="222" t="s">
        <v>721</v>
      </c>
      <c r="G365" s="222"/>
      <c r="H365" s="222"/>
      <c r="I365" s="222"/>
      <c r="J365" s="223" t="s">
        <v>184</v>
      </c>
      <c r="K365" s="224">
        <v>34.155999999999999</v>
      </c>
      <c r="L365" s="225">
        <v>0</v>
      </c>
      <c r="M365" s="226"/>
      <c r="N365" s="227">
        <f>ROUND(L365*K365,2)</f>
        <v>0</v>
      </c>
      <c r="O365" s="227"/>
      <c r="P365" s="227"/>
      <c r="Q365" s="227"/>
      <c r="R365" s="49"/>
      <c r="T365" s="228" t="s">
        <v>22</v>
      </c>
      <c r="U365" s="57" t="s">
        <v>43</v>
      </c>
      <c r="V365" s="48"/>
      <c r="W365" s="229">
        <f>V365*K365</f>
        <v>0</v>
      </c>
      <c r="X365" s="229">
        <v>0.0019300000000000001</v>
      </c>
      <c r="Y365" s="229">
        <f>X365*K365</f>
        <v>0.065921080000000007</v>
      </c>
      <c r="Z365" s="229">
        <v>0</v>
      </c>
      <c r="AA365" s="230">
        <f>Z365*K365</f>
        <v>0</v>
      </c>
      <c r="AR365" s="23" t="s">
        <v>249</v>
      </c>
      <c r="AT365" s="23" t="s">
        <v>172</v>
      </c>
      <c r="AU365" s="23" t="s">
        <v>150</v>
      </c>
      <c r="AY365" s="23" t="s">
        <v>171</v>
      </c>
      <c r="BE365" s="143">
        <f>IF(U365="základní",N365,0)</f>
        <v>0</v>
      </c>
      <c r="BF365" s="143">
        <f>IF(U365="snížená",N365,0)</f>
        <v>0</v>
      </c>
      <c r="BG365" s="143">
        <f>IF(U365="zákl. přenesená",N365,0)</f>
        <v>0</v>
      </c>
      <c r="BH365" s="143">
        <f>IF(U365="sníž. přenesená",N365,0)</f>
        <v>0</v>
      </c>
      <c r="BI365" s="143">
        <f>IF(U365="nulová",N365,0)</f>
        <v>0</v>
      </c>
      <c r="BJ365" s="23" t="s">
        <v>150</v>
      </c>
      <c r="BK365" s="143">
        <f>ROUND(L365*K365,2)</f>
        <v>0</v>
      </c>
      <c r="BL365" s="23" t="s">
        <v>249</v>
      </c>
      <c r="BM365" s="23" t="s">
        <v>1514</v>
      </c>
    </row>
    <row r="366" s="10" customFormat="1" ht="16.5" customHeight="1">
      <c r="B366" s="233"/>
      <c r="C366" s="234"/>
      <c r="D366" s="234"/>
      <c r="E366" s="235" t="s">
        <v>22</v>
      </c>
      <c r="F366" s="236" t="s">
        <v>1515</v>
      </c>
      <c r="G366" s="237"/>
      <c r="H366" s="237"/>
      <c r="I366" s="237"/>
      <c r="J366" s="234"/>
      <c r="K366" s="238">
        <v>34.155999999999999</v>
      </c>
      <c r="L366" s="234"/>
      <c r="M366" s="234"/>
      <c r="N366" s="234"/>
      <c r="O366" s="234"/>
      <c r="P366" s="234"/>
      <c r="Q366" s="234"/>
      <c r="R366" s="239"/>
      <c r="T366" s="240"/>
      <c r="U366" s="234"/>
      <c r="V366" s="234"/>
      <c r="W366" s="234"/>
      <c r="X366" s="234"/>
      <c r="Y366" s="234"/>
      <c r="Z366" s="234"/>
      <c r="AA366" s="241"/>
      <c r="AT366" s="242" t="s">
        <v>187</v>
      </c>
      <c r="AU366" s="242" t="s">
        <v>150</v>
      </c>
      <c r="AV366" s="10" t="s">
        <v>150</v>
      </c>
      <c r="AW366" s="10" t="s">
        <v>34</v>
      </c>
      <c r="AX366" s="10" t="s">
        <v>76</v>
      </c>
      <c r="AY366" s="242" t="s">
        <v>171</v>
      </c>
    </row>
    <row r="367" s="11" customFormat="1" ht="16.5" customHeight="1">
      <c r="B367" s="243"/>
      <c r="C367" s="244"/>
      <c r="D367" s="244"/>
      <c r="E367" s="245" t="s">
        <v>22</v>
      </c>
      <c r="F367" s="246" t="s">
        <v>188</v>
      </c>
      <c r="G367" s="244"/>
      <c r="H367" s="244"/>
      <c r="I367" s="244"/>
      <c r="J367" s="244"/>
      <c r="K367" s="247">
        <v>34.155999999999999</v>
      </c>
      <c r="L367" s="244"/>
      <c r="M367" s="244"/>
      <c r="N367" s="244"/>
      <c r="O367" s="244"/>
      <c r="P367" s="244"/>
      <c r="Q367" s="244"/>
      <c r="R367" s="248"/>
      <c r="T367" s="249"/>
      <c r="U367" s="244"/>
      <c r="V367" s="244"/>
      <c r="W367" s="244"/>
      <c r="X367" s="244"/>
      <c r="Y367" s="244"/>
      <c r="Z367" s="244"/>
      <c r="AA367" s="250"/>
      <c r="AT367" s="251" t="s">
        <v>187</v>
      </c>
      <c r="AU367" s="251" t="s">
        <v>150</v>
      </c>
      <c r="AV367" s="11" t="s">
        <v>176</v>
      </c>
      <c r="AW367" s="11" t="s">
        <v>34</v>
      </c>
      <c r="AX367" s="11" t="s">
        <v>84</v>
      </c>
      <c r="AY367" s="251" t="s">
        <v>171</v>
      </c>
    </row>
    <row r="368" s="1" customFormat="1" ht="25.5" customHeight="1">
      <c r="B368" s="47"/>
      <c r="C368" s="220" t="s">
        <v>827</v>
      </c>
      <c r="D368" s="220" t="s">
        <v>172</v>
      </c>
      <c r="E368" s="221" t="s">
        <v>725</v>
      </c>
      <c r="F368" s="222" t="s">
        <v>726</v>
      </c>
      <c r="G368" s="222"/>
      <c r="H368" s="222"/>
      <c r="I368" s="222"/>
      <c r="J368" s="223" t="s">
        <v>321</v>
      </c>
      <c r="K368" s="272">
        <v>0</v>
      </c>
      <c r="L368" s="225">
        <v>0</v>
      </c>
      <c r="M368" s="226"/>
      <c r="N368" s="227">
        <f>ROUND(L368*K368,2)</f>
        <v>0</v>
      </c>
      <c r="O368" s="227"/>
      <c r="P368" s="227"/>
      <c r="Q368" s="227"/>
      <c r="R368" s="49"/>
      <c r="T368" s="228" t="s">
        <v>22</v>
      </c>
      <c r="U368" s="57" t="s">
        <v>43</v>
      </c>
      <c r="V368" s="48"/>
      <c r="W368" s="229">
        <f>V368*K368</f>
        <v>0</v>
      </c>
      <c r="X368" s="229">
        <v>0</v>
      </c>
      <c r="Y368" s="229">
        <f>X368*K368</f>
        <v>0</v>
      </c>
      <c r="Z368" s="229">
        <v>0</v>
      </c>
      <c r="AA368" s="230">
        <f>Z368*K368</f>
        <v>0</v>
      </c>
      <c r="AR368" s="23" t="s">
        <v>249</v>
      </c>
      <c r="AT368" s="23" t="s">
        <v>172</v>
      </c>
      <c r="AU368" s="23" t="s">
        <v>150</v>
      </c>
      <c r="AY368" s="23" t="s">
        <v>171</v>
      </c>
      <c r="BE368" s="143">
        <f>IF(U368="základní",N368,0)</f>
        <v>0</v>
      </c>
      <c r="BF368" s="143">
        <f>IF(U368="snížená",N368,0)</f>
        <v>0</v>
      </c>
      <c r="BG368" s="143">
        <f>IF(U368="zákl. přenesená",N368,0)</f>
        <v>0</v>
      </c>
      <c r="BH368" s="143">
        <f>IF(U368="sníž. přenesená",N368,0)</f>
        <v>0</v>
      </c>
      <c r="BI368" s="143">
        <f>IF(U368="nulová",N368,0)</f>
        <v>0</v>
      </c>
      <c r="BJ368" s="23" t="s">
        <v>150</v>
      </c>
      <c r="BK368" s="143">
        <f>ROUND(L368*K368,2)</f>
        <v>0</v>
      </c>
      <c r="BL368" s="23" t="s">
        <v>249</v>
      </c>
      <c r="BM368" s="23" t="s">
        <v>1516</v>
      </c>
    </row>
    <row r="369" s="9" customFormat="1" ht="29.88" customHeight="1">
      <c r="B369" s="206"/>
      <c r="C369" s="207"/>
      <c r="D369" s="217" t="s">
        <v>140</v>
      </c>
      <c r="E369" s="217"/>
      <c r="F369" s="217"/>
      <c r="G369" s="217"/>
      <c r="H369" s="217"/>
      <c r="I369" s="217"/>
      <c r="J369" s="217"/>
      <c r="K369" s="217"/>
      <c r="L369" s="217"/>
      <c r="M369" s="217"/>
      <c r="N369" s="231">
        <f>BK369</f>
        <v>0</v>
      </c>
      <c r="O369" s="232"/>
      <c r="P369" s="232"/>
      <c r="Q369" s="232"/>
      <c r="R369" s="210"/>
      <c r="T369" s="211"/>
      <c r="U369" s="207"/>
      <c r="V369" s="207"/>
      <c r="W369" s="212">
        <f>SUM(W370:W380)</f>
        <v>0</v>
      </c>
      <c r="X369" s="207"/>
      <c r="Y369" s="212">
        <f>SUM(Y370:Y380)</f>
        <v>0.13750680000000004</v>
      </c>
      <c r="Z369" s="207"/>
      <c r="AA369" s="213">
        <f>SUM(AA370:AA380)</f>
        <v>0</v>
      </c>
      <c r="AR369" s="214" t="s">
        <v>150</v>
      </c>
      <c r="AT369" s="215" t="s">
        <v>75</v>
      </c>
      <c r="AU369" s="215" t="s">
        <v>84</v>
      </c>
      <c r="AY369" s="214" t="s">
        <v>171</v>
      </c>
      <c r="BK369" s="216">
        <f>SUM(BK370:BK380)</f>
        <v>0</v>
      </c>
    </row>
    <row r="370" s="1" customFormat="1" ht="25.5" customHeight="1">
      <c r="B370" s="47"/>
      <c r="C370" s="220" t="s">
        <v>831</v>
      </c>
      <c r="D370" s="220" t="s">
        <v>172</v>
      </c>
      <c r="E370" s="221" t="s">
        <v>729</v>
      </c>
      <c r="F370" s="222" t="s">
        <v>730</v>
      </c>
      <c r="G370" s="222"/>
      <c r="H370" s="222"/>
      <c r="I370" s="222"/>
      <c r="J370" s="223" t="s">
        <v>223</v>
      </c>
      <c r="K370" s="224">
        <v>15.6</v>
      </c>
      <c r="L370" s="225">
        <v>0</v>
      </c>
      <c r="M370" s="226"/>
      <c r="N370" s="227">
        <f>ROUND(L370*K370,2)</f>
        <v>0</v>
      </c>
      <c r="O370" s="227"/>
      <c r="P370" s="227"/>
      <c r="Q370" s="227"/>
      <c r="R370" s="49"/>
      <c r="T370" s="228" t="s">
        <v>22</v>
      </c>
      <c r="U370" s="57" t="s">
        <v>43</v>
      </c>
      <c r="V370" s="48"/>
      <c r="W370" s="229">
        <f>V370*K370</f>
        <v>0</v>
      </c>
      <c r="X370" s="229">
        <v>3.0000000000000001E-05</v>
      </c>
      <c r="Y370" s="229">
        <f>X370*K370</f>
        <v>0.00046799999999999999</v>
      </c>
      <c r="Z370" s="229">
        <v>0</v>
      </c>
      <c r="AA370" s="230">
        <f>Z370*K370</f>
        <v>0</v>
      </c>
      <c r="AR370" s="23" t="s">
        <v>249</v>
      </c>
      <c r="AT370" s="23" t="s">
        <v>172</v>
      </c>
      <c r="AU370" s="23" t="s">
        <v>150</v>
      </c>
      <c r="AY370" s="23" t="s">
        <v>171</v>
      </c>
      <c r="BE370" s="143">
        <f>IF(U370="základní",N370,0)</f>
        <v>0</v>
      </c>
      <c r="BF370" s="143">
        <f>IF(U370="snížená",N370,0)</f>
        <v>0</v>
      </c>
      <c r="BG370" s="143">
        <f>IF(U370="zákl. přenesená",N370,0)</f>
        <v>0</v>
      </c>
      <c r="BH370" s="143">
        <f>IF(U370="sníž. přenesená",N370,0)</f>
        <v>0</v>
      </c>
      <c r="BI370" s="143">
        <f>IF(U370="nulová",N370,0)</f>
        <v>0</v>
      </c>
      <c r="BJ370" s="23" t="s">
        <v>150</v>
      </c>
      <c r="BK370" s="143">
        <f>ROUND(L370*K370,2)</f>
        <v>0</v>
      </c>
      <c r="BL370" s="23" t="s">
        <v>249</v>
      </c>
      <c r="BM370" s="23" t="s">
        <v>1517</v>
      </c>
    </row>
    <row r="371" s="10" customFormat="1" ht="16.5" customHeight="1">
      <c r="B371" s="233"/>
      <c r="C371" s="234"/>
      <c r="D371" s="234"/>
      <c r="E371" s="235" t="s">
        <v>22</v>
      </c>
      <c r="F371" s="236" t="s">
        <v>1518</v>
      </c>
      <c r="G371" s="237"/>
      <c r="H371" s="237"/>
      <c r="I371" s="237"/>
      <c r="J371" s="234"/>
      <c r="K371" s="238">
        <v>15.6</v>
      </c>
      <c r="L371" s="234"/>
      <c r="M371" s="234"/>
      <c r="N371" s="234"/>
      <c r="O371" s="234"/>
      <c r="P371" s="234"/>
      <c r="Q371" s="234"/>
      <c r="R371" s="239"/>
      <c r="T371" s="240"/>
      <c r="U371" s="234"/>
      <c r="V371" s="234"/>
      <c r="W371" s="234"/>
      <c r="X371" s="234"/>
      <c r="Y371" s="234"/>
      <c r="Z371" s="234"/>
      <c r="AA371" s="241"/>
      <c r="AT371" s="242" t="s">
        <v>187</v>
      </c>
      <c r="AU371" s="242" t="s">
        <v>150</v>
      </c>
      <c r="AV371" s="10" t="s">
        <v>150</v>
      </c>
      <c r="AW371" s="10" t="s">
        <v>34</v>
      </c>
      <c r="AX371" s="10" t="s">
        <v>76</v>
      </c>
      <c r="AY371" s="242" t="s">
        <v>171</v>
      </c>
    </row>
    <row r="372" s="11" customFormat="1" ht="16.5" customHeight="1">
      <c r="B372" s="243"/>
      <c r="C372" s="244"/>
      <c r="D372" s="244"/>
      <c r="E372" s="245" t="s">
        <v>22</v>
      </c>
      <c r="F372" s="246" t="s">
        <v>188</v>
      </c>
      <c r="G372" s="244"/>
      <c r="H372" s="244"/>
      <c r="I372" s="244"/>
      <c r="J372" s="244"/>
      <c r="K372" s="247">
        <v>15.6</v>
      </c>
      <c r="L372" s="244"/>
      <c r="M372" s="244"/>
      <c r="N372" s="244"/>
      <c r="O372" s="244"/>
      <c r="P372" s="244"/>
      <c r="Q372" s="244"/>
      <c r="R372" s="248"/>
      <c r="T372" s="249"/>
      <c r="U372" s="244"/>
      <c r="V372" s="244"/>
      <c r="W372" s="244"/>
      <c r="X372" s="244"/>
      <c r="Y372" s="244"/>
      <c r="Z372" s="244"/>
      <c r="AA372" s="250"/>
      <c r="AT372" s="251" t="s">
        <v>187</v>
      </c>
      <c r="AU372" s="251" t="s">
        <v>150</v>
      </c>
      <c r="AV372" s="11" t="s">
        <v>176</v>
      </c>
      <c r="AW372" s="11" t="s">
        <v>34</v>
      </c>
      <c r="AX372" s="11" t="s">
        <v>84</v>
      </c>
      <c r="AY372" s="251" t="s">
        <v>171</v>
      </c>
    </row>
    <row r="373" s="1" customFormat="1" ht="25.5" customHeight="1">
      <c r="B373" s="47"/>
      <c r="C373" s="264" t="s">
        <v>835</v>
      </c>
      <c r="D373" s="264" t="s">
        <v>302</v>
      </c>
      <c r="E373" s="265" t="s">
        <v>734</v>
      </c>
      <c r="F373" s="266" t="s">
        <v>735</v>
      </c>
      <c r="G373" s="266"/>
      <c r="H373" s="266"/>
      <c r="I373" s="266"/>
      <c r="J373" s="267" t="s">
        <v>223</v>
      </c>
      <c r="K373" s="268">
        <v>15.912000000000001</v>
      </c>
      <c r="L373" s="269">
        <v>0</v>
      </c>
      <c r="M373" s="270"/>
      <c r="N373" s="271">
        <f>ROUND(L373*K373,2)</f>
        <v>0</v>
      </c>
      <c r="O373" s="227"/>
      <c r="P373" s="227"/>
      <c r="Q373" s="227"/>
      <c r="R373" s="49"/>
      <c r="T373" s="228" t="s">
        <v>22</v>
      </c>
      <c r="U373" s="57" t="s">
        <v>43</v>
      </c>
      <c r="V373" s="48"/>
      <c r="W373" s="229">
        <f>V373*K373</f>
        <v>0</v>
      </c>
      <c r="X373" s="229">
        <v>0.00020000000000000001</v>
      </c>
      <c r="Y373" s="229">
        <f>X373*K373</f>
        <v>0.0031824000000000002</v>
      </c>
      <c r="Z373" s="229">
        <v>0</v>
      </c>
      <c r="AA373" s="230">
        <f>Z373*K373</f>
        <v>0</v>
      </c>
      <c r="AR373" s="23" t="s">
        <v>306</v>
      </c>
      <c r="AT373" s="23" t="s">
        <v>302</v>
      </c>
      <c r="AU373" s="23" t="s">
        <v>150</v>
      </c>
      <c r="AY373" s="23" t="s">
        <v>171</v>
      </c>
      <c r="BE373" s="143">
        <f>IF(U373="základní",N373,0)</f>
        <v>0</v>
      </c>
      <c r="BF373" s="143">
        <f>IF(U373="snížená",N373,0)</f>
        <v>0</v>
      </c>
      <c r="BG373" s="143">
        <f>IF(U373="zákl. přenesená",N373,0)</f>
        <v>0</v>
      </c>
      <c r="BH373" s="143">
        <f>IF(U373="sníž. přenesená",N373,0)</f>
        <v>0</v>
      </c>
      <c r="BI373" s="143">
        <f>IF(U373="nulová",N373,0)</f>
        <v>0</v>
      </c>
      <c r="BJ373" s="23" t="s">
        <v>150</v>
      </c>
      <c r="BK373" s="143">
        <f>ROUND(L373*K373,2)</f>
        <v>0</v>
      </c>
      <c r="BL373" s="23" t="s">
        <v>249</v>
      </c>
      <c r="BM373" s="23" t="s">
        <v>1519</v>
      </c>
    </row>
    <row r="374" s="1" customFormat="1" ht="25.5" customHeight="1">
      <c r="B374" s="47"/>
      <c r="C374" s="220" t="s">
        <v>839</v>
      </c>
      <c r="D374" s="220" t="s">
        <v>172</v>
      </c>
      <c r="E374" s="221" t="s">
        <v>742</v>
      </c>
      <c r="F374" s="222" t="s">
        <v>743</v>
      </c>
      <c r="G374" s="222"/>
      <c r="H374" s="222"/>
      <c r="I374" s="222"/>
      <c r="J374" s="223" t="s">
        <v>184</v>
      </c>
      <c r="K374" s="224">
        <v>16.32</v>
      </c>
      <c r="L374" s="225">
        <v>0</v>
      </c>
      <c r="M374" s="226"/>
      <c r="N374" s="227">
        <f>ROUND(L374*K374,2)</f>
        <v>0</v>
      </c>
      <c r="O374" s="227"/>
      <c r="P374" s="227"/>
      <c r="Q374" s="227"/>
      <c r="R374" s="49"/>
      <c r="T374" s="228" t="s">
        <v>22</v>
      </c>
      <c r="U374" s="57" t="s">
        <v>43</v>
      </c>
      <c r="V374" s="48"/>
      <c r="W374" s="229">
        <f>V374*K374</f>
        <v>0</v>
      </c>
      <c r="X374" s="229">
        <v>0</v>
      </c>
      <c r="Y374" s="229">
        <f>X374*K374</f>
        <v>0</v>
      </c>
      <c r="Z374" s="229">
        <v>0</v>
      </c>
      <c r="AA374" s="230">
        <f>Z374*K374</f>
        <v>0</v>
      </c>
      <c r="AR374" s="23" t="s">
        <v>249</v>
      </c>
      <c r="AT374" s="23" t="s">
        <v>172</v>
      </c>
      <c r="AU374" s="23" t="s">
        <v>150</v>
      </c>
      <c r="AY374" s="23" t="s">
        <v>171</v>
      </c>
      <c r="BE374" s="143">
        <f>IF(U374="základní",N374,0)</f>
        <v>0</v>
      </c>
      <c r="BF374" s="143">
        <f>IF(U374="snížená",N374,0)</f>
        <v>0</v>
      </c>
      <c r="BG374" s="143">
        <f>IF(U374="zákl. přenesená",N374,0)</f>
        <v>0</v>
      </c>
      <c r="BH374" s="143">
        <f>IF(U374="sníž. přenesená",N374,0)</f>
        <v>0</v>
      </c>
      <c r="BI374" s="143">
        <f>IF(U374="nulová",N374,0)</f>
        <v>0</v>
      </c>
      <c r="BJ374" s="23" t="s">
        <v>150</v>
      </c>
      <c r="BK374" s="143">
        <f>ROUND(L374*K374,2)</f>
        <v>0</v>
      </c>
      <c r="BL374" s="23" t="s">
        <v>249</v>
      </c>
      <c r="BM374" s="23" t="s">
        <v>1520</v>
      </c>
    </row>
    <row r="375" s="10" customFormat="1" ht="16.5" customHeight="1">
      <c r="B375" s="233"/>
      <c r="C375" s="234"/>
      <c r="D375" s="234"/>
      <c r="E375" s="235" t="s">
        <v>22</v>
      </c>
      <c r="F375" s="236" t="s">
        <v>1475</v>
      </c>
      <c r="G375" s="237"/>
      <c r="H375" s="237"/>
      <c r="I375" s="237"/>
      <c r="J375" s="234"/>
      <c r="K375" s="238">
        <v>16.32</v>
      </c>
      <c r="L375" s="234"/>
      <c r="M375" s="234"/>
      <c r="N375" s="234"/>
      <c r="O375" s="234"/>
      <c r="P375" s="234"/>
      <c r="Q375" s="234"/>
      <c r="R375" s="239"/>
      <c r="T375" s="240"/>
      <c r="U375" s="234"/>
      <c r="V375" s="234"/>
      <c r="W375" s="234"/>
      <c r="X375" s="234"/>
      <c r="Y375" s="234"/>
      <c r="Z375" s="234"/>
      <c r="AA375" s="241"/>
      <c r="AT375" s="242" t="s">
        <v>187</v>
      </c>
      <c r="AU375" s="242" t="s">
        <v>150</v>
      </c>
      <c r="AV375" s="10" t="s">
        <v>150</v>
      </c>
      <c r="AW375" s="10" t="s">
        <v>34</v>
      </c>
      <c r="AX375" s="10" t="s">
        <v>76</v>
      </c>
      <c r="AY375" s="242" t="s">
        <v>171</v>
      </c>
    </row>
    <row r="376" s="11" customFormat="1" ht="16.5" customHeight="1">
      <c r="B376" s="243"/>
      <c r="C376" s="244"/>
      <c r="D376" s="244"/>
      <c r="E376" s="245" t="s">
        <v>22</v>
      </c>
      <c r="F376" s="246" t="s">
        <v>188</v>
      </c>
      <c r="G376" s="244"/>
      <c r="H376" s="244"/>
      <c r="I376" s="244"/>
      <c r="J376" s="244"/>
      <c r="K376" s="247">
        <v>16.32</v>
      </c>
      <c r="L376" s="244"/>
      <c r="M376" s="244"/>
      <c r="N376" s="244"/>
      <c r="O376" s="244"/>
      <c r="P376" s="244"/>
      <c r="Q376" s="244"/>
      <c r="R376" s="248"/>
      <c r="T376" s="249"/>
      <c r="U376" s="244"/>
      <c r="V376" s="244"/>
      <c r="W376" s="244"/>
      <c r="X376" s="244"/>
      <c r="Y376" s="244"/>
      <c r="Z376" s="244"/>
      <c r="AA376" s="250"/>
      <c r="AT376" s="251" t="s">
        <v>187</v>
      </c>
      <c r="AU376" s="251" t="s">
        <v>150</v>
      </c>
      <c r="AV376" s="11" t="s">
        <v>176</v>
      </c>
      <c r="AW376" s="11" t="s">
        <v>34</v>
      </c>
      <c r="AX376" s="11" t="s">
        <v>84</v>
      </c>
      <c r="AY376" s="251" t="s">
        <v>171</v>
      </c>
    </row>
    <row r="377" s="1" customFormat="1" ht="25.5" customHeight="1">
      <c r="B377" s="47"/>
      <c r="C377" s="264" t="s">
        <v>843</v>
      </c>
      <c r="D377" s="264" t="s">
        <v>302</v>
      </c>
      <c r="E377" s="265" t="s">
        <v>746</v>
      </c>
      <c r="F377" s="266" t="s">
        <v>747</v>
      </c>
      <c r="G377" s="266"/>
      <c r="H377" s="266"/>
      <c r="I377" s="266"/>
      <c r="J377" s="267" t="s">
        <v>184</v>
      </c>
      <c r="K377" s="268">
        <v>17.952000000000002</v>
      </c>
      <c r="L377" s="269">
        <v>0</v>
      </c>
      <c r="M377" s="270"/>
      <c r="N377" s="271">
        <f>ROUND(L377*K377,2)</f>
        <v>0</v>
      </c>
      <c r="O377" s="227"/>
      <c r="P377" s="227"/>
      <c r="Q377" s="227"/>
      <c r="R377" s="49"/>
      <c r="T377" s="228" t="s">
        <v>22</v>
      </c>
      <c r="U377" s="57" t="s">
        <v>43</v>
      </c>
      <c r="V377" s="48"/>
      <c r="W377" s="229">
        <f>V377*K377</f>
        <v>0</v>
      </c>
      <c r="X377" s="229">
        <v>0.0068999999999999999</v>
      </c>
      <c r="Y377" s="229">
        <f>X377*K377</f>
        <v>0.12386880000000002</v>
      </c>
      <c r="Z377" s="229">
        <v>0</v>
      </c>
      <c r="AA377" s="230">
        <f>Z377*K377</f>
        <v>0</v>
      </c>
      <c r="AR377" s="23" t="s">
        <v>306</v>
      </c>
      <c r="AT377" s="23" t="s">
        <v>302</v>
      </c>
      <c r="AU377" s="23" t="s">
        <v>150</v>
      </c>
      <c r="AY377" s="23" t="s">
        <v>171</v>
      </c>
      <c r="BE377" s="143">
        <f>IF(U377="základní",N377,0)</f>
        <v>0</v>
      </c>
      <c r="BF377" s="143">
        <f>IF(U377="snížená",N377,0)</f>
        <v>0</v>
      </c>
      <c r="BG377" s="143">
        <f>IF(U377="zákl. přenesená",N377,0)</f>
        <v>0</v>
      </c>
      <c r="BH377" s="143">
        <f>IF(U377="sníž. přenesená",N377,0)</f>
        <v>0</v>
      </c>
      <c r="BI377" s="143">
        <f>IF(U377="nulová",N377,0)</f>
        <v>0</v>
      </c>
      <c r="BJ377" s="23" t="s">
        <v>150</v>
      </c>
      <c r="BK377" s="143">
        <f>ROUND(L377*K377,2)</f>
        <v>0</v>
      </c>
      <c r="BL377" s="23" t="s">
        <v>249</v>
      </c>
      <c r="BM377" s="23" t="s">
        <v>1521</v>
      </c>
    </row>
    <row r="378" s="1" customFormat="1" ht="25.5" customHeight="1">
      <c r="B378" s="47"/>
      <c r="C378" s="220" t="s">
        <v>847</v>
      </c>
      <c r="D378" s="220" t="s">
        <v>172</v>
      </c>
      <c r="E378" s="221" t="s">
        <v>750</v>
      </c>
      <c r="F378" s="222" t="s">
        <v>751</v>
      </c>
      <c r="G378" s="222"/>
      <c r="H378" s="222"/>
      <c r="I378" s="222"/>
      <c r="J378" s="223" t="s">
        <v>184</v>
      </c>
      <c r="K378" s="224">
        <v>16.32</v>
      </c>
      <c r="L378" s="225">
        <v>0</v>
      </c>
      <c r="M378" s="226"/>
      <c r="N378" s="227">
        <f>ROUND(L378*K378,2)</f>
        <v>0</v>
      </c>
      <c r="O378" s="227"/>
      <c r="P378" s="227"/>
      <c r="Q378" s="227"/>
      <c r="R378" s="49"/>
      <c r="T378" s="228" t="s">
        <v>22</v>
      </c>
      <c r="U378" s="57" t="s">
        <v>43</v>
      </c>
      <c r="V378" s="48"/>
      <c r="W378" s="229">
        <f>V378*K378</f>
        <v>0</v>
      </c>
      <c r="X378" s="229">
        <v>0</v>
      </c>
      <c r="Y378" s="229">
        <f>X378*K378</f>
        <v>0</v>
      </c>
      <c r="Z378" s="229">
        <v>0</v>
      </c>
      <c r="AA378" s="230">
        <f>Z378*K378</f>
        <v>0</v>
      </c>
      <c r="AR378" s="23" t="s">
        <v>249</v>
      </c>
      <c r="AT378" s="23" t="s">
        <v>172</v>
      </c>
      <c r="AU378" s="23" t="s">
        <v>150</v>
      </c>
      <c r="AY378" s="23" t="s">
        <v>171</v>
      </c>
      <c r="BE378" s="143">
        <f>IF(U378="základní",N378,0)</f>
        <v>0</v>
      </c>
      <c r="BF378" s="143">
        <f>IF(U378="snížená",N378,0)</f>
        <v>0</v>
      </c>
      <c r="BG378" s="143">
        <f>IF(U378="zákl. přenesená",N378,0)</f>
        <v>0</v>
      </c>
      <c r="BH378" s="143">
        <f>IF(U378="sníž. přenesená",N378,0)</f>
        <v>0</v>
      </c>
      <c r="BI378" s="143">
        <f>IF(U378="nulová",N378,0)</f>
        <v>0</v>
      </c>
      <c r="BJ378" s="23" t="s">
        <v>150</v>
      </c>
      <c r="BK378" s="143">
        <f>ROUND(L378*K378,2)</f>
        <v>0</v>
      </c>
      <c r="BL378" s="23" t="s">
        <v>249</v>
      </c>
      <c r="BM378" s="23" t="s">
        <v>1522</v>
      </c>
    </row>
    <row r="379" s="1" customFormat="1" ht="25.5" customHeight="1">
      <c r="B379" s="47"/>
      <c r="C379" s="264" t="s">
        <v>851</v>
      </c>
      <c r="D379" s="264" t="s">
        <v>302</v>
      </c>
      <c r="E379" s="265" t="s">
        <v>754</v>
      </c>
      <c r="F379" s="266" t="s">
        <v>755</v>
      </c>
      <c r="G379" s="266"/>
      <c r="H379" s="266"/>
      <c r="I379" s="266"/>
      <c r="J379" s="267" t="s">
        <v>184</v>
      </c>
      <c r="K379" s="268">
        <v>16.646000000000001</v>
      </c>
      <c r="L379" s="269">
        <v>0</v>
      </c>
      <c r="M379" s="270"/>
      <c r="N379" s="271">
        <f>ROUND(L379*K379,2)</f>
        <v>0</v>
      </c>
      <c r="O379" s="227"/>
      <c r="P379" s="227"/>
      <c r="Q379" s="227"/>
      <c r="R379" s="49"/>
      <c r="T379" s="228" t="s">
        <v>22</v>
      </c>
      <c r="U379" s="57" t="s">
        <v>43</v>
      </c>
      <c r="V379" s="48"/>
      <c r="W379" s="229">
        <f>V379*K379</f>
        <v>0</v>
      </c>
      <c r="X379" s="229">
        <v>0.00059999999999999995</v>
      </c>
      <c r="Y379" s="229">
        <f>X379*K379</f>
        <v>0.0099875999999999993</v>
      </c>
      <c r="Z379" s="229">
        <v>0</v>
      </c>
      <c r="AA379" s="230">
        <f>Z379*K379</f>
        <v>0</v>
      </c>
      <c r="AR379" s="23" t="s">
        <v>306</v>
      </c>
      <c r="AT379" s="23" t="s">
        <v>302</v>
      </c>
      <c r="AU379" s="23" t="s">
        <v>150</v>
      </c>
      <c r="AY379" s="23" t="s">
        <v>171</v>
      </c>
      <c r="BE379" s="143">
        <f>IF(U379="základní",N379,0)</f>
        <v>0</v>
      </c>
      <c r="BF379" s="143">
        <f>IF(U379="snížená",N379,0)</f>
        <v>0</v>
      </c>
      <c r="BG379" s="143">
        <f>IF(U379="zákl. přenesená",N379,0)</f>
        <v>0</v>
      </c>
      <c r="BH379" s="143">
        <f>IF(U379="sníž. přenesená",N379,0)</f>
        <v>0</v>
      </c>
      <c r="BI379" s="143">
        <f>IF(U379="nulová",N379,0)</f>
        <v>0</v>
      </c>
      <c r="BJ379" s="23" t="s">
        <v>150</v>
      </c>
      <c r="BK379" s="143">
        <f>ROUND(L379*K379,2)</f>
        <v>0</v>
      </c>
      <c r="BL379" s="23" t="s">
        <v>249</v>
      </c>
      <c r="BM379" s="23" t="s">
        <v>1523</v>
      </c>
    </row>
    <row r="380" s="1" customFormat="1" ht="25.5" customHeight="1">
      <c r="B380" s="47"/>
      <c r="C380" s="220" t="s">
        <v>856</v>
      </c>
      <c r="D380" s="220" t="s">
        <v>172</v>
      </c>
      <c r="E380" s="221" t="s">
        <v>758</v>
      </c>
      <c r="F380" s="222" t="s">
        <v>759</v>
      </c>
      <c r="G380" s="222"/>
      <c r="H380" s="222"/>
      <c r="I380" s="222"/>
      <c r="J380" s="223" t="s">
        <v>321</v>
      </c>
      <c r="K380" s="272">
        <v>0</v>
      </c>
      <c r="L380" s="225">
        <v>0</v>
      </c>
      <c r="M380" s="226"/>
      <c r="N380" s="227">
        <f>ROUND(L380*K380,2)</f>
        <v>0</v>
      </c>
      <c r="O380" s="227"/>
      <c r="P380" s="227"/>
      <c r="Q380" s="227"/>
      <c r="R380" s="49"/>
      <c r="T380" s="228" t="s">
        <v>22</v>
      </c>
      <c r="U380" s="57" t="s">
        <v>43</v>
      </c>
      <c r="V380" s="48"/>
      <c r="W380" s="229">
        <f>V380*K380</f>
        <v>0</v>
      </c>
      <c r="X380" s="229">
        <v>0</v>
      </c>
      <c r="Y380" s="229">
        <f>X380*K380</f>
        <v>0</v>
      </c>
      <c r="Z380" s="229">
        <v>0</v>
      </c>
      <c r="AA380" s="230">
        <f>Z380*K380</f>
        <v>0</v>
      </c>
      <c r="AR380" s="23" t="s">
        <v>249</v>
      </c>
      <c r="AT380" s="23" t="s">
        <v>172</v>
      </c>
      <c r="AU380" s="23" t="s">
        <v>150</v>
      </c>
      <c r="AY380" s="23" t="s">
        <v>171</v>
      </c>
      <c r="BE380" s="143">
        <f>IF(U380="základní",N380,0)</f>
        <v>0</v>
      </c>
      <c r="BF380" s="143">
        <f>IF(U380="snížená",N380,0)</f>
        <v>0</v>
      </c>
      <c r="BG380" s="143">
        <f>IF(U380="zákl. přenesená",N380,0)</f>
        <v>0</v>
      </c>
      <c r="BH380" s="143">
        <f>IF(U380="sníž. přenesená",N380,0)</f>
        <v>0</v>
      </c>
      <c r="BI380" s="143">
        <f>IF(U380="nulová",N380,0)</f>
        <v>0</v>
      </c>
      <c r="BJ380" s="23" t="s">
        <v>150</v>
      </c>
      <c r="BK380" s="143">
        <f>ROUND(L380*K380,2)</f>
        <v>0</v>
      </c>
      <c r="BL380" s="23" t="s">
        <v>249</v>
      </c>
      <c r="BM380" s="23" t="s">
        <v>1524</v>
      </c>
    </row>
    <row r="381" s="9" customFormat="1" ht="29.88" customHeight="1">
      <c r="B381" s="206"/>
      <c r="C381" s="207"/>
      <c r="D381" s="217" t="s">
        <v>141</v>
      </c>
      <c r="E381" s="217"/>
      <c r="F381" s="217"/>
      <c r="G381" s="217"/>
      <c r="H381" s="217"/>
      <c r="I381" s="217"/>
      <c r="J381" s="217"/>
      <c r="K381" s="217"/>
      <c r="L381" s="217"/>
      <c r="M381" s="217"/>
      <c r="N381" s="231">
        <f>BK381</f>
        <v>0</v>
      </c>
      <c r="O381" s="232"/>
      <c r="P381" s="232"/>
      <c r="Q381" s="232"/>
      <c r="R381" s="210"/>
      <c r="T381" s="211"/>
      <c r="U381" s="207"/>
      <c r="V381" s="207"/>
      <c r="W381" s="212">
        <f>SUM(W382:W391)</f>
        <v>0</v>
      </c>
      <c r="X381" s="207"/>
      <c r="Y381" s="212">
        <f>SUM(Y382:Y391)</f>
        <v>0</v>
      </c>
      <c r="Z381" s="207"/>
      <c r="AA381" s="213">
        <f>SUM(AA382:AA391)</f>
        <v>0.10542</v>
      </c>
      <c r="AR381" s="214" t="s">
        <v>150</v>
      </c>
      <c r="AT381" s="215" t="s">
        <v>75</v>
      </c>
      <c r="AU381" s="215" t="s">
        <v>84</v>
      </c>
      <c r="AY381" s="214" t="s">
        <v>171</v>
      </c>
      <c r="BK381" s="216">
        <f>SUM(BK382:BK391)</f>
        <v>0</v>
      </c>
    </row>
    <row r="382" s="1" customFormat="1" ht="25.5" customHeight="1">
      <c r="B382" s="47"/>
      <c r="C382" s="220" t="s">
        <v>1271</v>
      </c>
      <c r="D382" s="220" t="s">
        <v>172</v>
      </c>
      <c r="E382" s="221" t="s">
        <v>762</v>
      </c>
      <c r="F382" s="222" t="s">
        <v>763</v>
      </c>
      <c r="G382" s="222"/>
      <c r="H382" s="222"/>
      <c r="I382" s="222"/>
      <c r="J382" s="223" t="s">
        <v>184</v>
      </c>
      <c r="K382" s="224">
        <v>31.428000000000001</v>
      </c>
      <c r="L382" s="225">
        <v>0</v>
      </c>
      <c r="M382" s="226"/>
      <c r="N382" s="227">
        <f>ROUND(L382*K382,2)</f>
        <v>0</v>
      </c>
      <c r="O382" s="227"/>
      <c r="P382" s="227"/>
      <c r="Q382" s="227"/>
      <c r="R382" s="49"/>
      <c r="T382" s="228" t="s">
        <v>22</v>
      </c>
      <c r="U382" s="57" t="s">
        <v>43</v>
      </c>
      <c r="V382" s="48"/>
      <c r="W382" s="229">
        <f>V382*K382</f>
        <v>0</v>
      </c>
      <c r="X382" s="229">
        <v>0</v>
      </c>
      <c r="Y382" s="229">
        <f>X382*K382</f>
        <v>0</v>
      </c>
      <c r="Z382" s="229">
        <v>0.0030000000000000001</v>
      </c>
      <c r="AA382" s="230">
        <f>Z382*K382</f>
        <v>0.094284000000000007</v>
      </c>
      <c r="AR382" s="23" t="s">
        <v>249</v>
      </c>
      <c r="AT382" s="23" t="s">
        <v>172</v>
      </c>
      <c r="AU382" s="23" t="s">
        <v>150</v>
      </c>
      <c r="AY382" s="23" t="s">
        <v>171</v>
      </c>
      <c r="BE382" s="143">
        <f>IF(U382="základní",N382,0)</f>
        <v>0</v>
      </c>
      <c r="BF382" s="143">
        <f>IF(U382="snížená",N382,0)</f>
        <v>0</v>
      </c>
      <c r="BG382" s="143">
        <f>IF(U382="zákl. přenesená",N382,0)</f>
        <v>0</v>
      </c>
      <c r="BH382" s="143">
        <f>IF(U382="sníž. přenesená",N382,0)</f>
        <v>0</v>
      </c>
      <c r="BI382" s="143">
        <f>IF(U382="nulová",N382,0)</f>
        <v>0</v>
      </c>
      <c r="BJ382" s="23" t="s">
        <v>150</v>
      </c>
      <c r="BK382" s="143">
        <f>ROUND(L382*K382,2)</f>
        <v>0</v>
      </c>
      <c r="BL382" s="23" t="s">
        <v>249</v>
      </c>
      <c r="BM382" s="23" t="s">
        <v>1525</v>
      </c>
    </row>
    <row r="383" s="10" customFormat="1" ht="16.5" customHeight="1">
      <c r="B383" s="233"/>
      <c r="C383" s="234"/>
      <c r="D383" s="234"/>
      <c r="E383" s="235" t="s">
        <v>22</v>
      </c>
      <c r="F383" s="236" t="s">
        <v>1504</v>
      </c>
      <c r="G383" s="237"/>
      <c r="H383" s="237"/>
      <c r="I383" s="237"/>
      <c r="J383" s="234"/>
      <c r="K383" s="238">
        <v>9.1189999999999998</v>
      </c>
      <c r="L383" s="234"/>
      <c r="M383" s="234"/>
      <c r="N383" s="234"/>
      <c r="O383" s="234"/>
      <c r="P383" s="234"/>
      <c r="Q383" s="234"/>
      <c r="R383" s="239"/>
      <c r="T383" s="240"/>
      <c r="U383" s="234"/>
      <c r="V383" s="234"/>
      <c r="W383" s="234"/>
      <c r="X383" s="234"/>
      <c r="Y383" s="234"/>
      <c r="Z383" s="234"/>
      <c r="AA383" s="241"/>
      <c r="AT383" s="242" t="s">
        <v>187</v>
      </c>
      <c r="AU383" s="242" t="s">
        <v>150</v>
      </c>
      <c r="AV383" s="10" t="s">
        <v>150</v>
      </c>
      <c r="AW383" s="10" t="s">
        <v>34</v>
      </c>
      <c r="AX383" s="10" t="s">
        <v>76</v>
      </c>
      <c r="AY383" s="242" t="s">
        <v>171</v>
      </c>
    </row>
    <row r="384" s="10" customFormat="1" ht="16.5" customHeight="1">
      <c r="B384" s="233"/>
      <c r="C384" s="234"/>
      <c r="D384" s="234"/>
      <c r="E384" s="235" t="s">
        <v>22</v>
      </c>
      <c r="F384" s="252" t="s">
        <v>1506</v>
      </c>
      <c r="G384" s="234"/>
      <c r="H384" s="234"/>
      <c r="I384" s="234"/>
      <c r="J384" s="234"/>
      <c r="K384" s="238">
        <v>5.9889999999999999</v>
      </c>
      <c r="L384" s="234"/>
      <c r="M384" s="234"/>
      <c r="N384" s="234"/>
      <c r="O384" s="234"/>
      <c r="P384" s="234"/>
      <c r="Q384" s="234"/>
      <c r="R384" s="239"/>
      <c r="T384" s="240"/>
      <c r="U384" s="234"/>
      <c r="V384" s="234"/>
      <c r="W384" s="234"/>
      <c r="X384" s="234"/>
      <c r="Y384" s="234"/>
      <c r="Z384" s="234"/>
      <c r="AA384" s="241"/>
      <c r="AT384" s="242" t="s">
        <v>187</v>
      </c>
      <c r="AU384" s="242" t="s">
        <v>150</v>
      </c>
      <c r="AV384" s="10" t="s">
        <v>150</v>
      </c>
      <c r="AW384" s="10" t="s">
        <v>34</v>
      </c>
      <c r="AX384" s="10" t="s">
        <v>76</v>
      </c>
      <c r="AY384" s="242" t="s">
        <v>171</v>
      </c>
    </row>
    <row r="385" s="10" customFormat="1" ht="16.5" customHeight="1">
      <c r="B385" s="233"/>
      <c r="C385" s="234"/>
      <c r="D385" s="234"/>
      <c r="E385" s="235" t="s">
        <v>22</v>
      </c>
      <c r="F385" s="252" t="s">
        <v>1526</v>
      </c>
      <c r="G385" s="234"/>
      <c r="H385" s="234"/>
      <c r="I385" s="234"/>
      <c r="J385" s="234"/>
      <c r="K385" s="238">
        <v>16.32</v>
      </c>
      <c r="L385" s="234"/>
      <c r="M385" s="234"/>
      <c r="N385" s="234"/>
      <c r="O385" s="234"/>
      <c r="P385" s="234"/>
      <c r="Q385" s="234"/>
      <c r="R385" s="239"/>
      <c r="T385" s="240"/>
      <c r="U385" s="234"/>
      <c r="V385" s="234"/>
      <c r="W385" s="234"/>
      <c r="X385" s="234"/>
      <c r="Y385" s="234"/>
      <c r="Z385" s="234"/>
      <c r="AA385" s="241"/>
      <c r="AT385" s="242" t="s">
        <v>187</v>
      </c>
      <c r="AU385" s="242" t="s">
        <v>150</v>
      </c>
      <c r="AV385" s="10" t="s">
        <v>150</v>
      </c>
      <c r="AW385" s="10" t="s">
        <v>34</v>
      </c>
      <c r="AX385" s="10" t="s">
        <v>76</v>
      </c>
      <c r="AY385" s="242" t="s">
        <v>171</v>
      </c>
    </row>
    <row r="386" s="11" customFormat="1" ht="16.5" customHeight="1">
      <c r="B386" s="243"/>
      <c r="C386" s="244"/>
      <c r="D386" s="244"/>
      <c r="E386" s="245" t="s">
        <v>22</v>
      </c>
      <c r="F386" s="246" t="s">
        <v>188</v>
      </c>
      <c r="G386" s="244"/>
      <c r="H386" s="244"/>
      <c r="I386" s="244"/>
      <c r="J386" s="244"/>
      <c r="K386" s="247">
        <v>31.428000000000001</v>
      </c>
      <c r="L386" s="244"/>
      <c r="M386" s="244"/>
      <c r="N386" s="244"/>
      <c r="O386" s="244"/>
      <c r="P386" s="244"/>
      <c r="Q386" s="244"/>
      <c r="R386" s="248"/>
      <c r="T386" s="249"/>
      <c r="U386" s="244"/>
      <c r="V386" s="244"/>
      <c r="W386" s="244"/>
      <c r="X386" s="244"/>
      <c r="Y386" s="244"/>
      <c r="Z386" s="244"/>
      <c r="AA386" s="250"/>
      <c r="AT386" s="251" t="s">
        <v>187</v>
      </c>
      <c r="AU386" s="251" t="s">
        <v>150</v>
      </c>
      <c r="AV386" s="11" t="s">
        <v>176</v>
      </c>
      <c r="AW386" s="11" t="s">
        <v>34</v>
      </c>
      <c r="AX386" s="11" t="s">
        <v>84</v>
      </c>
      <c r="AY386" s="251" t="s">
        <v>171</v>
      </c>
    </row>
    <row r="387" s="1" customFormat="1" ht="25.5" customHeight="1">
      <c r="B387" s="47"/>
      <c r="C387" s="220" t="s">
        <v>1274</v>
      </c>
      <c r="D387" s="220" t="s">
        <v>172</v>
      </c>
      <c r="E387" s="221" t="s">
        <v>766</v>
      </c>
      <c r="F387" s="222" t="s">
        <v>767</v>
      </c>
      <c r="G387" s="222"/>
      <c r="H387" s="222"/>
      <c r="I387" s="222"/>
      <c r="J387" s="223" t="s">
        <v>223</v>
      </c>
      <c r="K387" s="224">
        <v>37.119999999999997</v>
      </c>
      <c r="L387" s="225">
        <v>0</v>
      </c>
      <c r="M387" s="226"/>
      <c r="N387" s="227">
        <f>ROUND(L387*K387,2)</f>
        <v>0</v>
      </c>
      <c r="O387" s="227"/>
      <c r="P387" s="227"/>
      <c r="Q387" s="227"/>
      <c r="R387" s="49"/>
      <c r="T387" s="228" t="s">
        <v>22</v>
      </c>
      <c r="U387" s="57" t="s">
        <v>43</v>
      </c>
      <c r="V387" s="48"/>
      <c r="W387" s="229">
        <f>V387*K387</f>
        <v>0</v>
      </c>
      <c r="X387" s="229">
        <v>0</v>
      </c>
      <c r="Y387" s="229">
        <f>X387*K387</f>
        <v>0</v>
      </c>
      <c r="Z387" s="229">
        <v>0.00029999999999999997</v>
      </c>
      <c r="AA387" s="230">
        <f>Z387*K387</f>
        <v>0.011135999999999998</v>
      </c>
      <c r="AR387" s="23" t="s">
        <v>249</v>
      </c>
      <c r="AT387" s="23" t="s">
        <v>172</v>
      </c>
      <c r="AU387" s="23" t="s">
        <v>150</v>
      </c>
      <c r="AY387" s="23" t="s">
        <v>171</v>
      </c>
      <c r="BE387" s="143">
        <f>IF(U387="základní",N387,0)</f>
        <v>0</v>
      </c>
      <c r="BF387" s="143">
        <f>IF(U387="snížená",N387,0)</f>
        <v>0</v>
      </c>
      <c r="BG387" s="143">
        <f>IF(U387="zákl. přenesená",N387,0)</f>
        <v>0</v>
      </c>
      <c r="BH387" s="143">
        <f>IF(U387="sníž. přenesená",N387,0)</f>
        <v>0</v>
      </c>
      <c r="BI387" s="143">
        <f>IF(U387="nulová",N387,0)</f>
        <v>0</v>
      </c>
      <c r="BJ387" s="23" t="s">
        <v>150</v>
      </c>
      <c r="BK387" s="143">
        <f>ROUND(L387*K387,2)</f>
        <v>0</v>
      </c>
      <c r="BL387" s="23" t="s">
        <v>249</v>
      </c>
      <c r="BM387" s="23" t="s">
        <v>1527</v>
      </c>
    </row>
    <row r="388" s="10" customFormat="1" ht="16.5" customHeight="1">
      <c r="B388" s="233"/>
      <c r="C388" s="234"/>
      <c r="D388" s="234"/>
      <c r="E388" s="235" t="s">
        <v>22</v>
      </c>
      <c r="F388" s="236" t="s">
        <v>1518</v>
      </c>
      <c r="G388" s="237"/>
      <c r="H388" s="237"/>
      <c r="I388" s="237"/>
      <c r="J388" s="234"/>
      <c r="K388" s="238">
        <v>15.6</v>
      </c>
      <c r="L388" s="234"/>
      <c r="M388" s="234"/>
      <c r="N388" s="234"/>
      <c r="O388" s="234"/>
      <c r="P388" s="234"/>
      <c r="Q388" s="234"/>
      <c r="R388" s="239"/>
      <c r="T388" s="240"/>
      <c r="U388" s="234"/>
      <c r="V388" s="234"/>
      <c r="W388" s="234"/>
      <c r="X388" s="234"/>
      <c r="Y388" s="234"/>
      <c r="Z388" s="234"/>
      <c r="AA388" s="241"/>
      <c r="AT388" s="242" t="s">
        <v>187</v>
      </c>
      <c r="AU388" s="242" t="s">
        <v>150</v>
      </c>
      <c r="AV388" s="10" t="s">
        <v>150</v>
      </c>
      <c r="AW388" s="10" t="s">
        <v>34</v>
      </c>
      <c r="AX388" s="10" t="s">
        <v>76</v>
      </c>
      <c r="AY388" s="242" t="s">
        <v>171</v>
      </c>
    </row>
    <row r="389" s="10" customFormat="1" ht="16.5" customHeight="1">
      <c r="B389" s="233"/>
      <c r="C389" s="234"/>
      <c r="D389" s="234"/>
      <c r="E389" s="235" t="s">
        <v>22</v>
      </c>
      <c r="F389" s="252" t="s">
        <v>1499</v>
      </c>
      <c r="G389" s="234"/>
      <c r="H389" s="234"/>
      <c r="I389" s="234"/>
      <c r="J389" s="234"/>
      <c r="K389" s="238">
        <v>12.720000000000001</v>
      </c>
      <c r="L389" s="234"/>
      <c r="M389" s="234"/>
      <c r="N389" s="234"/>
      <c r="O389" s="234"/>
      <c r="P389" s="234"/>
      <c r="Q389" s="234"/>
      <c r="R389" s="239"/>
      <c r="T389" s="240"/>
      <c r="U389" s="234"/>
      <c r="V389" s="234"/>
      <c r="W389" s="234"/>
      <c r="X389" s="234"/>
      <c r="Y389" s="234"/>
      <c r="Z389" s="234"/>
      <c r="AA389" s="241"/>
      <c r="AT389" s="242" t="s">
        <v>187</v>
      </c>
      <c r="AU389" s="242" t="s">
        <v>150</v>
      </c>
      <c r="AV389" s="10" t="s">
        <v>150</v>
      </c>
      <c r="AW389" s="10" t="s">
        <v>34</v>
      </c>
      <c r="AX389" s="10" t="s">
        <v>76</v>
      </c>
      <c r="AY389" s="242" t="s">
        <v>171</v>
      </c>
    </row>
    <row r="390" s="10" customFormat="1" ht="16.5" customHeight="1">
      <c r="B390" s="233"/>
      <c r="C390" s="234"/>
      <c r="D390" s="234"/>
      <c r="E390" s="235" t="s">
        <v>22</v>
      </c>
      <c r="F390" s="252" t="s">
        <v>1500</v>
      </c>
      <c r="G390" s="234"/>
      <c r="H390" s="234"/>
      <c r="I390" s="234"/>
      <c r="J390" s="234"/>
      <c r="K390" s="238">
        <v>8.8000000000000007</v>
      </c>
      <c r="L390" s="234"/>
      <c r="M390" s="234"/>
      <c r="N390" s="234"/>
      <c r="O390" s="234"/>
      <c r="P390" s="234"/>
      <c r="Q390" s="234"/>
      <c r="R390" s="239"/>
      <c r="T390" s="240"/>
      <c r="U390" s="234"/>
      <c r="V390" s="234"/>
      <c r="W390" s="234"/>
      <c r="X390" s="234"/>
      <c r="Y390" s="234"/>
      <c r="Z390" s="234"/>
      <c r="AA390" s="241"/>
      <c r="AT390" s="242" t="s">
        <v>187</v>
      </c>
      <c r="AU390" s="242" t="s">
        <v>150</v>
      </c>
      <c r="AV390" s="10" t="s">
        <v>150</v>
      </c>
      <c r="AW390" s="10" t="s">
        <v>34</v>
      </c>
      <c r="AX390" s="10" t="s">
        <v>76</v>
      </c>
      <c r="AY390" s="242" t="s">
        <v>171</v>
      </c>
    </row>
    <row r="391" s="11" customFormat="1" ht="16.5" customHeight="1">
      <c r="B391" s="243"/>
      <c r="C391" s="244"/>
      <c r="D391" s="244"/>
      <c r="E391" s="245" t="s">
        <v>22</v>
      </c>
      <c r="F391" s="246" t="s">
        <v>188</v>
      </c>
      <c r="G391" s="244"/>
      <c r="H391" s="244"/>
      <c r="I391" s="244"/>
      <c r="J391" s="244"/>
      <c r="K391" s="247">
        <v>37.119999999999997</v>
      </c>
      <c r="L391" s="244"/>
      <c r="M391" s="244"/>
      <c r="N391" s="244"/>
      <c r="O391" s="244"/>
      <c r="P391" s="244"/>
      <c r="Q391" s="244"/>
      <c r="R391" s="248"/>
      <c r="T391" s="249"/>
      <c r="U391" s="244"/>
      <c r="V391" s="244"/>
      <c r="W391" s="244"/>
      <c r="X391" s="244"/>
      <c r="Y391" s="244"/>
      <c r="Z391" s="244"/>
      <c r="AA391" s="250"/>
      <c r="AT391" s="251" t="s">
        <v>187</v>
      </c>
      <c r="AU391" s="251" t="s">
        <v>150</v>
      </c>
      <c r="AV391" s="11" t="s">
        <v>176</v>
      </c>
      <c r="AW391" s="11" t="s">
        <v>34</v>
      </c>
      <c r="AX391" s="11" t="s">
        <v>84</v>
      </c>
      <c r="AY391" s="251" t="s">
        <v>171</v>
      </c>
    </row>
    <row r="392" s="9" customFormat="1" ht="29.88" customHeight="1">
      <c r="B392" s="206"/>
      <c r="C392" s="207"/>
      <c r="D392" s="217" t="s">
        <v>142</v>
      </c>
      <c r="E392" s="217"/>
      <c r="F392" s="217"/>
      <c r="G392" s="217"/>
      <c r="H392" s="217"/>
      <c r="I392" s="217"/>
      <c r="J392" s="217"/>
      <c r="K392" s="217"/>
      <c r="L392" s="217"/>
      <c r="M392" s="217"/>
      <c r="N392" s="218">
        <f>BK392</f>
        <v>0</v>
      </c>
      <c r="O392" s="219"/>
      <c r="P392" s="219"/>
      <c r="Q392" s="219"/>
      <c r="R392" s="210"/>
      <c r="T392" s="211"/>
      <c r="U392" s="207"/>
      <c r="V392" s="207"/>
      <c r="W392" s="212">
        <f>SUM(W393:W409)</f>
        <v>0</v>
      </c>
      <c r="X392" s="207"/>
      <c r="Y392" s="212">
        <f>SUM(Y393:Y409)</f>
        <v>0.47132209999999997</v>
      </c>
      <c r="Z392" s="207"/>
      <c r="AA392" s="213">
        <f>SUM(AA393:AA409)</f>
        <v>0</v>
      </c>
      <c r="AR392" s="214" t="s">
        <v>150</v>
      </c>
      <c r="AT392" s="215" t="s">
        <v>75</v>
      </c>
      <c r="AU392" s="215" t="s">
        <v>84</v>
      </c>
      <c r="AY392" s="214" t="s">
        <v>171</v>
      </c>
      <c r="BK392" s="216">
        <f>SUM(BK393:BK409)</f>
        <v>0</v>
      </c>
    </row>
    <row r="393" s="1" customFormat="1" ht="38.25" customHeight="1">
      <c r="B393" s="47"/>
      <c r="C393" s="220" t="s">
        <v>1276</v>
      </c>
      <c r="D393" s="220" t="s">
        <v>172</v>
      </c>
      <c r="E393" s="221" t="s">
        <v>770</v>
      </c>
      <c r="F393" s="222" t="s">
        <v>771</v>
      </c>
      <c r="G393" s="222"/>
      <c r="H393" s="222"/>
      <c r="I393" s="222"/>
      <c r="J393" s="223" t="s">
        <v>184</v>
      </c>
      <c r="K393" s="224">
        <v>18.655000000000001</v>
      </c>
      <c r="L393" s="225">
        <v>0</v>
      </c>
      <c r="M393" s="226"/>
      <c r="N393" s="227">
        <f>ROUND(L393*K393,2)</f>
        <v>0</v>
      </c>
      <c r="O393" s="227"/>
      <c r="P393" s="227"/>
      <c r="Q393" s="227"/>
      <c r="R393" s="49"/>
      <c r="T393" s="228" t="s">
        <v>22</v>
      </c>
      <c r="U393" s="57" t="s">
        <v>43</v>
      </c>
      <c r="V393" s="48"/>
      <c r="W393" s="229">
        <f>V393*K393</f>
        <v>0</v>
      </c>
      <c r="X393" s="229">
        <v>0.0030000000000000001</v>
      </c>
      <c r="Y393" s="229">
        <f>X393*K393</f>
        <v>0.055965000000000008</v>
      </c>
      <c r="Z393" s="229">
        <v>0</v>
      </c>
      <c r="AA393" s="230">
        <f>Z393*K393</f>
        <v>0</v>
      </c>
      <c r="AR393" s="23" t="s">
        <v>249</v>
      </c>
      <c r="AT393" s="23" t="s">
        <v>172</v>
      </c>
      <c r="AU393" s="23" t="s">
        <v>150</v>
      </c>
      <c r="AY393" s="23" t="s">
        <v>171</v>
      </c>
      <c r="BE393" s="143">
        <f>IF(U393="základní",N393,0)</f>
        <v>0</v>
      </c>
      <c r="BF393" s="143">
        <f>IF(U393="snížená",N393,0)</f>
        <v>0</v>
      </c>
      <c r="BG393" s="143">
        <f>IF(U393="zákl. přenesená",N393,0)</f>
        <v>0</v>
      </c>
      <c r="BH393" s="143">
        <f>IF(U393="sníž. přenesená",N393,0)</f>
        <v>0</v>
      </c>
      <c r="BI393" s="143">
        <f>IF(U393="nulová",N393,0)</f>
        <v>0</v>
      </c>
      <c r="BJ393" s="23" t="s">
        <v>150</v>
      </c>
      <c r="BK393" s="143">
        <f>ROUND(L393*K393,2)</f>
        <v>0</v>
      </c>
      <c r="BL393" s="23" t="s">
        <v>249</v>
      </c>
      <c r="BM393" s="23" t="s">
        <v>1528</v>
      </c>
    </row>
    <row r="394" s="10" customFormat="1" ht="16.5" customHeight="1">
      <c r="B394" s="233"/>
      <c r="C394" s="234"/>
      <c r="D394" s="234"/>
      <c r="E394" s="235" t="s">
        <v>22</v>
      </c>
      <c r="F394" s="236" t="s">
        <v>1529</v>
      </c>
      <c r="G394" s="237"/>
      <c r="H394" s="237"/>
      <c r="I394" s="237"/>
      <c r="J394" s="234"/>
      <c r="K394" s="238">
        <v>12.4</v>
      </c>
      <c r="L394" s="234"/>
      <c r="M394" s="234"/>
      <c r="N394" s="234"/>
      <c r="O394" s="234"/>
      <c r="P394" s="234"/>
      <c r="Q394" s="234"/>
      <c r="R394" s="239"/>
      <c r="T394" s="240"/>
      <c r="U394" s="234"/>
      <c r="V394" s="234"/>
      <c r="W394" s="234"/>
      <c r="X394" s="234"/>
      <c r="Y394" s="234"/>
      <c r="Z394" s="234"/>
      <c r="AA394" s="241"/>
      <c r="AT394" s="242" t="s">
        <v>187</v>
      </c>
      <c r="AU394" s="242" t="s">
        <v>150</v>
      </c>
      <c r="AV394" s="10" t="s">
        <v>150</v>
      </c>
      <c r="AW394" s="10" t="s">
        <v>34</v>
      </c>
      <c r="AX394" s="10" t="s">
        <v>76</v>
      </c>
      <c r="AY394" s="242" t="s">
        <v>171</v>
      </c>
    </row>
    <row r="395" s="10" customFormat="1" ht="16.5" customHeight="1">
      <c r="B395" s="233"/>
      <c r="C395" s="234"/>
      <c r="D395" s="234"/>
      <c r="E395" s="235" t="s">
        <v>22</v>
      </c>
      <c r="F395" s="252" t="s">
        <v>1530</v>
      </c>
      <c r="G395" s="234"/>
      <c r="H395" s="234"/>
      <c r="I395" s="234"/>
      <c r="J395" s="234"/>
      <c r="K395" s="238">
        <v>5.3550000000000004</v>
      </c>
      <c r="L395" s="234"/>
      <c r="M395" s="234"/>
      <c r="N395" s="234"/>
      <c r="O395" s="234"/>
      <c r="P395" s="234"/>
      <c r="Q395" s="234"/>
      <c r="R395" s="239"/>
      <c r="T395" s="240"/>
      <c r="U395" s="234"/>
      <c r="V395" s="234"/>
      <c r="W395" s="234"/>
      <c r="X395" s="234"/>
      <c r="Y395" s="234"/>
      <c r="Z395" s="234"/>
      <c r="AA395" s="241"/>
      <c r="AT395" s="242" t="s">
        <v>187</v>
      </c>
      <c r="AU395" s="242" t="s">
        <v>150</v>
      </c>
      <c r="AV395" s="10" t="s">
        <v>150</v>
      </c>
      <c r="AW395" s="10" t="s">
        <v>34</v>
      </c>
      <c r="AX395" s="10" t="s">
        <v>76</v>
      </c>
      <c r="AY395" s="242" t="s">
        <v>171</v>
      </c>
    </row>
    <row r="396" s="10" customFormat="1" ht="16.5" customHeight="1">
      <c r="B396" s="233"/>
      <c r="C396" s="234"/>
      <c r="D396" s="234"/>
      <c r="E396" s="235" t="s">
        <v>22</v>
      </c>
      <c r="F396" s="252" t="s">
        <v>774</v>
      </c>
      <c r="G396" s="234"/>
      <c r="H396" s="234"/>
      <c r="I396" s="234"/>
      <c r="J396" s="234"/>
      <c r="K396" s="238">
        <v>0.90000000000000002</v>
      </c>
      <c r="L396" s="234"/>
      <c r="M396" s="234"/>
      <c r="N396" s="234"/>
      <c r="O396" s="234"/>
      <c r="P396" s="234"/>
      <c r="Q396" s="234"/>
      <c r="R396" s="239"/>
      <c r="T396" s="240"/>
      <c r="U396" s="234"/>
      <c r="V396" s="234"/>
      <c r="W396" s="234"/>
      <c r="X396" s="234"/>
      <c r="Y396" s="234"/>
      <c r="Z396" s="234"/>
      <c r="AA396" s="241"/>
      <c r="AT396" s="242" t="s">
        <v>187</v>
      </c>
      <c r="AU396" s="242" t="s">
        <v>150</v>
      </c>
      <c r="AV396" s="10" t="s">
        <v>150</v>
      </c>
      <c r="AW396" s="10" t="s">
        <v>34</v>
      </c>
      <c r="AX396" s="10" t="s">
        <v>76</v>
      </c>
      <c r="AY396" s="242" t="s">
        <v>171</v>
      </c>
    </row>
    <row r="397" s="11" customFormat="1" ht="16.5" customHeight="1">
      <c r="B397" s="243"/>
      <c r="C397" s="244"/>
      <c r="D397" s="244"/>
      <c r="E397" s="245" t="s">
        <v>22</v>
      </c>
      <c r="F397" s="246" t="s">
        <v>188</v>
      </c>
      <c r="G397" s="244"/>
      <c r="H397" s="244"/>
      <c r="I397" s="244"/>
      <c r="J397" s="244"/>
      <c r="K397" s="247">
        <v>18.655000000000001</v>
      </c>
      <c r="L397" s="244"/>
      <c r="M397" s="244"/>
      <c r="N397" s="244"/>
      <c r="O397" s="244"/>
      <c r="P397" s="244"/>
      <c r="Q397" s="244"/>
      <c r="R397" s="248"/>
      <c r="T397" s="249"/>
      <c r="U397" s="244"/>
      <c r="V397" s="244"/>
      <c r="W397" s="244"/>
      <c r="X397" s="244"/>
      <c r="Y397" s="244"/>
      <c r="Z397" s="244"/>
      <c r="AA397" s="250"/>
      <c r="AT397" s="251" t="s">
        <v>187</v>
      </c>
      <c r="AU397" s="251" t="s">
        <v>150</v>
      </c>
      <c r="AV397" s="11" t="s">
        <v>176</v>
      </c>
      <c r="AW397" s="11" t="s">
        <v>34</v>
      </c>
      <c r="AX397" s="11" t="s">
        <v>84</v>
      </c>
      <c r="AY397" s="251" t="s">
        <v>171</v>
      </c>
    </row>
    <row r="398" s="1" customFormat="1" ht="25.5" customHeight="1">
      <c r="B398" s="47"/>
      <c r="C398" s="264" t="s">
        <v>1279</v>
      </c>
      <c r="D398" s="264" t="s">
        <v>302</v>
      </c>
      <c r="E398" s="265" t="s">
        <v>776</v>
      </c>
      <c r="F398" s="266" t="s">
        <v>777</v>
      </c>
      <c r="G398" s="266"/>
      <c r="H398" s="266"/>
      <c r="I398" s="266"/>
      <c r="J398" s="267" t="s">
        <v>184</v>
      </c>
      <c r="K398" s="268">
        <v>20.521000000000001</v>
      </c>
      <c r="L398" s="269">
        <v>0</v>
      </c>
      <c r="M398" s="270"/>
      <c r="N398" s="271">
        <f>ROUND(L398*K398,2)</f>
        <v>0</v>
      </c>
      <c r="O398" s="227"/>
      <c r="P398" s="227"/>
      <c r="Q398" s="227"/>
      <c r="R398" s="49"/>
      <c r="T398" s="228" t="s">
        <v>22</v>
      </c>
      <c r="U398" s="57" t="s">
        <v>43</v>
      </c>
      <c r="V398" s="48"/>
      <c r="W398" s="229">
        <f>V398*K398</f>
        <v>0</v>
      </c>
      <c r="X398" s="229">
        <v>0.0126</v>
      </c>
      <c r="Y398" s="229">
        <f>X398*K398</f>
        <v>0.25856460000000003</v>
      </c>
      <c r="Z398" s="229">
        <v>0</v>
      </c>
      <c r="AA398" s="230">
        <f>Z398*K398</f>
        <v>0</v>
      </c>
      <c r="AR398" s="23" t="s">
        <v>306</v>
      </c>
      <c r="AT398" s="23" t="s">
        <v>302</v>
      </c>
      <c r="AU398" s="23" t="s">
        <v>150</v>
      </c>
      <c r="AY398" s="23" t="s">
        <v>171</v>
      </c>
      <c r="BE398" s="143">
        <f>IF(U398="základní",N398,0)</f>
        <v>0</v>
      </c>
      <c r="BF398" s="143">
        <f>IF(U398="snížená",N398,0)</f>
        <v>0</v>
      </c>
      <c r="BG398" s="143">
        <f>IF(U398="zákl. přenesená",N398,0)</f>
        <v>0</v>
      </c>
      <c r="BH398" s="143">
        <f>IF(U398="sníž. přenesená",N398,0)</f>
        <v>0</v>
      </c>
      <c r="BI398" s="143">
        <f>IF(U398="nulová",N398,0)</f>
        <v>0</v>
      </c>
      <c r="BJ398" s="23" t="s">
        <v>150</v>
      </c>
      <c r="BK398" s="143">
        <f>ROUND(L398*K398,2)</f>
        <v>0</v>
      </c>
      <c r="BL398" s="23" t="s">
        <v>249</v>
      </c>
      <c r="BM398" s="23" t="s">
        <v>1531</v>
      </c>
    </row>
    <row r="399" s="1" customFormat="1" ht="38.25" customHeight="1">
      <c r="B399" s="47"/>
      <c r="C399" s="220" t="s">
        <v>1281</v>
      </c>
      <c r="D399" s="220" t="s">
        <v>172</v>
      </c>
      <c r="E399" s="221" t="s">
        <v>780</v>
      </c>
      <c r="F399" s="222" t="s">
        <v>781</v>
      </c>
      <c r="G399" s="222"/>
      <c r="H399" s="222"/>
      <c r="I399" s="222"/>
      <c r="J399" s="223" t="s">
        <v>184</v>
      </c>
      <c r="K399" s="224">
        <v>6.2549999999999999</v>
      </c>
      <c r="L399" s="225">
        <v>0</v>
      </c>
      <c r="M399" s="226"/>
      <c r="N399" s="227">
        <f>ROUND(L399*K399,2)</f>
        <v>0</v>
      </c>
      <c r="O399" s="227"/>
      <c r="P399" s="227"/>
      <c r="Q399" s="227"/>
      <c r="R399" s="49"/>
      <c r="T399" s="228" t="s">
        <v>22</v>
      </c>
      <c r="U399" s="57" t="s">
        <v>43</v>
      </c>
      <c r="V399" s="48"/>
      <c r="W399" s="229">
        <f>V399*K399</f>
        <v>0</v>
      </c>
      <c r="X399" s="229">
        <v>0</v>
      </c>
      <c r="Y399" s="229">
        <f>X399*K399</f>
        <v>0</v>
      </c>
      <c r="Z399" s="229">
        <v>0</v>
      </c>
      <c r="AA399" s="230">
        <f>Z399*K399</f>
        <v>0</v>
      </c>
      <c r="AR399" s="23" t="s">
        <v>249</v>
      </c>
      <c r="AT399" s="23" t="s">
        <v>172</v>
      </c>
      <c r="AU399" s="23" t="s">
        <v>150</v>
      </c>
      <c r="AY399" s="23" t="s">
        <v>171</v>
      </c>
      <c r="BE399" s="143">
        <f>IF(U399="základní",N399,0)</f>
        <v>0</v>
      </c>
      <c r="BF399" s="143">
        <f>IF(U399="snížená",N399,0)</f>
        <v>0</v>
      </c>
      <c r="BG399" s="143">
        <f>IF(U399="zákl. přenesená",N399,0)</f>
        <v>0</v>
      </c>
      <c r="BH399" s="143">
        <f>IF(U399="sníž. přenesená",N399,0)</f>
        <v>0</v>
      </c>
      <c r="BI399" s="143">
        <f>IF(U399="nulová",N399,0)</f>
        <v>0</v>
      </c>
      <c r="BJ399" s="23" t="s">
        <v>150</v>
      </c>
      <c r="BK399" s="143">
        <f>ROUND(L399*K399,2)</f>
        <v>0</v>
      </c>
      <c r="BL399" s="23" t="s">
        <v>249</v>
      </c>
      <c r="BM399" s="23" t="s">
        <v>1532</v>
      </c>
    </row>
    <row r="400" s="10" customFormat="1" ht="16.5" customHeight="1">
      <c r="B400" s="233"/>
      <c r="C400" s="234"/>
      <c r="D400" s="234"/>
      <c r="E400" s="235" t="s">
        <v>22</v>
      </c>
      <c r="F400" s="236" t="s">
        <v>1533</v>
      </c>
      <c r="G400" s="237"/>
      <c r="H400" s="237"/>
      <c r="I400" s="237"/>
      <c r="J400" s="234"/>
      <c r="K400" s="238">
        <v>6.2549999999999999</v>
      </c>
      <c r="L400" s="234"/>
      <c r="M400" s="234"/>
      <c r="N400" s="234"/>
      <c r="O400" s="234"/>
      <c r="P400" s="234"/>
      <c r="Q400" s="234"/>
      <c r="R400" s="239"/>
      <c r="T400" s="240"/>
      <c r="U400" s="234"/>
      <c r="V400" s="234"/>
      <c r="W400" s="234"/>
      <c r="X400" s="234"/>
      <c r="Y400" s="234"/>
      <c r="Z400" s="234"/>
      <c r="AA400" s="241"/>
      <c r="AT400" s="242" t="s">
        <v>187</v>
      </c>
      <c r="AU400" s="242" t="s">
        <v>150</v>
      </c>
      <c r="AV400" s="10" t="s">
        <v>150</v>
      </c>
      <c r="AW400" s="10" t="s">
        <v>34</v>
      </c>
      <c r="AX400" s="10" t="s">
        <v>76</v>
      </c>
      <c r="AY400" s="242" t="s">
        <v>171</v>
      </c>
    </row>
    <row r="401" s="11" customFormat="1" ht="16.5" customHeight="1">
      <c r="B401" s="243"/>
      <c r="C401" s="244"/>
      <c r="D401" s="244"/>
      <c r="E401" s="245" t="s">
        <v>22</v>
      </c>
      <c r="F401" s="246" t="s">
        <v>188</v>
      </c>
      <c r="G401" s="244"/>
      <c r="H401" s="244"/>
      <c r="I401" s="244"/>
      <c r="J401" s="244"/>
      <c r="K401" s="247">
        <v>6.2549999999999999</v>
      </c>
      <c r="L401" s="244"/>
      <c r="M401" s="244"/>
      <c r="N401" s="244"/>
      <c r="O401" s="244"/>
      <c r="P401" s="244"/>
      <c r="Q401" s="244"/>
      <c r="R401" s="248"/>
      <c r="T401" s="249"/>
      <c r="U401" s="244"/>
      <c r="V401" s="244"/>
      <c r="W401" s="244"/>
      <c r="X401" s="244"/>
      <c r="Y401" s="244"/>
      <c r="Z401" s="244"/>
      <c r="AA401" s="250"/>
      <c r="AT401" s="251" t="s">
        <v>187</v>
      </c>
      <c r="AU401" s="251" t="s">
        <v>150</v>
      </c>
      <c r="AV401" s="11" t="s">
        <v>176</v>
      </c>
      <c r="AW401" s="11" t="s">
        <v>34</v>
      </c>
      <c r="AX401" s="11" t="s">
        <v>84</v>
      </c>
      <c r="AY401" s="251" t="s">
        <v>171</v>
      </c>
    </row>
    <row r="402" s="1" customFormat="1" ht="38.25" customHeight="1">
      <c r="B402" s="47"/>
      <c r="C402" s="220" t="s">
        <v>1284</v>
      </c>
      <c r="D402" s="220" t="s">
        <v>172</v>
      </c>
      <c r="E402" s="221" t="s">
        <v>785</v>
      </c>
      <c r="F402" s="222" t="s">
        <v>786</v>
      </c>
      <c r="G402" s="222"/>
      <c r="H402" s="222"/>
      <c r="I402" s="222"/>
      <c r="J402" s="223" t="s">
        <v>184</v>
      </c>
      <c r="K402" s="224">
        <v>18.655000000000001</v>
      </c>
      <c r="L402" s="225">
        <v>0</v>
      </c>
      <c r="M402" s="226"/>
      <c r="N402" s="227">
        <f>ROUND(L402*K402,2)</f>
        <v>0</v>
      </c>
      <c r="O402" s="227"/>
      <c r="P402" s="227"/>
      <c r="Q402" s="227"/>
      <c r="R402" s="49"/>
      <c r="T402" s="228" t="s">
        <v>22</v>
      </c>
      <c r="U402" s="57" t="s">
        <v>43</v>
      </c>
      <c r="V402" s="48"/>
      <c r="W402" s="229">
        <f>V402*K402</f>
        <v>0</v>
      </c>
      <c r="X402" s="229">
        <v>0.0080000000000000002</v>
      </c>
      <c r="Y402" s="229">
        <f>X402*K402</f>
        <v>0.14924000000000001</v>
      </c>
      <c r="Z402" s="229">
        <v>0</v>
      </c>
      <c r="AA402" s="230">
        <f>Z402*K402</f>
        <v>0</v>
      </c>
      <c r="AR402" s="23" t="s">
        <v>249</v>
      </c>
      <c r="AT402" s="23" t="s">
        <v>172</v>
      </c>
      <c r="AU402" s="23" t="s">
        <v>150</v>
      </c>
      <c r="AY402" s="23" t="s">
        <v>171</v>
      </c>
      <c r="BE402" s="143">
        <f>IF(U402="základní",N402,0)</f>
        <v>0</v>
      </c>
      <c r="BF402" s="143">
        <f>IF(U402="snížená",N402,0)</f>
        <v>0</v>
      </c>
      <c r="BG402" s="143">
        <f>IF(U402="zákl. přenesená",N402,0)</f>
        <v>0</v>
      </c>
      <c r="BH402" s="143">
        <f>IF(U402="sníž. přenesená",N402,0)</f>
        <v>0</v>
      </c>
      <c r="BI402" s="143">
        <f>IF(U402="nulová",N402,0)</f>
        <v>0</v>
      </c>
      <c r="BJ402" s="23" t="s">
        <v>150</v>
      </c>
      <c r="BK402" s="143">
        <f>ROUND(L402*K402,2)</f>
        <v>0</v>
      </c>
      <c r="BL402" s="23" t="s">
        <v>249</v>
      </c>
      <c r="BM402" s="23" t="s">
        <v>1534</v>
      </c>
    </row>
    <row r="403" s="1" customFormat="1" ht="25.5" customHeight="1">
      <c r="B403" s="47"/>
      <c r="C403" s="220" t="s">
        <v>1286</v>
      </c>
      <c r="D403" s="220" t="s">
        <v>172</v>
      </c>
      <c r="E403" s="221" t="s">
        <v>789</v>
      </c>
      <c r="F403" s="222" t="s">
        <v>790</v>
      </c>
      <c r="G403" s="222"/>
      <c r="H403" s="222"/>
      <c r="I403" s="222"/>
      <c r="J403" s="223" t="s">
        <v>223</v>
      </c>
      <c r="K403" s="224">
        <v>6</v>
      </c>
      <c r="L403" s="225">
        <v>0</v>
      </c>
      <c r="M403" s="226"/>
      <c r="N403" s="227">
        <f>ROUND(L403*K403,2)</f>
        <v>0</v>
      </c>
      <c r="O403" s="227"/>
      <c r="P403" s="227"/>
      <c r="Q403" s="227"/>
      <c r="R403" s="49"/>
      <c r="T403" s="228" t="s">
        <v>22</v>
      </c>
      <c r="U403" s="57" t="s">
        <v>43</v>
      </c>
      <c r="V403" s="48"/>
      <c r="W403" s="229">
        <f>V403*K403</f>
        <v>0</v>
      </c>
      <c r="X403" s="229">
        <v>0.00031</v>
      </c>
      <c r="Y403" s="229">
        <f>X403*K403</f>
        <v>0.0018600000000000001</v>
      </c>
      <c r="Z403" s="229">
        <v>0</v>
      </c>
      <c r="AA403" s="230">
        <f>Z403*K403</f>
        <v>0</v>
      </c>
      <c r="AR403" s="23" t="s">
        <v>249</v>
      </c>
      <c r="AT403" s="23" t="s">
        <v>172</v>
      </c>
      <c r="AU403" s="23" t="s">
        <v>150</v>
      </c>
      <c r="AY403" s="23" t="s">
        <v>171</v>
      </c>
      <c r="BE403" s="143">
        <f>IF(U403="základní",N403,0)</f>
        <v>0</v>
      </c>
      <c r="BF403" s="143">
        <f>IF(U403="snížená",N403,0)</f>
        <v>0</v>
      </c>
      <c r="BG403" s="143">
        <f>IF(U403="zákl. přenesená",N403,0)</f>
        <v>0</v>
      </c>
      <c r="BH403" s="143">
        <f>IF(U403="sníž. přenesená",N403,0)</f>
        <v>0</v>
      </c>
      <c r="BI403" s="143">
        <f>IF(U403="nulová",N403,0)</f>
        <v>0</v>
      </c>
      <c r="BJ403" s="23" t="s">
        <v>150</v>
      </c>
      <c r="BK403" s="143">
        <f>ROUND(L403*K403,2)</f>
        <v>0</v>
      </c>
      <c r="BL403" s="23" t="s">
        <v>249</v>
      </c>
      <c r="BM403" s="23" t="s">
        <v>1535</v>
      </c>
    </row>
    <row r="404" s="10" customFormat="1" ht="16.5" customHeight="1">
      <c r="B404" s="233"/>
      <c r="C404" s="234"/>
      <c r="D404" s="234"/>
      <c r="E404" s="235" t="s">
        <v>22</v>
      </c>
      <c r="F404" s="236" t="s">
        <v>1536</v>
      </c>
      <c r="G404" s="237"/>
      <c r="H404" s="237"/>
      <c r="I404" s="237"/>
      <c r="J404" s="234"/>
      <c r="K404" s="238">
        <v>6</v>
      </c>
      <c r="L404" s="234"/>
      <c r="M404" s="234"/>
      <c r="N404" s="234"/>
      <c r="O404" s="234"/>
      <c r="P404" s="234"/>
      <c r="Q404" s="234"/>
      <c r="R404" s="239"/>
      <c r="T404" s="240"/>
      <c r="U404" s="234"/>
      <c r="V404" s="234"/>
      <c r="W404" s="234"/>
      <c r="X404" s="234"/>
      <c r="Y404" s="234"/>
      <c r="Z404" s="234"/>
      <c r="AA404" s="241"/>
      <c r="AT404" s="242" t="s">
        <v>187</v>
      </c>
      <c r="AU404" s="242" t="s">
        <v>150</v>
      </c>
      <c r="AV404" s="10" t="s">
        <v>150</v>
      </c>
      <c r="AW404" s="10" t="s">
        <v>34</v>
      </c>
      <c r="AX404" s="10" t="s">
        <v>84</v>
      </c>
      <c r="AY404" s="242" t="s">
        <v>171</v>
      </c>
    </row>
    <row r="405" s="1" customFormat="1" ht="25.5" customHeight="1">
      <c r="B405" s="47"/>
      <c r="C405" s="220" t="s">
        <v>1288</v>
      </c>
      <c r="D405" s="220" t="s">
        <v>172</v>
      </c>
      <c r="E405" s="221" t="s">
        <v>793</v>
      </c>
      <c r="F405" s="222" t="s">
        <v>794</v>
      </c>
      <c r="G405" s="222"/>
      <c r="H405" s="222"/>
      <c r="I405" s="222"/>
      <c r="J405" s="223" t="s">
        <v>184</v>
      </c>
      <c r="K405" s="224">
        <v>18.655000000000001</v>
      </c>
      <c r="L405" s="225">
        <v>0</v>
      </c>
      <c r="M405" s="226"/>
      <c r="N405" s="227">
        <f>ROUND(L405*K405,2)</f>
        <v>0</v>
      </c>
      <c r="O405" s="227"/>
      <c r="P405" s="227"/>
      <c r="Q405" s="227"/>
      <c r="R405" s="49"/>
      <c r="T405" s="228" t="s">
        <v>22</v>
      </c>
      <c r="U405" s="57" t="s">
        <v>43</v>
      </c>
      <c r="V405" s="48"/>
      <c r="W405" s="229">
        <f>V405*K405</f>
        <v>0</v>
      </c>
      <c r="X405" s="229">
        <v>0.00029999999999999997</v>
      </c>
      <c r="Y405" s="229">
        <f>X405*K405</f>
        <v>0.0055964999999999999</v>
      </c>
      <c r="Z405" s="229">
        <v>0</v>
      </c>
      <c r="AA405" s="230">
        <f>Z405*K405</f>
        <v>0</v>
      </c>
      <c r="AR405" s="23" t="s">
        <v>249</v>
      </c>
      <c r="AT405" s="23" t="s">
        <v>172</v>
      </c>
      <c r="AU405" s="23" t="s">
        <v>150</v>
      </c>
      <c r="AY405" s="23" t="s">
        <v>171</v>
      </c>
      <c r="BE405" s="143">
        <f>IF(U405="základní",N405,0)</f>
        <v>0</v>
      </c>
      <c r="BF405" s="143">
        <f>IF(U405="snížená",N405,0)</f>
        <v>0</v>
      </c>
      <c r="BG405" s="143">
        <f>IF(U405="zákl. přenesená",N405,0)</f>
        <v>0</v>
      </c>
      <c r="BH405" s="143">
        <f>IF(U405="sníž. přenesená",N405,0)</f>
        <v>0</v>
      </c>
      <c r="BI405" s="143">
        <f>IF(U405="nulová",N405,0)</f>
        <v>0</v>
      </c>
      <c r="BJ405" s="23" t="s">
        <v>150</v>
      </c>
      <c r="BK405" s="143">
        <f>ROUND(L405*K405,2)</f>
        <v>0</v>
      </c>
      <c r="BL405" s="23" t="s">
        <v>249</v>
      </c>
      <c r="BM405" s="23" t="s">
        <v>1537</v>
      </c>
    </row>
    <row r="406" s="1" customFormat="1" ht="25.5" customHeight="1">
      <c r="B406" s="47"/>
      <c r="C406" s="220" t="s">
        <v>1290</v>
      </c>
      <c r="D406" s="220" t="s">
        <v>172</v>
      </c>
      <c r="E406" s="221" t="s">
        <v>797</v>
      </c>
      <c r="F406" s="222" t="s">
        <v>798</v>
      </c>
      <c r="G406" s="222"/>
      <c r="H406" s="222"/>
      <c r="I406" s="222"/>
      <c r="J406" s="223" t="s">
        <v>223</v>
      </c>
      <c r="K406" s="224">
        <v>3.2000000000000002</v>
      </c>
      <c r="L406" s="225">
        <v>0</v>
      </c>
      <c r="M406" s="226"/>
      <c r="N406" s="227">
        <f>ROUND(L406*K406,2)</f>
        <v>0</v>
      </c>
      <c r="O406" s="227"/>
      <c r="P406" s="227"/>
      <c r="Q406" s="227"/>
      <c r="R406" s="49"/>
      <c r="T406" s="228" t="s">
        <v>22</v>
      </c>
      <c r="U406" s="57" t="s">
        <v>43</v>
      </c>
      <c r="V406" s="48"/>
      <c r="W406" s="229">
        <f>V406*K406</f>
        <v>0</v>
      </c>
      <c r="X406" s="229">
        <v>3.0000000000000001E-05</v>
      </c>
      <c r="Y406" s="229">
        <f>X406*K406</f>
        <v>9.6000000000000002E-05</v>
      </c>
      <c r="Z406" s="229">
        <v>0</v>
      </c>
      <c r="AA406" s="230">
        <f>Z406*K406</f>
        <v>0</v>
      </c>
      <c r="AR406" s="23" t="s">
        <v>249</v>
      </c>
      <c r="AT406" s="23" t="s">
        <v>172</v>
      </c>
      <c r="AU406" s="23" t="s">
        <v>150</v>
      </c>
      <c r="AY406" s="23" t="s">
        <v>171</v>
      </c>
      <c r="BE406" s="143">
        <f>IF(U406="základní",N406,0)</f>
        <v>0</v>
      </c>
      <c r="BF406" s="143">
        <f>IF(U406="snížená",N406,0)</f>
        <v>0</v>
      </c>
      <c r="BG406" s="143">
        <f>IF(U406="zákl. přenesená",N406,0)</f>
        <v>0</v>
      </c>
      <c r="BH406" s="143">
        <f>IF(U406="sníž. přenesená",N406,0)</f>
        <v>0</v>
      </c>
      <c r="BI406" s="143">
        <f>IF(U406="nulová",N406,0)</f>
        <v>0</v>
      </c>
      <c r="BJ406" s="23" t="s">
        <v>150</v>
      </c>
      <c r="BK406" s="143">
        <f>ROUND(L406*K406,2)</f>
        <v>0</v>
      </c>
      <c r="BL406" s="23" t="s">
        <v>249</v>
      </c>
      <c r="BM406" s="23" t="s">
        <v>1538</v>
      </c>
    </row>
    <row r="407" s="10" customFormat="1" ht="16.5" customHeight="1">
      <c r="B407" s="233"/>
      <c r="C407" s="234"/>
      <c r="D407" s="234"/>
      <c r="E407" s="235" t="s">
        <v>22</v>
      </c>
      <c r="F407" s="236" t="s">
        <v>800</v>
      </c>
      <c r="G407" s="237"/>
      <c r="H407" s="237"/>
      <c r="I407" s="237"/>
      <c r="J407" s="234"/>
      <c r="K407" s="238">
        <v>3.2000000000000002</v>
      </c>
      <c r="L407" s="234"/>
      <c r="M407" s="234"/>
      <c r="N407" s="234"/>
      <c r="O407" s="234"/>
      <c r="P407" s="234"/>
      <c r="Q407" s="234"/>
      <c r="R407" s="239"/>
      <c r="T407" s="240"/>
      <c r="U407" s="234"/>
      <c r="V407" s="234"/>
      <c r="W407" s="234"/>
      <c r="X407" s="234"/>
      <c r="Y407" s="234"/>
      <c r="Z407" s="234"/>
      <c r="AA407" s="241"/>
      <c r="AT407" s="242" t="s">
        <v>187</v>
      </c>
      <c r="AU407" s="242" t="s">
        <v>150</v>
      </c>
      <c r="AV407" s="10" t="s">
        <v>150</v>
      </c>
      <c r="AW407" s="10" t="s">
        <v>34</v>
      </c>
      <c r="AX407" s="10" t="s">
        <v>76</v>
      </c>
      <c r="AY407" s="242" t="s">
        <v>171</v>
      </c>
    </row>
    <row r="408" s="11" customFormat="1" ht="16.5" customHeight="1">
      <c r="B408" s="243"/>
      <c r="C408" s="244"/>
      <c r="D408" s="244"/>
      <c r="E408" s="245" t="s">
        <v>22</v>
      </c>
      <c r="F408" s="246" t="s">
        <v>188</v>
      </c>
      <c r="G408" s="244"/>
      <c r="H408" s="244"/>
      <c r="I408" s="244"/>
      <c r="J408" s="244"/>
      <c r="K408" s="247">
        <v>3.2000000000000002</v>
      </c>
      <c r="L408" s="244"/>
      <c r="M408" s="244"/>
      <c r="N408" s="244"/>
      <c r="O408" s="244"/>
      <c r="P408" s="244"/>
      <c r="Q408" s="244"/>
      <c r="R408" s="248"/>
      <c r="T408" s="249"/>
      <c r="U408" s="244"/>
      <c r="V408" s="244"/>
      <c r="W408" s="244"/>
      <c r="X408" s="244"/>
      <c r="Y408" s="244"/>
      <c r="Z408" s="244"/>
      <c r="AA408" s="250"/>
      <c r="AT408" s="251" t="s">
        <v>187</v>
      </c>
      <c r="AU408" s="251" t="s">
        <v>150</v>
      </c>
      <c r="AV408" s="11" t="s">
        <v>176</v>
      </c>
      <c r="AW408" s="11" t="s">
        <v>34</v>
      </c>
      <c r="AX408" s="11" t="s">
        <v>84</v>
      </c>
      <c r="AY408" s="251" t="s">
        <v>171</v>
      </c>
    </row>
    <row r="409" s="1" customFormat="1" ht="25.5" customHeight="1">
      <c r="B409" s="47"/>
      <c r="C409" s="220" t="s">
        <v>1292</v>
      </c>
      <c r="D409" s="220" t="s">
        <v>172</v>
      </c>
      <c r="E409" s="221" t="s">
        <v>802</v>
      </c>
      <c r="F409" s="222" t="s">
        <v>803</v>
      </c>
      <c r="G409" s="222"/>
      <c r="H409" s="222"/>
      <c r="I409" s="222"/>
      <c r="J409" s="223" t="s">
        <v>321</v>
      </c>
      <c r="K409" s="272">
        <v>0</v>
      </c>
      <c r="L409" s="225">
        <v>0</v>
      </c>
      <c r="M409" s="226"/>
      <c r="N409" s="227">
        <f>ROUND(L409*K409,2)</f>
        <v>0</v>
      </c>
      <c r="O409" s="227"/>
      <c r="P409" s="227"/>
      <c r="Q409" s="227"/>
      <c r="R409" s="49"/>
      <c r="T409" s="228" t="s">
        <v>22</v>
      </c>
      <c r="U409" s="57" t="s">
        <v>43</v>
      </c>
      <c r="V409" s="48"/>
      <c r="W409" s="229">
        <f>V409*K409</f>
        <v>0</v>
      </c>
      <c r="X409" s="229">
        <v>0</v>
      </c>
      <c r="Y409" s="229">
        <f>X409*K409</f>
        <v>0</v>
      </c>
      <c r="Z409" s="229">
        <v>0</v>
      </c>
      <c r="AA409" s="230">
        <f>Z409*K409</f>
        <v>0</v>
      </c>
      <c r="AR409" s="23" t="s">
        <v>249</v>
      </c>
      <c r="AT409" s="23" t="s">
        <v>172</v>
      </c>
      <c r="AU409" s="23" t="s">
        <v>150</v>
      </c>
      <c r="AY409" s="23" t="s">
        <v>171</v>
      </c>
      <c r="BE409" s="143">
        <f>IF(U409="základní",N409,0)</f>
        <v>0</v>
      </c>
      <c r="BF409" s="143">
        <f>IF(U409="snížená",N409,0)</f>
        <v>0</v>
      </c>
      <c r="BG409" s="143">
        <f>IF(U409="zákl. přenesená",N409,0)</f>
        <v>0</v>
      </c>
      <c r="BH409" s="143">
        <f>IF(U409="sníž. přenesená",N409,0)</f>
        <v>0</v>
      </c>
      <c r="BI409" s="143">
        <f>IF(U409="nulová",N409,0)</f>
        <v>0</v>
      </c>
      <c r="BJ409" s="23" t="s">
        <v>150</v>
      </c>
      <c r="BK409" s="143">
        <f>ROUND(L409*K409,2)</f>
        <v>0</v>
      </c>
      <c r="BL409" s="23" t="s">
        <v>249</v>
      </c>
      <c r="BM409" s="23" t="s">
        <v>1539</v>
      </c>
    </row>
    <row r="410" s="9" customFormat="1" ht="29.88" customHeight="1">
      <c r="B410" s="206"/>
      <c r="C410" s="207"/>
      <c r="D410" s="217" t="s">
        <v>143</v>
      </c>
      <c r="E410" s="217"/>
      <c r="F410" s="217"/>
      <c r="G410" s="217"/>
      <c r="H410" s="217"/>
      <c r="I410" s="217"/>
      <c r="J410" s="217"/>
      <c r="K410" s="217"/>
      <c r="L410" s="217"/>
      <c r="M410" s="217"/>
      <c r="N410" s="231">
        <f>BK410</f>
        <v>0</v>
      </c>
      <c r="O410" s="232"/>
      <c r="P410" s="232"/>
      <c r="Q410" s="232"/>
      <c r="R410" s="210"/>
      <c r="T410" s="211"/>
      <c r="U410" s="207"/>
      <c r="V410" s="207"/>
      <c r="W410" s="212">
        <f>SUM(W411:W416)</f>
        <v>0</v>
      </c>
      <c r="X410" s="207"/>
      <c r="Y410" s="212">
        <f>SUM(Y411:Y416)</f>
        <v>0.001292</v>
      </c>
      <c r="Z410" s="207"/>
      <c r="AA410" s="213">
        <f>SUM(AA411:AA416)</f>
        <v>0</v>
      </c>
      <c r="AR410" s="214" t="s">
        <v>150</v>
      </c>
      <c r="AT410" s="215" t="s">
        <v>75</v>
      </c>
      <c r="AU410" s="215" t="s">
        <v>84</v>
      </c>
      <c r="AY410" s="214" t="s">
        <v>171</v>
      </c>
      <c r="BK410" s="216">
        <f>SUM(BK411:BK416)</f>
        <v>0</v>
      </c>
    </row>
    <row r="411" s="1" customFormat="1" ht="25.5" customHeight="1">
      <c r="B411" s="47"/>
      <c r="C411" s="220" t="s">
        <v>1294</v>
      </c>
      <c r="D411" s="220" t="s">
        <v>172</v>
      </c>
      <c r="E411" s="221" t="s">
        <v>806</v>
      </c>
      <c r="F411" s="222" t="s">
        <v>807</v>
      </c>
      <c r="G411" s="222"/>
      <c r="H411" s="222"/>
      <c r="I411" s="222"/>
      <c r="J411" s="223" t="s">
        <v>184</v>
      </c>
      <c r="K411" s="224">
        <v>3.7999999999999998</v>
      </c>
      <c r="L411" s="225">
        <v>0</v>
      </c>
      <c r="M411" s="226"/>
      <c r="N411" s="227">
        <f>ROUND(L411*K411,2)</f>
        <v>0</v>
      </c>
      <c r="O411" s="227"/>
      <c r="P411" s="227"/>
      <c r="Q411" s="227"/>
      <c r="R411" s="49"/>
      <c r="T411" s="228" t="s">
        <v>22</v>
      </c>
      <c r="U411" s="57" t="s">
        <v>43</v>
      </c>
      <c r="V411" s="48"/>
      <c r="W411" s="229">
        <f>V411*K411</f>
        <v>0</v>
      </c>
      <c r="X411" s="229">
        <v>8.0000000000000007E-05</v>
      </c>
      <c r="Y411" s="229">
        <f>X411*K411</f>
        <v>0.00030400000000000002</v>
      </c>
      <c r="Z411" s="229">
        <v>0</v>
      </c>
      <c r="AA411" s="230">
        <f>Z411*K411</f>
        <v>0</v>
      </c>
      <c r="AR411" s="23" t="s">
        <v>249</v>
      </c>
      <c r="AT411" s="23" t="s">
        <v>172</v>
      </c>
      <c r="AU411" s="23" t="s">
        <v>150</v>
      </c>
      <c r="AY411" s="23" t="s">
        <v>171</v>
      </c>
      <c r="BE411" s="143">
        <f>IF(U411="základní",N411,0)</f>
        <v>0</v>
      </c>
      <c r="BF411" s="143">
        <f>IF(U411="snížená",N411,0)</f>
        <v>0</v>
      </c>
      <c r="BG411" s="143">
        <f>IF(U411="zákl. přenesená",N411,0)</f>
        <v>0</v>
      </c>
      <c r="BH411" s="143">
        <f>IF(U411="sníž. přenesená",N411,0)</f>
        <v>0</v>
      </c>
      <c r="BI411" s="143">
        <f>IF(U411="nulová",N411,0)</f>
        <v>0</v>
      </c>
      <c r="BJ411" s="23" t="s">
        <v>150</v>
      </c>
      <c r="BK411" s="143">
        <f>ROUND(L411*K411,2)</f>
        <v>0</v>
      </c>
      <c r="BL411" s="23" t="s">
        <v>249</v>
      </c>
      <c r="BM411" s="23" t="s">
        <v>1540</v>
      </c>
    </row>
    <row r="412" s="10" customFormat="1" ht="16.5" customHeight="1">
      <c r="B412" s="233"/>
      <c r="C412" s="234"/>
      <c r="D412" s="234"/>
      <c r="E412" s="235" t="s">
        <v>22</v>
      </c>
      <c r="F412" s="236" t="s">
        <v>809</v>
      </c>
      <c r="G412" s="237"/>
      <c r="H412" s="237"/>
      <c r="I412" s="237"/>
      <c r="J412" s="234"/>
      <c r="K412" s="238">
        <v>0.92000000000000004</v>
      </c>
      <c r="L412" s="234"/>
      <c r="M412" s="234"/>
      <c r="N412" s="234"/>
      <c r="O412" s="234"/>
      <c r="P412" s="234"/>
      <c r="Q412" s="234"/>
      <c r="R412" s="239"/>
      <c r="T412" s="240"/>
      <c r="U412" s="234"/>
      <c r="V412" s="234"/>
      <c r="W412" s="234"/>
      <c r="X412" s="234"/>
      <c r="Y412" s="234"/>
      <c r="Z412" s="234"/>
      <c r="AA412" s="241"/>
      <c r="AT412" s="242" t="s">
        <v>187</v>
      </c>
      <c r="AU412" s="242" t="s">
        <v>150</v>
      </c>
      <c r="AV412" s="10" t="s">
        <v>150</v>
      </c>
      <c r="AW412" s="10" t="s">
        <v>34</v>
      </c>
      <c r="AX412" s="10" t="s">
        <v>76</v>
      </c>
      <c r="AY412" s="242" t="s">
        <v>171</v>
      </c>
    </row>
    <row r="413" s="10" customFormat="1" ht="16.5" customHeight="1">
      <c r="B413" s="233"/>
      <c r="C413" s="234"/>
      <c r="D413" s="234"/>
      <c r="E413" s="235" t="s">
        <v>22</v>
      </c>
      <c r="F413" s="252" t="s">
        <v>810</v>
      </c>
      <c r="G413" s="234"/>
      <c r="H413" s="234"/>
      <c r="I413" s="234"/>
      <c r="J413" s="234"/>
      <c r="K413" s="238">
        <v>2.8799999999999999</v>
      </c>
      <c r="L413" s="234"/>
      <c r="M413" s="234"/>
      <c r="N413" s="234"/>
      <c r="O413" s="234"/>
      <c r="P413" s="234"/>
      <c r="Q413" s="234"/>
      <c r="R413" s="239"/>
      <c r="T413" s="240"/>
      <c r="U413" s="234"/>
      <c r="V413" s="234"/>
      <c r="W413" s="234"/>
      <c r="X413" s="234"/>
      <c r="Y413" s="234"/>
      <c r="Z413" s="234"/>
      <c r="AA413" s="241"/>
      <c r="AT413" s="242" t="s">
        <v>187</v>
      </c>
      <c r="AU413" s="242" t="s">
        <v>150</v>
      </c>
      <c r="AV413" s="10" t="s">
        <v>150</v>
      </c>
      <c r="AW413" s="10" t="s">
        <v>34</v>
      </c>
      <c r="AX413" s="10" t="s">
        <v>76</v>
      </c>
      <c r="AY413" s="242" t="s">
        <v>171</v>
      </c>
    </row>
    <row r="414" s="11" customFormat="1" ht="16.5" customHeight="1">
      <c r="B414" s="243"/>
      <c r="C414" s="244"/>
      <c r="D414" s="244"/>
      <c r="E414" s="245" t="s">
        <v>22</v>
      </c>
      <c r="F414" s="246" t="s">
        <v>188</v>
      </c>
      <c r="G414" s="244"/>
      <c r="H414" s="244"/>
      <c r="I414" s="244"/>
      <c r="J414" s="244"/>
      <c r="K414" s="247">
        <v>3.7999999999999998</v>
      </c>
      <c r="L414" s="244"/>
      <c r="M414" s="244"/>
      <c r="N414" s="244"/>
      <c r="O414" s="244"/>
      <c r="P414" s="244"/>
      <c r="Q414" s="244"/>
      <c r="R414" s="248"/>
      <c r="T414" s="249"/>
      <c r="U414" s="244"/>
      <c r="V414" s="244"/>
      <c r="W414" s="244"/>
      <c r="X414" s="244"/>
      <c r="Y414" s="244"/>
      <c r="Z414" s="244"/>
      <c r="AA414" s="250"/>
      <c r="AT414" s="251" t="s">
        <v>187</v>
      </c>
      <c r="AU414" s="251" t="s">
        <v>150</v>
      </c>
      <c r="AV414" s="11" t="s">
        <v>176</v>
      </c>
      <c r="AW414" s="11" t="s">
        <v>34</v>
      </c>
      <c r="AX414" s="11" t="s">
        <v>84</v>
      </c>
      <c r="AY414" s="251" t="s">
        <v>171</v>
      </c>
    </row>
    <row r="415" s="1" customFormat="1" ht="25.5" customHeight="1">
      <c r="B415" s="47"/>
      <c r="C415" s="220" t="s">
        <v>1296</v>
      </c>
      <c r="D415" s="220" t="s">
        <v>172</v>
      </c>
      <c r="E415" s="221" t="s">
        <v>812</v>
      </c>
      <c r="F415" s="222" t="s">
        <v>813</v>
      </c>
      <c r="G415" s="222"/>
      <c r="H415" s="222"/>
      <c r="I415" s="222"/>
      <c r="J415" s="223" t="s">
        <v>184</v>
      </c>
      <c r="K415" s="224">
        <v>3.7999999999999998</v>
      </c>
      <c r="L415" s="225">
        <v>0</v>
      </c>
      <c r="M415" s="226"/>
      <c r="N415" s="227">
        <f>ROUND(L415*K415,2)</f>
        <v>0</v>
      </c>
      <c r="O415" s="227"/>
      <c r="P415" s="227"/>
      <c r="Q415" s="227"/>
      <c r="R415" s="49"/>
      <c r="T415" s="228" t="s">
        <v>22</v>
      </c>
      <c r="U415" s="57" t="s">
        <v>43</v>
      </c>
      <c r="V415" s="48"/>
      <c r="W415" s="229">
        <f>V415*K415</f>
        <v>0</v>
      </c>
      <c r="X415" s="229">
        <v>0.00013999999999999999</v>
      </c>
      <c r="Y415" s="229">
        <f>X415*K415</f>
        <v>0.00053199999999999992</v>
      </c>
      <c r="Z415" s="229">
        <v>0</v>
      </c>
      <c r="AA415" s="230">
        <f>Z415*K415</f>
        <v>0</v>
      </c>
      <c r="AR415" s="23" t="s">
        <v>249</v>
      </c>
      <c r="AT415" s="23" t="s">
        <v>172</v>
      </c>
      <c r="AU415" s="23" t="s">
        <v>150</v>
      </c>
      <c r="AY415" s="23" t="s">
        <v>171</v>
      </c>
      <c r="BE415" s="143">
        <f>IF(U415="základní",N415,0)</f>
        <v>0</v>
      </c>
      <c r="BF415" s="143">
        <f>IF(U415="snížená",N415,0)</f>
        <v>0</v>
      </c>
      <c r="BG415" s="143">
        <f>IF(U415="zákl. přenesená",N415,0)</f>
        <v>0</v>
      </c>
      <c r="BH415" s="143">
        <f>IF(U415="sníž. přenesená",N415,0)</f>
        <v>0</v>
      </c>
      <c r="BI415" s="143">
        <f>IF(U415="nulová",N415,0)</f>
        <v>0</v>
      </c>
      <c r="BJ415" s="23" t="s">
        <v>150</v>
      </c>
      <c r="BK415" s="143">
        <f>ROUND(L415*K415,2)</f>
        <v>0</v>
      </c>
      <c r="BL415" s="23" t="s">
        <v>249</v>
      </c>
      <c r="BM415" s="23" t="s">
        <v>1541</v>
      </c>
    </row>
    <row r="416" s="1" customFormat="1" ht="25.5" customHeight="1">
      <c r="B416" s="47"/>
      <c r="C416" s="220" t="s">
        <v>1302</v>
      </c>
      <c r="D416" s="220" t="s">
        <v>172</v>
      </c>
      <c r="E416" s="221" t="s">
        <v>816</v>
      </c>
      <c r="F416" s="222" t="s">
        <v>817</v>
      </c>
      <c r="G416" s="222"/>
      <c r="H416" s="222"/>
      <c r="I416" s="222"/>
      <c r="J416" s="223" t="s">
        <v>184</v>
      </c>
      <c r="K416" s="224">
        <v>3.7999999999999998</v>
      </c>
      <c r="L416" s="225">
        <v>0</v>
      </c>
      <c r="M416" s="226"/>
      <c r="N416" s="227">
        <f>ROUND(L416*K416,2)</f>
        <v>0</v>
      </c>
      <c r="O416" s="227"/>
      <c r="P416" s="227"/>
      <c r="Q416" s="227"/>
      <c r="R416" s="49"/>
      <c r="T416" s="228" t="s">
        <v>22</v>
      </c>
      <c r="U416" s="57" t="s">
        <v>43</v>
      </c>
      <c r="V416" s="48"/>
      <c r="W416" s="229">
        <f>V416*K416</f>
        <v>0</v>
      </c>
      <c r="X416" s="229">
        <v>0.00012</v>
      </c>
      <c r="Y416" s="229">
        <f>X416*K416</f>
        <v>0.00045599999999999997</v>
      </c>
      <c r="Z416" s="229">
        <v>0</v>
      </c>
      <c r="AA416" s="230">
        <f>Z416*K416</f>
        <v>0</v>
      </c>
      <c r="AR416" s="23" t="s">
        <v>249</v>
      </c>
      <c r="AT416" s="23" t="s">
        <v>172</v>
      </c>
      <c r="AU416" s="23" t="s">
        <v>150</v>
      </c>
      <c r="AY416" s="23" t="s">
        <v>171</v>
      </c>
      <c r="BE416" s="143">
        <f>IF(U416="základní",N416,0)</f>
        <v>0</v>
      </c>
      <c r="BF416" s="143">
        <f>IF(U416="snížená",N416,0)</f>
        <v>0</v>
      </c>
      <c r="BG416" s="143">
        <f>IF(U416="zákl. přenesená",N416,0)</f>
        <v>0</v>
      </c>
      <c r="BH416" s="143">
        <f>IF(U416="sníž. přenesená",N416,0)</f>
        <v>0</v>
      </c>
      <c r="BI416" s="143">
        <f>IF(U416="nulová",N416,0)</f>
        <v>0</v>
      </c>
      <c r="BJ416" s="23" t="s">
        <v>150</v>
      </c>
      <c r="BK416" s="143">
        <f>ROUND(L416*K416,2)</f>
        <v>0</v>
      </c>
      <c r="BL416" s="23" t="s">
        <v>249</v>
      </c>
      <c r="BM416" s="23" t="s">
        <v>1542</v>
      </c>
    </row>
    <row r="417" s="9" customFormat="1" ht="29.88" customHeight="1">
      <c r="B417" s="206"/>
      <c r="C417" s="207"/>
      <c r="D417" s="217" t="s">
        <v>144</v>
      </c>
      <c r="E417" s="217"/>
      <c r="F417" s="217"/>
      <c r="G417" s="217"/>
      <c r="H417" s="217"/>
      <c r="I417" s="217"/>
      <c r="J417" s="217"/>
      <c r="K417" s="217"/>
      <c r="L417" s="217"/>
      <c r="M417" s="217"/>
      <c r="N417" s="231">
        <f>BK417</f>
        <v>0</v>
      </c>
      <c r="O417" s="232"/>
      <c r="P417" s="232"/>
      <c r="Q417" s="232"/>
      <c r="R417" s="210"/>
      <c r="T417" s="211"/>
      <c r="U417" s="207"/>
      <c r="V417" s="207"/>
      <c r="W417" s="212">
        <f>SUM(W418:W431)</f>
        <v>0</v>
      </c>
      <c r="X417" s="207"/>
      <c r="Y417" s="212">
        <f>SUM(Y418:Y431)</f>
        <v>0.22701047999999999</v>
      </c>
      <c r="Z417" s="207"/>
      <c r="AA417" s="213">
        <f>SUM(AA418:AA431)</f>
        <v>0.046298189999999996</v>
      </c>
      <c r="AR417" s="214" t="s">
        <v>150</v>
      </c>
      <c r="AT417" s="215" t="s">
        <v>75</v>
      </c>
      <c r="AU417" s="215" t="s">
        <v>84</v>
      </c>
      <c r="AY417" s="214" t="s">
        <v>171</v>
      </c>
      <c r="BK417" s="216">
        <f>SUM(BK418:BK431)</f>
        <v>0</v>
      </c>
    </row>
    <row r="418" s="1" customFormat="1" ht="25.5" customHeight="1">
      <c r="B418" s="47"/>
      <c r="C418" s="220" t="s">
        <v>1304</v>
      </c>
      <c r="D418" s="220" t="s">
        <v>172</v>
      </c>
      <c r="E418" s="221" t="s">
        <v>820</v>
      </c>
      <c r="F418" s="222" t="s">
        <v>821</v>
      </c>
      <c r="G418" s="222"/>
      <c r="H418" s="222"/>
      <c r="I418" s="222"/>
      <c r="J418" s="223" t="s">
        <v>184</v>
      </c>
      <c r="K418" s="224">
        <v>149.34899999999999</v>
      </c>
      <c r="L418" s="225">
        <v>0</v>
      </c>
      <c r="M418" s="226"/>
      <c r="N418" s="227">
        <f>ROUND(L418*K418,2)</f>
        <v>0</v>
      </c>
      <c r="O418" s="227"/>
      <c r="P418" s="227"/>
      <c r="Q418" s="227"/>
      <c r="R418" s="49"/>
      <c r="T418" s="228" t="s">
        <v>22</v>
      </c>
      <c r="U418" s="57" t="s">
        <v>43</v>
      </c>
      <c r="V418" s="48"/>
      <c r="W418" s="229">
        <f>V418*K418</f>
        <v>0</v>
      </c>
      <c r="X418" s="229">
        <v>0.001</v>
      </c>
      <c r="Y418" s="229">
        <f>X418*K418</f>
        <v>0.14934899999999998</v>
      </c>
      <c r="Z418" s="229">
        <v>0.00031</v>
      </c>
      <c r="AA418" s="230">
        <f>Z418*K418</f>
        <v>0.046298189999999996</v>
      </c>
      <c r="AR418" s="23" t="s">
        <v>249</v>
      </c>
      <c r="AT418" s="23" t="s">
        <v>172</v>
      </c>
      <c r="AU418" s="23" t="s">
        <v>150</v>
      </c>
      <c r="AY418" s="23" t="s">
        <v>171</v>
      </c>
      <c r="BE418" s="143">
        <f>IF(U418="základní",N418,0)</f>
        <v>0</v>
      </c>
      <c r="BF418" s="143">
        <f>IF(U418="snížená",N418,0)</f>
        <v>0</v>
      </c>
      <c r="BG418" s="143">
        <f>IF(U418="zákl. přenesená",N418,0)</f>
        <v>0</v>
      </c>
      <c r="BH418" s="143">
        <f>IF(U418="sníž. přenesená",N418,0)</f>
        <v>0</v>
      </c>
      <c r="BI418" s="143">
        <f>IF(U418="nulová",N418,0)</f>
        <v>0</v>
      </c>
      <c r="BJ418" s="23" t="s">
        <v>150</v>
      </c>
      <c r="BK418" s="143">
        <f>ROUND(L418*K418,2)</f>
        <v>0</v>
      </c>
      <c r="BL418" s="23" t="s">
        <v>249</v>
      </c>
      <c r="BM418" s="23" t="s">
        <v>1543</v>
      </c>
    </row>
    <row r="419" s="10" customFormat="1" ht="16.5" customHeight="1">
      <c r="B419" s="233"/>
      <c r="C419" s="234"/>
      <c r="D419" s="234"/>
      <c r="E419" s="235" t="s">
        <v>22</v>
      </c>
      <c r="F419" s="236" t="s">
        <v>1544</v>
      </c>
      <c r="G419" s="237"/>
      <c r="H419" s="237"/>
      <c r="I419" s="237"/>
      <c r="J419" s="234"/>
      <c r="K419" s="238">
        <v>36.899000000000001</v>
      </c>
      <c r="L419" s="234"/>
      <c r="M419" s="234"/>
      <c r="N419" s="234"/>
      <c r="O419" s="234"/>
      <c r="P419" s="234"/>
      <c r="Q419" s="234"/>
      <c r="R419" s="239"/>
      <c r="T419" s="240"/>
      <c r="U419" s="234"/>
      <c r="V419" s="234"/>
      <c r="W419" s="234"/>
      <c r="X419" s="234"/>
      <c r="Y419" s="234"/>
      <c r="Z419" s="234"/>
      <c r="AA419" s="241"/>
      <c r="AT419" s="242" t="s">
        <v>187</v>
      </c>
      <c r="AU419" s="242" t="s">
        <v>150</v>
      </c>
      <c r="AV419" s="10" t="s">
        <v>150</v>
      </c>
      <c r="AW419" s="10" t="s">
        <v>34</v>
      </c>
      <c r="AX419" s="10" t="s">
        <v>76</v>
      </c>
      <c r="AY419" s="242" t="s">
        <v>171</v>
      </c>
    </row>
    <row r="420" s="10" customFormat="1" ht="16.5" customHeight="1">
      <c r="B420" s="233"/>
      <c r="C420" s="234"/>
      <c r="D420" s="234"/>
      <c r="E420" s="235" t="s">
        <v>22</v>
      </c>
      <c r="F420" s="252" t="s">
        <v>1545</v>
      </c>
      <c r="G420" s="234"/>
      <c r="H420" s="234"/>
      <c r="I420" s="234"/>
      <c r="J420" s="234"/>
      <c r="K420" s="238">
        <v>21.890000000000001</v>
      </c>
      <c r="L420" s="234"/>
      <c r="M420" s="234"/>
      <c r="N420" s="234"/>
      <c r="O420" s="234"/>
      <c r="P420" s="234"/>
      <c r="Q420" s="234"/>
      <c r="R420" s="239"/>
      <c r="T420" s="240"/>
      <c r="U420" s="234"/>
      <c r="V420" s="234"/>
      <c r="W420" s="234"/>
      <c r="X420" s="234"/>
      <c r="Y420" s="234"/>
      <c r="Z420" s="234"/>
      <c r="AA420" s="241"/>
      <c r="AT420" s="242" t="s">
        <v>187</v>
      </c>
      <c r="AU420" s="242" t="s">
        <v>150</v>
      </c>
      <c r="AV420" s="10" t="s">
        <v>150</v>
      </c>
      <c r="AW420" s="10" t="s">
        <v>34</v>
      </c>
      <c r="AX420" s="10" t="s">
        <v>76</v>
      </c>
      <c r="AY420" s="242" t="s">
        <v>171</v>
      </c>
    </row>
    <row r="421" s="10" customFormat="1" ht="16.5" customHeight="1">
      <c r="B421" s="233"/>
      <c r="C421" s="234"/>
      <c r="D421" s="234"/>
      <c r="E421" s="235" t="s">
        <v>22</v>
      </c>
      <c r="F421" s="252" t="s">
        <v>1546</v>
      </c>
      <c r="G421" s="234"/>
      <c r="H421" s="234"/>
      <c r="I421" s="234"/>
      <c r="J421" s="234"/>
      <c r="K421" s="238">
        <v>46.975000000000001</v>
      </c>
      <c r="L421" s="234"/>
      <c r="M421" s="234"/>
      <c r="N421" s="234"/>
      <c r="O421" s="234"/>
      <c r="P421" s="234"/>
      <c r="Q421" s="234"/>
      <c r="R421" s="239"/>
      <c r="T421" s="240"/>
      <c r="U421" s="234"/>
      <c r="V421" s="234"/>
      <c r="W421" s="234"/>
      <c r="X421" s="234"/>
      <c r="Y421" s="234"/>
      <c r="Z421" s="234"/>
      <c r="AA421" s="241"/>
      <c r="AT421" s="242" t="s">
        <v>187</v>
      </c>
      <c r="AU421" s="242" t="s">
        <v>150</v>
      </c>
      <c r="AV421" s="10" t="s">
        <v>150</v>
      </c>
      <c r="AW421" s="10" t="s">
        <v>34</v>
      </c>
      <c r="AX421" s="10" t="s">
        <v>76</v>
      </c>
      <c r="AY421" s="242" t="s">
        <v>171</v>
      </c>
    </row>
    <row r="422" s="10" customFormat="1" ht="16.5" customHeight="1">
      <c r="B422" s="233"/>
      <c r="C422" s="234"/>
      <c r="D422" s="234"/>
      <c r="E422" s="235" t="s">
        <v>22</v>
      </c>
      <c r="F422" s="252" t="s">
        <v>1547</v>
      </c>
      <c r="G422" s="234"/>
      <c r="H422" s="234"/>
      <c r="I422" s="234"/>
      <c r="J422" s="234"/>
      <c r="K422" s="238">
        <v>62.240000000000002</v>
      </c>
      <c r="L422" s="234"/>
      <c r="M422" s="234"/>
      <c r="N422" s="234"/>
      <c r="O422" s="234"/>
      <c r="P422" s="234"/>
      <c r="Q422" s="234"/>
      <c r="R422" s="239"/>
      <c r="T422" s="240"/>
      <c r="U422" s="234"/>
      <c r="V422" s="234"/>
      <c r="W422" s="234"/>
      <c r="X422" s="234"/>
      <c r="Y422" s="234"/>
      <c r="Z422" s="234"/>
      <c r="AA422" s="241"/>
      <c r="AT422" s="242" t="s">
        <v>187</v>
      </c>
      <c r="AU422" s="242" t="s">
        <v>150</v>
      </c>
      <c r="AV422" s="10" t="s">
        <v>150</v>
      </c>
      <c r="AW422" s="10" t="s">
        <v>34</v>
      </c>
      <c r="AX422" s="10" t="s">
        <v>76</v>
      </c>
      <c r="AY422" s="242" t="s">
        <v>171</v>
      </c>
    </row>
    <row r="423" s="10" customFormat="1" ht="16.5" customHeight="1">
      <c r="B423" s="233"/>
      <c r="C423" s="234"/>
      <c r="D423" s="234"/>
      <c r="E423" s="235" t="s">
        <v>22</v>
      </c>
      <c r="F423" s="252" t="s">
        <v>1343</v>
      </c>
      <c r="G423" s="234"/>
      <c r="H423" s="234"/>
      <c r="I423" s="234"/>
      <c r="J423" s="234"/>
      <c r="K423" s="238">
        <v>-18.655000000000001</v>
      </c>
      <c r="L423" s="234"/>
      <c r="M423" s="234"/>
      <c r="N423" s="234"/>
      <c r="O423" s="234"/>
      <c r="P423" s="234"/>
      <c r="Q423" s="234"/>
      <c r="R423" s="239"/>
      <c r="T423" s="240"/>
      <c r="U423" s="234"/>
      <c r="V423" s="234"/>
      <c r="W423" s="234"/>
      <c r="X423" s="234"/>
      <c r="Y423" s="234"/>
      <c r="Z423" s="234"/>
      <c r="AA423" s="241"/>
      <c r="AT423" s="242" t="s">
        <v>187</v>
      </c>
      <c r="AU423" s="242" t="s">
        <v>150</v>
      </c>
      <c r="AV423" s="10" t="s">
        <v>150</v>
      </c>
      <c r="AW423" s="10" t="s">
        <v>34</v>
      </c>
      <c r="AX423" s="10" t="s">
        <v>76</v>
      </c>
      <c r="AY423" s="242" t="s">
        <v>171</v>
      </c>
    </row>
    <row r="424" s="11" customFormat="1" ht="16.5" customHeight="1">
      <c r="B424" s="243"/>
      <c r="C424" s="244"/>
      <c r="D424" s="244"/>
      <c r="E424" s="245" t="s">
        <v>22</v>
      </c>
      <c r="F424" s="246" t="s">
        <v>188</v>
      </c>
      <c r="G424" s="244"/>
      <c r="H424" s="244"/>
      <c r="I424" s="244"/>
      <c r="J424" s="244"/>
      <c r="K424" s="247">
        <v>149.34899999999999</v>
      </c>
      <c r="L424" s="244"/>
      <c r="M424" s="244"/>
      <c r="N424" s="244"/>
      <c r="O424" s="244"/>
      <c r="P424" s="244"/>
      <c r="Q424" s="244"/>
      <c r="R424" s="248"/>
      <c r="T424" s="249"/>
      <c r="U424" s="244"/>
      <c r="V424" s="244"/>
      <c r="W424" s="244"/>
      <c r="X424" s="244"/>
      <c r="Y424" s="244"/>
      <c r="Z424" s="244"/>
      <c r="AA424" s="250"/>
      <c r="AT424" s="251" t="s">
        <v>187</v>
      </c>
      <c r="AU424" s="251" t="s">
        <v>150</v>
      </c>
      <c r="AV424" s="11" t="s">
        <v>176</v>
      </c>
      <c r="AW424" s="11" t="s">
        <v>34</v>
      </c>
      <c r="AX424" s="11" t="s">
        <v>84</v>
      </c>
      <c r="AY424" s="251" t="s">
        <v>171</v>
      </c>
    </row>
    <row r="425" s="1" customFormat="1" ht="25.5" customHeight="1">
      <c r="B425" s="47"/>
      <c r="C425" s="220" t="s">
        <v>1306</v>
      </c>
      <c r="D425" s="220" t="s">
        <v>172</v>
      </c>
      <c r="E425" s="221" t="s">
        <v>828</v>
      </c>
      <c r="F425" s="222" t="s">
        <v>829</v>
      </c>
      <c r="G425" s="222"/>
      <c r="H425" s="222"/>
      <c r="I425" s="222"/>
      <c r="J425" s="223" t="s">
        <v>184</v>
      </c>
      <c r="K425" s="224">
        <v>34.320999999999998</v>
      </c>
      <c r="L425" s="225">
        <v>0</v>
      </c>
      <c r="M425" s="226"/>
      <c r="N425" s="227">
        <f>ROUND(L425*K425,2)</f>
        <v>0</v>
      </c>
      <c r="O425" s="227"/>
      <c r="P425" s="227"/>
      <c r="Q425" s="227"/>
      <c r="R425" s="49"/>
      <c r="T425" s="228" t="s">
        <v>22</v>
      </c>
      <c r="U425" s="57" t="s">
        <v>43</v>
      </c>
      <c r="V425" s="48"/>
      <c r="W425" s="229">
        <f>V425*K425</f>
        <v>0</v>
      </c>
      <c r="X425" s="229">
        <v>0</v>
      </c>
      <c r="Y425" s="229">
        <f>X425*K425</f>
        <v>0</v>
      </c>
      <c r="Z425" s="229">
        <v>0</v>
      </c>
      <c r="AA425" s="230">
        <f>Z425*K425</f>
        <v>0</v>
      </c>
      <c r="AR425" s="23" t="s">
        <v>249</v>
      </c>
      <c r="AT425" s="23" t="s">
        <v>172</v>
      </c>
      <c r="AU425" s="23" t="s">
        <v>150</v>
      </c>
      <c r="AY425" s="23" t="s">
        <v>171</v>
      </c>
      <c r="BE425" s="143">
        <f>IF(U425="základní",N425,0)</f>
        <v>0</v>
      </c>
      <c r="BF425" s="143">
        <f>IF(U425="snížená",N425,0)</f>
        <v>0</v>
      </c>
      <c r="BG425" s="143">
        <f>IF(U425="zákl. přenesená",N425,0)</f>
        <v>0</v>
      </c>
      <c r="BH425" s="143">
        <f>IF(U425="sníž. přenesená",N425,0)</f>
        <v>0</v>
      </c>
      <c r="BI425" s="143">
        <f>IF(U425="nulová",N425,0)</f>
        <v>0</v>
      </c>
      <c r="BJ425" s="23" t="s">
        <v>150</v>
      </c>
      <c r="BK425" s="143">
        <f>ROUND(L425*K425,2)</f>
        <v>0</v>
      </c>
      <c r="BL425" s="23" t="s">
        <v>249</v>
      </c>
      <c r="BM425" s="23" t="s">
        <v>1548</v>
      </c>
    </row>
    <row r="426" s="10" customFormat="1" ht="16.5" customHeight="1">
      <c r="B426" s="233"/>
      <c r="C426" s="234"/>
      <c r="D426" s="234"/>
      <c r="E426" s="235" t="s">
        <v>22</v>
      </c>
      <c r="F426" s="236" t="s">
        <v>1329</v>
      </c>
      <c r="G426" s="237"/>
      <c r="H426" s="237"/>
      <c r="I426" s="237"/>
      <c r="J426" s="234"/>
      <c r="K426" s="238">
        <v>34.320999999999998</v>
      </c>
      <c r="L426" s="234"/>
      <c r="M426" s="234"/>
      <c r="N426" s="234"/>
      <c r="O426" s="234"/>
      <c r="P426" s="234"/>
      <c r="Q426" s="234"/>
      <c r="R426" s="239"/>
      <c r="T426" s="240"/>
      <c r="U426" s="234"/>
      <c r="V426" s="234"/>
      <c r="W426" s="234"/>
      <c r="X426" s="234"/>
      <c r="Y426" s="234"/>
      <c r="Z426" s="234"/>
      <c r="AA426" s="241"/>
      <c r="AT426" s="242" t="s">
        <v>187</v>
      </c>
      <c r="AU426" s="242" t="s">
        <v>150</v>
      </c>
      <c r="AV426" s="10" t="s">
        <v>150</v>
      </c>
      <c r="AW426" s="10" t="s">
        <v>34</v>
      </c>
      <c r="AX426" s="10" t="s">
        <v>76</v>
      </c>
      <c r="AY426" s="242" t="s">
        <v>171</v>
      </c>
    </row>
    <row r="427" s="11" customFormat="1" ht="16.5" customHeight="1">
      <c r="B427" s="243"/>
      <c r="C427" s="244"/>
      <c r="D427" s="244"/>
      <c r="E427" s="245" t="s">
        <v>22</v>
      </c>
      <c r="F427" s="246" t="s">
        <v>188</v>
      </c>
      <c r="G427" s="244"/>
      <c r="H427" s="244"/>
      <c r="I427" s="244"/>
      <c r="J427" s="244"/>
      <c r="K427" s="247">
        <v>34.320999999999998</v>
      </c>
      <c r="L427" s="244"/>
      <c r="M427" s="244"/>
      <c r="N427" s="244"/>
      <c r="O427" s="244"/>
      <c r="P427" s="244"/>
      <c r="Q427" s="244"/>
      <c r="R427" s="248"/>
      <c r="T427" s="249"/>
      <c r="U427" s="244"/>
      <c r="V427" s="244"/>
      <c r="W427" s="244"/>
      <c r="X427" s="244"/>
      <c r="Y427" s="244"/>
      <c r="Z427" s="244"/>
      <c r="AA427" s="250"/>
      <c r="AT427" s="251" t="s">
        <v>187</v>
      </c>
      <c r="AU427" s="251" t="s">
        <v>150</v>
      </c>
      <c r="AV427" s="11" t="s">
        <v>176</v>
      </c>
      <c r="AW427" s="11" t="s">
        <v>34</v>
      </c>
      <c r="AX427" s="11" t="s">
        <v>84</v>
      </c>
      <c r="AY427" s="251" t="s">
        <v>171</v>
      </c>
    </row>
    <row r="428" s="1" customFormat="1" ht="25.5" customHeight="1">
      <c r="B428" s="47"/>
      <c r="C428" s="264" t="s">
        <v>1308</v>
      </c>
      <c r="D428" s="264" t="s">
        <v>302</v>
      </c>
      <c r="E428" s="265" t="s">
        <v>832</v>
      </c>
      <c r="F428" s="266" t="s">
        <v>833</v>
      </c>
      <c r="G428" s="266"/>
      <c r="H428" s="266"/>
      <c r="I428" s="266"/>
      <c r="J428" s="267" t="s">
        <v>184</v>
      </c>
      <c r="K428" s="268">
        <v>36.036999999999999</v>
      </c>
      <c r="L428" s="269">
        <v>0</v>
      </c>
      <c r="M428" s="270"/>
      <c r="N428" s="271">
        <f>ROUND(L428*K428,2)</f>
        <v>0</v>
      </c>
      <c r="O428" s="227"/>
      <c r="P428" s="227"/>
      <c r="Q428" s="227"/>
      <c r="R428" s="49"/>
      <c r="T428" s="228" t="s">
        <v>22</v>
      </c>
      <c r="U428" s="57" t="s">
        <v>43</v>
      </c>
      <c r="V428" s="48"/>
      <c r="W428" s="229">
        <f>V428*K428</f>
        <v>0</v>
      </c>
      <c r="X428" s="229">
        <v>0</v>
      </c>
      <c r="Y428" s="229">
        <f>X428*K428</f>
        <v>0</v>
      </c>
      <c r="Z428" s="229">
        <v>0</v>
      </c>
      <c r="AA428" s="230">
        <f>Z428*K428</f>
        <v>0</v>
      </c>
      <c r="AR428" s="23" t="s">
        <v>306</v>
      </c>
      <c r="AT428" s="23" t="s">
        <v>302</v>
      </c>
      <c r="AU428" s="23" t="s">
        <v>150</v>
      </c>
      <c r="AY428" s="23" t="s">
        <v>171</v>
      </c>
      <c r="BE428" s="143">
        <f>IF(U428="základní",N428,0)</f>
        <v>0</v>
      </c>
      <c r="BF428" s="143">
        <f>IF(U428="snížená",N428,0)</f>
        <v>0</v>
      </c>
      <c r="BG428" s="143">
        <f>IF(U428="zákl. přenesená",N428,0)</f>
        <v>0</v>
      </c>
      <c r="BH428" s="143">
        <f>IF(U428="sníž. přenesená",N428,0)</f>
        <v>0</v>
      </c>
      <c r="BI428" s="143">
        <f>IF(U428="nulová",N428,0)</f>
        <v>0</v>
      </c>
      <c r="BJ428" s="23" t="s">
        <v>150</v>
      </c>
      <c r="BK428" s="143">
        <f>ROUND(L428*K428,2)</f>
        <v>0</v>
      </c>
      <c r="BL428" s="23" t="s">
        <v>249</v>
      </c>
      <c r="BM428" s="23" t="s">
        <v>1549</v>
      </c>
    </row>
    <row r="429" s="1" customFormat="1" ht="25.5" customHeight="1">
      <c r="B429" s="47"/>
      <c r="C429" s="264" t="s">
        <v>1310</v>
      </c>
      <c r="D429" s="264" t="s">
        <v>302</v>
      </c>
      <c r="E429" s="265" t="s">
        <v>836</v>
      </c>
      <c r="F429" s="266" t="s">
        <v>837</v>
      </c>
      <c r="G429" s="266"/>
      <c r="H429" s="266"/>
      <c r="I429" s="266"/>
      <c r="J429" s="267" t="s">
        <v>223</v>
      </c>
      <c r="K429" s="268">
        <v>52.5</v>
      </c>
      <c r="L429" s="269">
        <v>0</v>
      </c>
      <c r="M429" s="270"/>
      <c r="N429" s="271">
        <f>ROUND(L429*K429,2)</f>
        <v>0</v>
      </c>
      <c r="O429" s="227"/>
      <c r="P429" s="227"/>
      <c r="Q429" s="227"/>
      <c r="R429" s="49"/>
      <c r="T429" s="228" t="s">
        <v>22</v>
      </c>
      <c r="U429" s="57" t="s">
        <v>43</v>
      </c>
      <c r="V429" s="48"/>
      <c r="W429" s="229">
        <f>V429*K429</f>
        <v>0</v>
      </c>
      <c r="X429" s="229">
        <v>0</v>
      </c>
      <c r="Y429" s="229">
        <f>X429*K429</f>
        <v>0</v>
      </c>
      <c r="Z429" s="229">
        <v>0</v>
      </c>
      <c r="AA429" s="230">
        <f>Z429*K429</f>
        <v>0</v>
      </c>
      <c r="AR429" s="23" t="s">
        <v>306</v>
      </c>
      <c r="AT429" s="23" t="s">
        <v>302</v>
      </c>
      <c r="AU429" s="23" t="s">
        <v>150</v>
      </c>
      <c r="AY429" s="23" t="s">
        <v>171</v>
      </c>
      <c r="BE429" s="143">
        <f>IF(U429="základní",N429,0)</f>
        <v>0</v>
      </c>
      <c r="BF429" s="143">
        <f>IF(U429="snížená",N429,0)</f>
        <v>0</v>
      </c>
      <c r="BG429" s="143">
        <f>IF(U429="zákl. přenesená",N429,0)</f>
        <v>0</v>
      </c>
      <c r="BH429" s="143">
        <f>IF(U429="sníž. přenesená",N429,0)</f>
        <v>0</v>
      </c>
      <c r="BI429" s="143">
        <f>IF(U429="nulová",N429,0)</f>
        <v>0</v>
      </c>
      <c r="BJ429" s="23" t="s">
        <v>150</v>
      </c>
      <c r="BK429" s="143">
        <f>ROUND(L429*K429,2)</f>
        <v>0</v>
      </c>
      <c r="BL429" s="23" t="s">
        <v>249</v>
      </c>
      <c r="BM429" s="23" t="s">
        <v>1550</v>
      </c>
    </row>
    <row r="430" s="1" customFormat="1" ht="38.25" customHeight="1">
      <c r="B430" s="47"/>
      <c r="C430" s="220" t="s">
        <v>1312</v>
      </c>
      <c r="D430" s="220" t="s">
        <v>172</v>
      </c>
      <c r="E430" s="221" t="s">
        <v>840</v>
      </c>
      <c r="F430" s="222" t="s">
        <v>841</v>
      </c>
      <c r="G430" s="222"/>
      <c r="H430" s="222"/>
      <c r="I430" s="222"/>
      <c r="J430" s="223" t="s">
        <v>184</v>
      </c>
      <c r="K430" s="224">
        <v>149.34899999999999</v>
      </c>
      <c r="L430" s="225">
        <v>0</v>
      </c>
      <c r="M430" s="226"/>
      <c r="N430" s="227">
        <f>ROUND(L430*K430,2)</f>
        <v>0</v>
      </c>
      <c r="O430" s="227"/>
      <c r="P430" s="227"/>
      <c r="Q430" s="227"/>
      <c r="R430" s="49"/>
      <c r="T430" s="228" t="s">
        <v>22</v>
      </c>
      <c r="U430" s="57" t="s">
        <v>43</v>
      </c>
      <c r="V430" s="48"/>
      <c r="W430" s="229">
        <f>V430*K430</f>
        <v>0</v>
      </c>
      <c r="X430" s="229">
        <v>0.00020000000000000001</v>
      </c>
      <c r="Y430" s="229">
        <f>X430*K430</f>
        <v>0.029869799999999998</v>
      </c>
      <c r="Z430" s="229">
        <v>0</v>
      </c>
      <c r="AA430" s="230">
        <f>Z430*K430</f>
        <v>0</v>
      </c>
      <c r="AR430" s="23" t="s">
        <v>249</v>
      </c>
      <c r="AT430" s="23" t="s">
        <v>172</v>
      </c>
      <c r="AU430" s="23" t="s">
        <v>150</v>
      </c>
      <c r="AY430" s="23" t="s">
        <v>171</v>
      </c>
      <c r="BE430" s="143">
        <f>IF(U430="základní",N430,0)</f>
        <v>0</v>
      </c>
      <c r="BF430" s="143">
        <f>IF(U430="snížená",N430,0)</f>
        <v>0</v>
      </c>
      <c r="BG430" s="143">
        <f>IF(U430="zákl. přenesená",N430,0)</f>
        <v>0</v>
      </c>
      <c r="BH430" s="143">
        <f>IF(U430="sníž. přenesená",N430,0)</f>
        <v>0</v>
      </c>
      <c r="BI430" s="143">
        <f>IF(U430="nulová",N430,0)</f>
        <v>0</v>
      </c>
      <c r="BJ430" s="23" t="s">
        <v>150</v>
      </c>
      <c r="BK430" s="143">
        <f>ROUND(L430*K430,2)</f>
        <v>0</v>
      </c>
      <c r="BL430" s="23" t="s">
        <v>249</v>
      </c>
      <c r="BM430" s="23" t="s">
        <v>1551</v>
      </c>
    </row>
    <row r="431" s="1" customFormat="1" ht="38.25" customHeight="1">
      <c r="B431" s="47"/>
      <c r="C431" s="220" t="s">
        <v>1314</v>
      </c>
      <c r="D431" s="220" t="s">
        <v>172</v>
      </c>
      <c r="E431" s="221" t="s">
        <v>844</v>
      </c>
      <c r="F431" s="222" t="s">
        <v>845</v>
      </c>
      <c r="G431" s="222"/>
      <c r="H431" s="222"/>
      <c r="I431" s="222"/>
      <c r="J431" s="223" t="s">
        <v>184</v>
      </c>
      <c r="K431" s="224">
        <v>149.34899999999999</v>
      </c>
      <c r="L431" s="225">
        <v>0</v>
      </c>
      <c r="M431" s="226"/>
      <c r="N431" s="227">
        <f>ROUND(L431*K431,2)</f>
        <v>0</v>
      </c>
      <c r="O431" s="227"/>
      <c r="P431" s="227"/>
      <c r="Q431" s="227"/>
      <c r="R431" s="49"/>
      <c r="T431" s="228" t="s">
        <v>22</v>
      </c>
      <c r="U431" s="57" t="s">
        <v>43</v>
      </c>
      <c r="V431" s="48"/>
      <c r="W431" s="229">
        <f>V431*K431</f>
        <v>0</v>
      </c>
      <c r="X431" s="229">
        <v>0.00032000000000000003</v>
      </c>
      <c r="Y431" s="229">
        <f>X431*K431</f>
        <v>0.047791680000000003</v>
      </c>
      <c r="Z431" s="229">
        <v>0</v>
      </c>
      <c r="AA431" s="230">
        <f>Z431*K431</f>
        <v>0</v>
      </c>
      <c r="AR431" s="23" t="s">
        <v>249</v>
      </c>
      <c r="AT431" s="23" t="s">
        <v>172</v>
      </c>
      <c r="AU431" s="23" t="s">
        <v>150</v>
      </c>
      <c r="AY431" s="23" t="s">
        <v>171</v>
      </c>
      <c r="BE431" s="143">
        <f>IF(U431="základní",N431,0)</f>
        <v>0</v>
      </c>
      <c r="BF431" s="143">
        <f>IF(U431="snížená",N431,0)</f>
        <v>0</v>
      </c>
      <c r="BG431" s="143">
        <f>IF(U431="zákl. přenesená",N431,0)</f>
        <v>0</v>
      </c>
      <c r="BH431" s="143">
        <f>IF(U431="sníž. přenesená",N431,0)</f>
        <v>0</v>
      </c>
      <c r="BI431" s="143">
        <f>IF(U431="nulová",N431,0)</f>
        <v>0</v>
      </c>
      <c r="BJ431" s="23" t="s">
        <v>150</v>
      </c>
      <c r="BK431" s="143">
        <f>ROUND(L431*K431,2)</f>
        <v>0</v>
      </c>
      <c r="BL431" s="23" t="s">
        <v>249</v>
      </c>
      <c r="BM431" s="23" t="s">
        <v>1552</v>
      </c>
    </row>
    <row r="432" s="9" customFormat="1" ht="37.44" customHeight="1">
      <c r="B432" s="206"/>
      <c r="C432" s="207"/>
      <c r="D432" s="208" t="s">
        <v>145</v>
      </c>
      <c r="E432" s="208"/>
      <c r="F432" s="208"/>
      <c r="G432" s="208"/>
      <c r="H432" s="208"/>
      <c r="I432" s="208"/>
      <c r="J432" s="208"/>
      <c r="K432" s="208"/>
      <c r="L432" s="208"/>
      <c r="M432" s="208"/>
      <c r="N432" s="262">
        <f>BK432</f>
        <v>0</v>
      </c>
      <c r="O432" s="263"/>
      <c r="P432" s="263"/>
      <c r="Q432" s="263"/>
      <c r="R432" s="210"/>
      <c r="T432" s="211"/>
      <c r="U432" s="207"/>
      <c r="V432" s="207"/>
      <c r="W432" s="212">
        <f>W433</f>
        <v>0</v>
      </c>
      <c r="X432" s="207"/>
      <c r="Y432" s="212">
        <f>Y433</f>
        <v>0</v>
      </c>
      <c r="Z432" s="207"/>
      <c r="AA432" s="213">
        <f>AA433</f>
        <v>0</v>
      </c>
      <c r="AR432" s="214" t="s">
        <v>181</v>
      </c>
      <c r="AT432" s="215" t="s">
        <v>75</v>
      </c>
      <c r="AU432" s="215" t="s">
        <v>76</v>
      </c>
      <c r="AY432" s="214" t="s">
        <v>171</v>
      </c>
      <c r="BK432" s="216">
        <f>BK433</f>
        <v>0</v>
      </c>
    </row>
    <row r="433" s="9" customFormat="1" ht="19.92" customHeight="1">
      <c r="B433" s="206"/>
      <c r="C433" s="207"/>
      <c r="D433" s="217" t="s">
        <v>146</v>
      </c>
      <c r="E433" s="217"/>
      <c r="F433" s="217"/>
      <c r="G433" s="217"/>
      <c r="H433" s="217"/>
      <c r="I433" s="217"/>
      <c r="J433" s="217"/>
      <c r="K433" s="217"/>
      <c r="L433" s="217"/>
      <c r="M433" s="217"/>
      <c r="N433" s="218">
        <f>BK433</f>
        <v>0</v>
      </c>
      <c r="O433" s="219"/>
      <c r="P433" s="219"/>
      <c r="Q433" s="219"/>
      <c r="R433" s="210"/>
      <c r="T433" s="211"/>
      <c r="U433" s="207"/>
      <c r="V433" s="207"/>
      <c r="W433" s="212">
        <f>SUM(W434:W436)</f>
        <v>0</v>
      </c>
      <c r="X433" s="207"/>
      <c r="Y433" s="212">
        <f>SUM(Y434:Y436)</f>
        <v>0</v>
      </c>
      <c r="Z433" s="207"/>
      <c r="AA433" s="213">
        <f>SUM(AA434:AA436)</f>
        <v>0</v>
      </c>
      <c r="AR433" s="214" t="s">
        <v>181</v>
      </c>
      <c r="AT433" s="215" t="s">
        <v>75</v>
      </c>
      <c r="AU433" s="215" t="s">
        <v>84</v>
      </c>
      <c r="AY433" s="214" t="s">
        <v>171</v>
      </c>
      <c r="BK433" s="216">
        <f>SUM(BK434:BK436)</f>
        <v>0</v>
      </c>
    </row>
    <row r="434" s="1" customFormat="1" ht="38.25" customHeight="1">
      <c r="B434" s="47"/>
      <c r="C434" s="220" t="s">
        <v>1316</v>
      </c>
      <c r="D434" s="220" t="s">
        <v>172</v>
      </c>
      <c r="E434" s="221" t="s">
        <v>848</v>
      </c>
      <c r="F434" s="222" t="s">
        <v>849</v>
      </c>
      <c r="G434" s="222"/>
      <c r="H434" s="222"/>
      <c r="I434" s="222"/>
      <c r="J434" s="223" t="s">
        <v>175</v>
      </c>
      <c r="K434" s="224">
        <v>1</v>
      </c>
      <c r="L434" s="225">
        <v>0</v>
      </c>
      <c r="M434" s="226"/>
      <c r="N434" s="227">
        <f>ROUND(L434*K434,2)</f>
        <v>0</v>
      </c>
      <c r="O434" s="227"/>
      <c r="P434" s="227"/>
      <c r="Q434" s="227"/>
      <c r="R434" s="49"/>
      <c r="T434" s="228" t="s">
        <v>22</v>
      </c>
      <c r="U434" s="57" t="s">
        <v>43</v>
      </c>
      <c r="V434" s="48"/>
      <c r="W434" s="229">
        <f>V434*K434</f>
        <v>0</v>
      </c>
      <c r="X434" s="229">
        <v>0</v>
      </c>
      <c r="Y434" s="229">
        <f>X434*K434</f>
        <v>0</v>
      </c>
      <c r="Z434" s="229">
        <v>0</v>
      </c>
      <c r="AA434" s="230">
        <f>Z434*K434</f>
        <v>0</v>
      </c>
      <c r="AR434" s="23" t="s">
        <v>456</v>
      </c>
      <c r="AT434" s="23" t="s">
        <v>172</v>
      </c>
      <c r="AU434" s="23" t="s">
        <v>150</v>
      </c>
      <c r="AY434" s="23" t="s">
        <v>171</v>
      </c>
      <c r="BE434" s="143">
        <f>IF(U434="základní",N434,0)</f>
        <v>0</v>
      </c>
      <c r="BF434" s="143">
        <f>IF(U434="snížená",N434,0)</f>
        <v>0</v>
      </c>
      <c r="BG434" s="143">
        <f>IF(U434="zákl. přenesená",N434,0)</f>
        <v>0</v>
      </c>
      <c r="BH434" s="143">
        <f>IF(U434="sníž. přenesená",N434,0)</f>
        <v>0</v>
      </c>
      <c r="BI434" s="143">
        <f>IF(U434="nulová",N434,0)</f>
        <v>0</v>
      </c>
      <c r="BJ434" s="23" t="s">
        <v>150</v>
      </c>
      <c r="BK434" s="143">
        <f>ROUND(L434*K434,2)</f>
        <v>0</v>
      </c>
      <c r="BL434" s="23" t="s">
        <v>456</v>
      </c>
      <c r="BM434" s="23" t="s">
        <v>1553</v>
      </c>
    </row>
    <row r="435" s="1" customFormat="1" ht="16.5" customHeight="1">
      <c r="B435" s="47"/>
      <c r="C435" s="264" t="s">
        <v>1554</v>
      </c>
      <c r="D435" s="264" t="s">
        <v>302</v>
      </c>
      <c r="E435" s="265" t="s">
        <v>852</v>
      </c>
      <c r="F435" s="266" t="s">
        <v>853</v>
      </c>
      <c r="G435" s="266"/>
      <c r="H435" s="266"/>
      <c r="I435" s="266"/>
      <c r="J435" s="267" t="s">
        <v>640</v>
      </c>
      <c r="K435" s="268">
        <v>1</v>
      </c>
      <c r="L435" s="269">
        <v>0</v>
      </c>
      <c r="M435" s="270"/>
      <c r="N435" s="271">
        <f>ROUND(L435*K435,2)</f>
        <v>0</v>
      </c>
      <c r="O435" s="227"/>
      <c r="P435" s="227"/>
      <c r="Q435" s="227"/>
      <c r="R435" s="49"/>
      <c r="T435" s="228" t="s">
        <v>22</v>
      </c>
      <c r="U435" s="57" t="s">
        <v>43</v>
      </c>
      <c r="V435" s="48"/>
      <c r="W435" s="229">
        <f>V435*K435</f>
        <v>0</v>
      </c>
      <c r="X435" s="229">
        <v>0</v>
      </c>
      <c r="Y435" s="229">
        <f>X435*K435</f>
        <v>0</v>
      </c>
      <c r="Z435" s="229">
        <v>0</v>
      </c>
      <c r="AA435" s="230">
        <f>Z435*K435</f>
        <v>0</v>
      </c>
      <c r="AR435" s="23" t="s">
        <v>854</v>
      </c>
      <c r="AT435" s="23" t="s">
        <v>302</v>
      </c>
      <c r="AU435" s="23" t="s">
        <v>150</v>
      </c>
      <c r="AY435" s="23" t="s">
        <v>171</v>
      </c>
      <c r="BE435" s="143">
        <f>IF(U435="základní",N435,0)</f>
        <v>0</v>
      </c>
      <c r="BF435" s="143">
        <f>IF(U435="snížená",N435,0)</f>
        <v>0</v>
      </c>
      <c r="BG435" s="143">
        <f>IF(U435="zákl. přenesená",N435,0)</f>
        <v>0</v>
      </c>
      <c r="BH435" s="143">
        <f>IF(U435="sníž. přenesená",N435,0)</f>
        <v>0</v>
      </c>
      <c r="BI435" s="143">
        <f>IF(U435="nulová",N435,0)</f>
        <v>0</v>
      </c>
      <c r="BJ435" s="23" t="s">
        <v>150</v>
      </c>
      <c r="BK435" s="143">
        <f>ROUND(L435*K435,2)</f>
        <v>0</v>
      </c>
      <c r="BL435" s="23" t="s">
        <v>456</v>
      </c>
      <c r="BM435" s="23" t="s">
        <v>1555</v>
      </c>
    </row>
    <row r="436" s="1" customFormat="1" ht="16.5" customHeight="1">
      <c r="B436" s="47"/>
      <c r="C436" s="220" t="s">
        <v>1556</v>
      </c>
      <c r="D436" s="220" t="s">
        <v>172</v>
      </c>
      <c r="E436" s="221" t="s">
        <v>857</v>
      </c>
      <c r="F436" s="222" t="s">
        <v>858</v>
      </c>
      <c r="G436" s="222"/>
      <c r="H436" s="222"/>
      <c r="I436" s="222"/>
      <c r="J436" s="223" t="s">
        <v>582</v>
      </c>
      <c r="K436" s="224">
        <v>1</v>
      </c>
      <c r="L436" s="225">
        <v>0</v>
      </c>
      <c r="M436" s="226"/>
      <c r="N436" s="227">
        <f>ROUND(L436*K436,2)</f>
        <v>0</v>
      </c>
      <c r="O436" s="227"/>
      <c r="P436" s="227"/>
      <c r="Q436" s="227"/>
      <c r="R436" s="49"/>
      <c r="T436" s="228" t="s">
        <v>22</v>
      </c>
      <c r="U436" s="57" t="s">
        <v>43</v>
      </c>
      <c r="V436" s="48"/>
      <c r="W436" s="229">
        <f>V436*K436</f>
        <v>0</v>
      </c>
      <c r="X436" s="229">
        <v>0</v>
      </c>
      <c r="Y436" s="229">
        <f>X436*K436</f>
        <v>0</v>
      </c>
      <c r="Z436" s="229">
        <v>0</v>
      </c>
      <c r="AA436" s="230">
        <f>Z436*K436</f>
        <v>0</v>
      </c>
      <c r="AR436" s="23" t="s">
        <v>456</v>
      </c>
      <c r="AT436" s="23" t="s">
        <v>172</v>
      </c>
      <c r="AU436" s="23" t="s">
        <v>150</v>
      </c>
      <c r="AY436" s="23" t="s">
        <v>171</v>
      </c>
      <c r="BE436" s="143">
        <f>IF(U436="základní",N436,0)</f>
        <v>0</v>
      </c>
      <c r="BF436" s="143">
        <f>IF(U436="snížená",N436,0)</f>
        <v>0</v>
      </c>
      <c r="BG436" s="143">
        <f>IF(U436="zákl. přenesená",N436,0)</f>
        <v>0</v>
      </c>
      <c r="BH436" s="143">
        <f>IF(U436="sníž. přenesená",N436,0)</f>
        <v>0</v>
      </c>
      <c r="BI436" s="143">
        <f>IF(U436="nulová",N436,0)</f>
        <v>0</v>
      </c>
      <c r="BJ436" s="23" t="s">
        <v>150</v>
      </c>
      <c r="BK436" s="143">
        <f>ROUND(L436*K436,2)</f>
        <v>0</v>
      </c>
      <c r="BL436" s="23" t="s">
        <v>456</v>
      </c>
      <c r="BM436" s="23" t="s">
        <v>1557</v>
      </c>
    </row>
    <row r="437" s="1" customFormat="1" ht="49.92" customHeight="1">
      <c r="B437" s="47"/>
      <c r="C437" s="48"/>
      <c r="D437" s="208" t="s">
        <v>860</v>
      </c>
      <c r="E437" s="48"/>
      <c r="F437" s="48"/>
      <c r="G437" s="48"/>
      <c r="H437" s="48"/>
      <c r="I437" s="48"/>
      <c r="J437" s="48"/>
      <c r="K437" s="48"/>
      <c r="L437" s="48"/>
      <c r="M437" s="48"/>
      <c r="N437" s="262">
        <f>BK437</f>
        <v>0</v>
      </c>
      <c r="O437" s="263"/>
      <c r="P437" s="263"/>
      <c r="Q437" s="263"/>
      <c r="R437" s="49"/>
      <c r="T437" s="194"/>
      <c r="U437" s="73"/>
      <c r="V437" s="73"/>
      <c r="W437" s="73"/>
      <c r="X437" s="73"/>
      <c r="Y437" s="73"/>
      <c r="Z437" s="73"/>
      <c r="AA437" s="75"/>
      <c r="AT437" s="23" t="s">
        <v>75</v>
      </c>
      <c r="AU437" s="23" t="s">
        <v>76</v>
      </c>
      <c r="AY437" s="23" t="s">
        <v>861</v>
      </c>
      <c r="BK437" s="143">
        <v>0</v>
      </c>
    </row>
    <row r="438" s="1" customFormat="1" ht="6.96" customHeight="1">
      <c r="B438" s="76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8"/>
    </row>
  </sheetData>
  <sheetProtection sheet="1" formatColumns="0" formatRows="0" objects="1" scenarios="1" spinCount="10" saltValue="hKgp8HaCQd2VwxgLltiS6GYfD0MCVgMswo7yjo9VJRtPNiCJrLcLS+ebTG2j8WsEv3OJSDO31HzhZ/FHrgpF8A==" hashValue="+g5xzkd59kVZ6zfEKtWKNt7j5tlsoUpPXYvCz41BGJisV9nZH42PtLFHeAp6O2AC4w5iuiBTWMC1IxP8b5nHtA==" algorithmName="SHA-512" password="CC35"/>
  <mergeCells count="747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4:Q114"/>
    <mergeCell ref="D115:H115"/>
    <mergeCell ref="N115:Q115"/>
    <mergeCell ref="D116:H116"/>
    <mergeCell ref="N116:Q116"/>
    <mergeCell ref="D117:H117"/>
    <mergeCell ref="N117:Q117"/>
    <mergeCell ref="D118:H118"/>
    <mergeCell ref="N118:Q118"/>
    <mergeCell ref="D119:H119"/>
    <mergeCell ref="N119:Q119"/>
    <mergeCell ref="N120:Q120"/>
    <mergeCell ref="L122:Q122"/>
    <mergeCell ref="C128:Q128"/>
    <mergeCell ref="F130:P130"/>
    <mergeCell ref="F131:P131"/>
    <mergeCell ref="M133:P133"/>
    <mergeCell ref="M135:Q135"/>
    <mergeCell ref="M136:Q136"/>
    <mergeCell ref="F138:I138"/>
    <mergeCell ref="L138:M138"/>
    <mergeCell ref="N138:Q138"/>
    <mergeCell ref="F142:I142"/>
    <mergeCell ref="L142:M142"/>
    <mergeCell ref="N142:Q142"/>
    <mergeCell ref="F143:I143"/>
    <mergeCell ref="L143:M143"/>
    <mergeCell ref="N143:Q143"/>
    <mergeCell ref="F145:I145"/>
    <mergeCell ref="L145:M145"/>
    <mergeCell ref="N145:Q145"/>
    <mergeCell ref="F146:I146"/>
    <mergeCell ref="F147:I147"/>
    <mergeCell ref="F148:I148"/>
    <mergeCell ref="L148:M148"/>
    <mergeCell ref="N148:Q148"/>
    <mergeCell ref="F149:I149"/>
    <mergeCell ref="L149:M149"/>
    <mergeCell ref="N149:Q149"/>
    <mergeCell ref="F150:I150"/>
    <mergeCell ref="F151:I151"/>
    <mergeCell ref="F152:I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F157:I157"/>
    <mergeCell ref="F158:I158"/>
    <mergeCell ref="F159:I159"/>
    <mergeCell ref="F160:I160"/>
    <mergeCell ref="F161:I161"/>
    <mergeCell ref="F162:I162"/>
    <mergeCell ref="F163:I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71:I171"/>
    <mergeCell ref="F172:I172"/>
    <mergeCell ref="L172:M172"/>
    <mergeCell ref="N172:Q172"/>
    <mergeCell ref="F173:I173"/>
    <mergeCell ref="F174:I174"/>
    <mergeCell ref="F175:I175"/>
    <mergeCell ref="F176:I176"/>
    <mergeCell ref="L176:M176"/>
    <mergeCell ref="N176:Q176"/>
    <mergeCell ref="F177:I177"/>
    <mergeCell ref="F178:I178"/>
    <mergeCell ref="F179:I179"/>
    <mergeCell ref="L179:M179"/>
    <mergeCell ref="N179:Q179"/>
    <mergeCell ref="F180:I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F188:I188"/>
    <mergeCell ref="F189:I189"/>
    <mergeCell ref="F190:I190"/>
    <mergeCell ref="F191:I191"/>
    <mergeCell ref="L191:M191"/>
    <mergeCell ref="N191:Q191"/>
    <mergeCell ref="F192:I192"/>
    <mergeCell ref="F193:I193"/>
    <mergeCell ref="F194:I194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201:I201"/>
    <mergeCell ref="L201:M201"/>
    <mergeCell ref="N201:Q201"/>
    <mergeCell ref="F204:I204"/>
    <mergeCell ref="L204:M204"/>
    <mergeCell ref="N204:Q204"/>
    <mergeCell ref="F205:I205"/>
    <mergeCell ref="F206:I206"/>
    <mergeCell ref="L206:M206"/>
    <mergeCell ref="N206:Q206"/>
    <mergeCell ref="F207:I207"/>
    <mergeCell ref="F208:I208"/>
    <mergeCell ref="F209:I209"/>
    <mergeCell ref="F210:I210"/>
    <mergeCell ref="L210:M210"/>
    <mergeCell ref="N210:Q210"/>
    <mergeCell ref="F211:I211"/>
    <mergeCell ref="F212:I212"/>
    <mergeCell ref="F213:I213"/>
    <mergeCell ref="L213:M213"/>
    <mergeCell ref="N213:Q213"/>
    <mergeCell ref="F214:I214"/>
    <mergeCell ref="F215:I215"/>
    <mergeCell ref="L215:M215"/>
    <mergeCell ref="N215:Q215"/>
    <mergeCell ref="F216:I216"/>
    <mergeCell ref="L216:M216"/>
    <mergeCell ref="N216:Q216"/>
    <mergeCell ref="F218:I218"/>
    <mergeCell ref="L218:M218"/>
    <mergeCell ref="N218:Q218"/>
    <mergeCell ref="F219:I219"/>
    <mergeCell ref="F220:I220"/>
    <mergeCell ref="F221:I221"/>
    <mergeCell ref="L221:M221"/>
    <mergeCell ref="N221:Q221"/>
    <mergeCell ref="F222:I222"/>
    <mergeCell ref="F223:I223"/>
    <mergeCell ref="L223:M223"/>
    <mergeCell ref="N223:Q223"/>
    <mergeCell ref="F224:I224"/>
    <mergeCell ref="F225:I225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1:I231"/>
    <mergeCell ref="F232:I232"/>
    <mergeCell ref="F233:I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81:I281"/>
    <mergeCell ref="L281:M281"/>
    <mergeCell ref="N281:Q281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09:I309"/>
    <mergeCell ref="L309:M309"/>
    <mergeCell ref="N309:Q309"/>
    <mergeCell ref="F310:I310"/>
    <mergeCell ref="L310:M310"/>
    <mergeCell ref="N310:Q310"/>
    <mergeCell ref="F312:I312"/>
    <mergeCell ref="L312:M312"/>
    <mergeCell ref="N312:Q312"/>
    <mergeCell ref="F313:I313"/>
    <mergeCell ref="L313:M313"/>
    <mergeCell ref="N313:Q313"/>
    <mergeCell ref="F315:I315"/>
    <mergeCell ref="L315:M315"/>
    <mergeCell ref="N315:Q315"/>
    <mergeCell ref="F316:I316"/>
    <mergeCell ref="F317:I317"/>
    <mergeCell ref="F318:I318"/>
    <mergeCell ref="L318:M318"/>
    <mergeCell ref="N318:Q318"/>
    <mergeCell ref="F319:I319"/>
    <mergeCell ref="L319:M319"/>
    <mergeCell ref="N319:Q319"/>
    <mergeCell ref="F321:I321"/>
    <mergeCell ref="L321:M321"/>
    <mergeCell ref="N321:Q321"/>
    <mergeCell ref="F322:I322"/>
    <mergeCell ref="F323:I323"/>
    <mergeCell ref="F324:I324"/>
    <mergeCell ref="L324:M324"/>
    <mergeCell ref="N324:Q324"/>
    <mergeCell ref="F325:I325"/>
    <mergeCell ref="F326:I326"/>
    <mergeCell ref="L326:M326"/>
    <mergeCell ref="N326:Q326"/>
    <mergeCell ref="F327:I327"/>
    <mergeCell ref="L327:M327"/>
    <mergeCell ref="N327:Q327"/>
    <mergeCell ref="F329:I329"/>
    <mergeCell ref="L329:M329"/>
    <mergeCell ref="N329:Q329"/>
    <mergeCell ref="F330:I330"/>
    <mergeCell ref="L330:M330"/>
    <mergeCell ref="N330:Q330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8:I338"/>
    <mergeCell ref="L338:M338"/>
    <mergeCell ref="N338:Q338"/>
    <mergeCell ref="F339:I339"/>
    <mergeCell ref="L339:M339"/>
    <mergeCell ref="N339:Q339"/>
    <mergeCell ref="F340:I340"/>
    <mergeCell ref="L340:M340"/>
    <mergeCell ref="N340:Q340"/>
    <mergeCell ref="F341:I341"/>
    <mergeCell ref="L341:M341"/>
    <mergeCell ref="N341:Q341"/>
    <mergeCell ref="F342:I342"/>
    <mergeCell ref="L342:M342"/>
    <mergeCell ref="N342:Q342"/>
    <mergeCell ref="F343:I343"/>
    <mergeCell ref="L343:M343"/>
    <mergeCell ref="N343:Q343"/>
    <mergeCell ref="F345:I345"/>
    <mergeCell ref="L345:M345"/>
    <mergeCell ref="N345:Q345"/>
    <mergeCell ref="F346:I346"/>
    <mergeCell ref="F347:I347"/>
    <mergeCell ref="F348:I348"/>
    <mergeCell ref="F349:I349"/>
    <mergeCell ref="L349:M349"/>
    <mergeCell ref="N349:Q349"/>
    <mergeCell ref="F350:I350"/>
    <mergeCell ref="F351:I351"/>
    <mergeCell ref="F352:I352"/>
    <mergeCell ref="L352:M352"/>
    <mergeCell ref="N352:Q352"/>
    <mergeCell ref="F353:I353"/>
    <mergeCell ref="F354:I354"/>
    <mergeCell ref="F355:I355"/>
    <mergeCell ref="F356:I356"/>
    <mergeCell ref="F357:I357"/>
    <mergeCell ref="L357:M357"/>
    <mergeCell ref="N357:Q357"/>
    <mergeCell ref="F358:I358"/>
    <mergeCell ref="L358:M358"/>
    <mergeCell ref="N358:Q358"/>
    <mergeCell ref="F359:I359"/>
    <mergeCell ref="L359:M359"/>
    <mergeCell ref="N359:Q359"/>
    <mergeCell ref="F360:I360"/>
    <mergeCell ref="L360:M360"/>
    <mergeCell ref="N360:Q360"/>
    <mergeCell ref="F361:I361"/>
    <mergeCell ref="L361:M361"/>
    <mergeCell ref="N361:Q361"/>
    <mergeCell ref="F362:I362"/>
    <mergeCell ref="F363:I363"/>
    <mergeCell ref="F364:I364"/>
    <mergeCell ref="L364:M364"/>
    <mergeCell ref="N364:Q364"/>
    <mergeCell ref="F365:I365"/>
    <mergeCell ref="L365:M365"/>
    <mergeCell ref="N365:Q365"/>
    <mergeCell ref="F366:I366"/>
    <mergeCell ref="F367:I367"/>
    <mergeCell ref="F368:I368"/>
    <mergeCell ref="L368:M368"/>
    <mergeCell ref="N368:Q368"/>
    <mergeCell ref="F370:I370"/>
    <mergeCell ref="L370:M370"/>
    <mergeCell ref="N370:Q370"/>
    <mergeCell ref="F371:I371"/>
    <mergeCell ref="F372:I372"/>
    <mergeCell ref="F373:I373"/>
    <mergeCell ref="L373:M373"/>
    <mergeCell ref="N373:Q373"/>
    <mergeCell ref="F374:I374"/>
    <mergeCell ref="L374:M374"/>
    <mergeCell ref="N374:Q374"/>
    <mergeCell ref="F375:I375"/>
    <mergeCell ref="F376:I376"/>
    <mergeCell ref="F377:I377"/>
    <mergeCell ref="L377:M377"/>
    <mergeCell ref="N377:Q377"/>
    <mergeCell ref="F378:I378"/>
    <mergeCell ref="L378:M378"/>
    <mergeCell ref="N378:Q378"/>
    <mergeCell ref="F379:I379"/>
    <mergeCell ref="L379:M379"/>
    <mergeCell ref="N379:Q379"/>
    <mergeCell ref="F380:I380"/>
    <mergeCell ref="L380:M380"/>
    <mergeCell ref="N380:Q380"/>
    <mergeCell ref="F382:I382"/>
    <mergeCell ref="L382:M382"/>
    <mergeCell ref="N382:Q382"/>
    <mergeCell ref="F383:I383"/>
    <mergeCell ref="F384:I384"/>
    <mergeCell ref="F385:I385"/>
    <mergeCell ref="F386:I386"/>
    <mergeCell ref="F387:I387"/>
    <mergeCell ref="L387:M387"/>
    <mergeCell ref="N387:Q387"/>
    <mergeCell ref="F388:I388"/>
    <mergeCell ref="F389:I389"/>
    <mergeCell ref="F390:I390"/>
    <mergeCell ref="F391:I391"/>
    <mergeCell ref="F393:I393"/>
    <mergeCell ref="L393:M393"/>
    <mergeCell ref="N393:Q393"/>
    <mergeCell ref="F394:I394"/>
    <mergeCell ref="F395:I395"/>
    <mergeCell ref="F396:I396"/>
    <mergeCell ref="F397:I397"/>
    <mergeCell ref="F398:I398"/>
    <mergeCell ref="L398:M398"/>
    <mergeCell ref="N398:Q398"/>
    <mergeCell ref="F399:I399"/>
    <mergeCell ref="L399:M399"/>
    <mergeCell ref="N399:Q399"/>
    <mergeCell ref="F400:I400"/>
    <mergeCell ref="F401:I401"/>
    <mergeCell ref="F402:I402"/>
    <mergeCell ref="L402:M402"/>
    <mergeCell ref="N402:Q402"/>
    <mergeCell ref="F403:I403"/>
    <mergeCell ref="L403:M403"/>
    <mergeCell ref="N403:Q403"/>
    <mergeCell ref="F404:I404"/>
    <mergeCell ref="F405:I405"/>
    <mergeCell ref="L405:M405"/>
    <mergeCell ref="N405:Q405"/>
    <mergeCell ref="F406:I406"/>
    <mergeCell ref="L406:M406"/>
    <mergeCell ref="N406:Q406"/>
    <mergeCell ref="F407:I407"/>
    <mergeCell ref="F408:I408"/>
    <mergeCell ref="F409:I409"/>
    <mergeCell ref="L409:M409"/>
    <mergeCell ref="N409:Q409"/>
    <mergeCell ref="F411:I411"/>
    <mergeCell ref="L411:M411"/>
    <mergeCell ref="N411:Q411"/>
    <mergeCell ref="F412:I412"/>
    <mergeCell ref="F413:I413"/>
    <mergeCell ref="F414:I414"/>
    <mergeCell ref="F415:I415"/>
    <mergeCell ref="L415:M415"/>
    <mergeCell ref="N415:Q415"/>
    <mergeCell ref="F416:I416"/>
    <mergeCell ref="L416:M416"/>
    <mergeCell ref="N416:Q416"/>
    <mergeCell ref="F418:I418"/>
    <mergeCell ref="L418:M418"/>
    <mergeCell ref="N418:Q418"/>
    <mergeCell ref="F419:I419"/>
    <mergeCell ref="F420:I420"/>
    <mergeCell ref="F421:I421"/>
    <mergeCell ref="F422:I422"/>
    <mergeCell ref="F423:I423"/>
    <mergeCell ref="F424:I424"/>
    <mergeCell ref="F425:I425"/>
    <mergeCell ref="L425:M425"/>
    <mergeCell ref="N425:Q425"/>
    <mergeCell ref="F426:I426"/>
    <mergeCell ref="F427:I427"/>
    <mergeCell ref="F428:I428"/>
    <mergeCell ref="L428:M428"/>
    <mergeCell ref="N428:Q428"/>
    <mergeCell ref="F429:I429"/>
    <mergeCell ref="L429:M429"/>
    <mergeCell ref="N429:Q429"/>
    <mergeCell ref="F430:I430"/>
    <mergeCell ref="L430:M430"/>
    <mergeCell ref="N430:Q430"/>
    <mergeCell ref="F431:I431"/>
    <mergeCell ref="L431:M431"/>
    <mergeCell ref="N431:Q431"/>
    <mergeCell ref="F434:I434"/>
    <mergeCell ref="L434:M434"/>
    <mergeCell ref="N434:Q434"/>
    <mergeCell ref="F435:I435"/>
    <mergeCell ref="L435:M435"/>
    <mergeCell ref="N435:Q435"/>
    <mergeCell ref="F436:I436"/>
    <mergeCell ref="L436:M436"/>
    <mergeCell ref="N436:Q436"/>
    <mergeCell ref="N139:Q139"/>
    <mergeCell ref="N140:Q140"/>
    <mergeCell ref="N141:Q141"/>
    <mergeCell ref="N144:Q144"/>
    <mergeCell ref="N167:Q167"/>
    <mergeCell ref="N195:Q195"/>
    <mergeCell ref="N200:Q200"/>
    <mergeCell ref="N202:Q202"/>
    <mergeCell ref="N203:Q203"/>
    <mergeCell ref="N217:Q217"/>
    <mergeCell ref="N243:Q243"/>
    <mergeCell ref="N257:Q257"/>
    <mergeCell ref="N280:Q280"/>
    <mergeCell ref="N311:Q311"/>
    <mergeCell ref="N314:Q314"/>
    <mergeCell ref="N320:Q320"/>
    <mergeCell ref="N328:Q328"/>
    <mergeCell ref="N344:Q344"/>
    <mergeCell ref="N369:Q369"/>
    <mergeCell ref="N381:Q381"/>
    <mergeCell ref="N392:Q392"/>
    <mergeCell ref="N410:Q410"/>
    <mergeCell ref="N417:Q417"/>
    <mergeCell ref="N432:Q432"/>
    <mergeCell ref="N433:Q433"/>
    <mergeCell ref="N437:Q437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38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1.17" customWidth="1"/>
    <col min="7" max="7" width="11.17" customWidth="1"/>
    <col min="8" max="8" width="12.5" customWidth="1"/>
    <col min="9" max="9" width="7" customWidth="1"/>
    <col min="10" max="10" width="5.17" customWidth="1"/>
    <col min="11" max="11" width="11.5" customWidth="1"/>
    <col min="12" max="12" width="12" customWidth="1"/>
    <col min="13" max="13" width="6" customWidth="1"/>
    <col min="14" max="14" width="6" customWidth="1"/>
    <col min="15" max="15" width="2" customWidth="1"/>
    <col min="16" max="16" width="12.5" customWidth="1"/>
    <col min="17" max="17" width="4.17" customWidth="1"/>
    <col min="18" max="18" width="1.67" customWidth="1"/>
    <col min="19" max="19" width="8.17" customWidth="1"/>
    <col min="20" max="20" width="29.67" hidden="1" customWidth="1"/>
    <col min="21" max="21" width="16.33" hidden="1" customWidth="1"/>
    <col min="22" max="22" width="12.33" hidden="1" customWidth="1"/>
    <col min="23" max="23" width="16.33" hidden="1" customWidth="1"/>
    <col min="24" max="24" width="12.17" hidden="1" customWidth="1"/>
    <col min="25" max="25" width="15" hidden="1" customWidth="1"/>
    <col min="26" max="26" width="11" hidden="1" customWidth="1"/>
    <col min="27" max="27" width="15" hidden="1" customWidth="1"/>
    <col min="28" max="28" width="16.33" hidden="1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54"/>
      <c r="B1" s="14"/>
      <c r="C1" s="14"/>
      <c r="D1" s="15" t="s">
        <v>1</v>
      </c>
      <c r="E1" s="14"/>
      <c r="F1" s="16" t="s">
        <v>110</v>
      </c>
      <c r="G1" s="16"/>
      <c r="H1" s="155" t="s">
        <v>111</v>
      </c>
      <c r="I1" s="155"/>
      <c r="J1" s="155"/>
      <c r="K1" s="155"/>
      <c r="L1" s="16" t="s">
        <v>112</v>
      </c>
      <c r="M1" s="14"/>
      <c r="N1" s="14"/>
      <c r="O1" s="15" t="s">
        <v>113</v>
      </c>
      <c r="P1" s="14"/>
      <c r="Q1" s="14"/>
      <c r="R1" s="14"/>
      <c r="S1" s="16" t="s">
        <v>114</v>
      </c>
      <c r="T1" s="16"/>
      <c r="U1" s="154"/>
      <c r="V1" s="15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ht="36.96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100</v>
      </c>
    </row>
    <row r="3" ht="6.96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84</v>
      </c>
    </row>
    <row r="4" ht="36.96" customHeight="1">
      <c r="B4" s="27"/>
      <c r="C4" s="28" t="s">
        <v>115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ht="6.96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ht="25.44" customHeight="1">
      <c r="B6" s="27"/>
      <c r="C6" s="32"/>
      <c r="D6" s="39" t="s">
        <v>19</v>
      </c>
      <c r="E6" s="32"/>
      <c r="F6" s="156" t="str">
        <f>'Rekapitulace stavby'!K6</f>
        <v>Oprava a modernizace tří volných bytů o velikosti 1+1 na ul. Holečkova 1717/28 a 1718/30, Slezská Ostrava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="1" customFormat="1" ht="32.88" customHeight="1">
      <c r="B7" s="47"/>
      <c r="C7" s="48"/>
      <c r="D7" s="36" t="s">
        <v>116</v>
      </c>
      <c r="E7" s="48"/>
      <c r="F7" s="37" t="s">
        <v>1558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="1" customFormat="1" ht="14.4" customHeight="1">
      <c r="B8" s="47"/>
      <c r="C8" s="48"/>
      <c r="D8" s="39" t="s">
        <v>21</v>
      </c>
      <c r="E8" s="48"/>
      <c r="F8" s="34" t="s">
        <v>22</v>
      </c>
      <c r="G8" s="48"/>
      <c r="H8" s="48"/>
      <c r="I8" s="48"/>
      <c r="J8" s="48"/>
      <c r="K8" s="48"/>
      <c r="L8" s="48"/>
      <c r="M8" s="39" t="s">
        <v>23</v>
      </c>
      <c r="N8" s="48"/>
      <c r="O8" s="34" t="s">
        <v>22</v>
      </c>
      <c r="P8" s="48"/>
      <c r="Q8" s="48"/>
      <c r="R8" s="49"/>
    </row>
    <row r="9" s="1" customFormat="1" ht="14.4" customHeight="1">
      <c r="B9" s="47"/>
      <c r="C9" s="48"/>
      <c r="D9" s="39" t="s">
        <v>24</v>
      </c>
      <c r="E9" s="48"/>
      <c r="F9" s="34" t="s">
        <v>25</v>
      </c>
      <c r="G9" s="48"/>
      <c r="H9" s="48"/>
      <c r="I9" s="48"/>
      <c r="J9" s="48"/>
      <c r="K9" s="48"/>
      <c r="L9" s="48"/>
      <c r="M9" s="39" t="s">
        <v>26</v>
      </c>
      <c r="N9" s="48"/>
      <c r="O9" s="157" t="str">
        <f>'Rekapitulace stavby'!AN8</f>
        <v>27.3.2018</v>
      </c>
      <c r="P9" s="91"/>
      <c r="Q9" s="48"/>
      <c r="R9" s="49"/>
    </row>
    <row r="10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="1" customFormat="1" ht="14.4" customHeight="1">
      <c r="B11" s="47"/>
      <c r="C11" s="48"/>
      <c r="D11" s="39" t="s">
        <v>28</v>
      </c>
      <c r="E11" s="48"/>
      <c r="F11" s="48"/>
      <c r="G11" s="48"/>
      <c r="H11" s="48"/>
      <c r="I11" s="48"/>
      <c r="J11" s="48"/>
      <c r="K11" s="48"/>
      <c r="L11" s="48"/>
      <c r="M11" s="39" t="s">
        <v>29</v>
      </c>
      <c r="N11" s="48"/>
      <c r="O11" s="34" t="str">
        <f>IF('Rekapitulace stavby'!AN10="","",'Rekapitulace stavby'!AN10)</f>
        <v/>
      </c>
      <c r="P11" s="34"/>
      <c r="Q11" s="48"/>
      <c r="R11" s="49"/>
    </row>
    <row r="12" s="1" customFormat="1" ht="18" customHeight="1">
      <c r="B12" s="47"/>
      <c r="C12" s="48"/>
      <c r="D12" s="48"/>
      <c r="E12" s="34" t="str">
        <f>IF('Rekapitulace stavby'!E11="","",'Rekapitulace stavby'!E11)</f>
        <v xml:space="preserve"> </v>
      </c>
      <c r="F12" s="48"/>
      <c r="G12" s="48"/>
      <c r="H12" s="48"/>
      <c r="I12" s="48"/>
      <c r="J12" s="48"/>
      <c r="K12" s="48"/>
      <c r="L12" s="48"/>
      <c r="M12" s="39" t="s">
        <v>30</v>
      </c>
      <c r="N12" s="48"/>
      <c r="O12" s="34" t="str">
        <f>IF('Rekapitulace stavby'!AN11="","",'Rekapitulace stavby'!AN11)</f>
        <v/>
      </c>
      <c r="P12" s="34"/>
      <c r="Q12" s="48"/>
      <c r="R12" s="49"/>
    </row>
    <row r="13" s="1" customFormat="1" ht="6.96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="1" customFormat="1" ht="14.4" customHeight="1">
      <c r="B14" s="47"/>
      <c r="C14" s="48"/>
      <c r="D14" s="39" t="s">
        <v>31</v>
      </c>
      <c r="E14" s="48"/>
      <c r="F14" s="48"/>
      <c r="G14" s="48"/>
      <c r="H14" s="48"/>
      <c r="I14" s="48"/>
      <c r="J14" s="48"/>
      <c r="K14" s="48"/>
      <c r="L14" s="48"/>
      <c r="M14" s="39" t="s">
        <v>29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58"/>
      <c r="G15" s="158"/>
      <c r="H15" s="158"/>
      <c r="I15" s="158"/>
      <c r="J15" s="158"/>
      <c r="K15" s="158"/>
      <c r="L15" s="158"/>
      <c r="M15" s="39" t="s">
        <v>30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="1" customFormat="1" ht="14.4" customHeight="1">
      <c r="B17" s="47"/>
      <c r="C17" s="48"/>
      <c r="D17" s="39" t="s">
        <v>33</v>
      </c>
      <c r="E17" s="48"/>
      <c r="F17" s="48"/>
      <c r="G17" s="48"/>
      <c r="H17" s="48"/>
      <c r="I17" s="48"/>
      <c r="J17" s="48"/>
      <c r="K17" s="48"/>
      <c r="L17" s="48"/>
      <c r="M17" s="39" t="s">
        <v>29</v>
      </c>
      <c r="N17" s="48"/>
      <c r="O17" s="34" t="str">
        <f>IF('Rekapitulace stavby'!AN16="","",'Rekapitulace stavby'!AN16)</f>
        <v/>
      </c>
      <c r="P17" s="34"/>
      <c r="Q17" s="48"/>
      <c r="R17" s="49"/>
    </row>
    <row r="18" s="1" customFormat="1" ht="18" customHeight="1">
      <c r="B18" s="47"/>
      <c r="C18" s="48"/>
      <c r="D18" s="48"/>
      <c r="E18" s="34" t="str">
        <f>IF('Rekapitulace stavby'!E17="","",'Rekapitulace stavby'!E17)</f>
        <v xml:space="preserve"> </v>
      </c>
      <c r="F18" s="48"/>
      <c r="G18" s="48"/>
      <c r="H18" s="48"/>
      <c r="I18" s="48"/>
      <c r="J18" s="48"/>
      <c r="K18" s="48"/>
      <c r="L18" s="48"/>
      <c r="M18" s="39" t="s">
        <v>30</v>
      </c>
      <c r="N18" s="48"/>
      <c r="O18" s="34" t="str">
        <f>IF('Rekapitulace stavby'!AN17="","",'Rekapitulace stavby'!AN17)</f>
        <v/>
      </c>
      <c r="P18" s="34"/>
      <c r="Q18" s="48"/>
      <c r="R18" s="49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="1" customFormat="1" ht="14.4" customHeight="1">
      <c r="B20" s="47"/>
      <c r="C20" s="48"/>
      <c r="D20" s="39" t="s">
        <v>35</v>
      </c>
      <c r="E20" s="48"/>
      <c r="F20" s="48"/>
      <c r="G20" s="48"/>
      <c r="H20" s="48"/>
      <c r="I20" s="48"/>
      <c r="J20" s="48"/>
      <c r="K20" s="48"/>
      <c r="L20" s="48"/>
      <c r="M20" s="39" t="s">
        <v>29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="1" customFormat="1" ht="18" customHeight="1">
      <c r="B21" s="47"/>
      <c r="C21" s="48"/>
      <c r="D21" s="48"/>
      <c r="E21" s="34" t="str">
        <f>IF('Rekapitulace stavby'!E20="","",'Rekapitulace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30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="1" customFormat="1" ht="14.4" customHeight="1">
      <c r="B23" s="47"/>
      <c r="C23" s="48"/>
      <c r="D23" s="39" t="s">
        <v>36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="1" customFormat="1" ht="16.5" customHeight="1">
      <c r="B24" s="47"/>
      <c r="C24" s="48"/>
      <c r="D24" s="48"/>
      <c r="E24" s="43" t="s">
        <v>22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="1" customFormat="1" ht="6.96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="1" customFormat="1" ht="14.4" customHeight="1">
      <c r="B27" s="47"/>
      <c r="C27" s="48"/>
      <c r="D27" s="159" t="s">
        <v>118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="1" customFormat="1" ht="14.4" customHeight="1">
      <c r="B28" s="47"/>
      <c r="C28" s="48"/>
      <c r="D28" s="45" t="s">
        <v>104</v>
      </c>
      <c r="E28" s="48"/>
      <c r="F28" s="48"/>
      <c r="G28" s="48"/>
      <c r="H28" s="48"/>
      <c r="I28" s="48"/>
      <c r="J28" s="48"/>
      <c r="K28" s="48"/>
      <c r="L28" s="48"/>
      <c r="M28" s="46">
        <f>N100</f>
        <v>0</v>
      </c>
      <c r="N28" s="46"/>
      <c r="O28" s="46"/>
      <c r="P28" s="46"/>
      <c r="Q28" s="48"/>
      <c r="R28" s="49"/>
    </row>
    <row r="29" s="1" customFormat="1" ht="6.96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="1" customFormat="1" ht="25.44" customHeight="1">
      <c r="B30" s="47"/>
      <c r="C30" s="48"/>
      <c r="D30" s="160" t="s">
        <v>39</v>
      </c>
      <c r="E30" s="48"/>
      <c r="F30" s="48"/>
      <c r="G30" s="48"/>
      <c r="H30" s="48"/>
      <c r="I30" s="48"/>
      <c r="J30" s="48"/>
      <c r="K30" s="48"/>
      <c r="L30" s="48"/>
      <c r="M30" s="161">
        <f>ROUND(M27+M28,2)</f>
        <v>0</v>
      </c>
      <c r="N30" s="48"/>
      <c r="O30" s="48"/>
      <c r="P30" s="48"/>
      <c r="Q30" s="48"/>
      <c r="R30" s="49"/>
    </row>
    <row r="31" s="1" customFormat="1" ht="6.96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="1" customFormat="1" ht="14.4" customHeight="1">
      <c r="B32" s="47"/>
      <c r="C32" s="48"/>
      <c r="D32" s="55" t="s">
        <v>40</v>
      </c>
      <c r="E32" s="55" t="s">
        <v>41</v>
      </c>
      <c r="F32" s="56">
        <v>0.20999999999999999</v>
      </c>
      <c r="G32" s="162" t="s">
        <v>42</v>
      </c>
      <c r="H32" s="163">
        <f>(SUM(BE100:BE107)+SUM(BE125:BE213))</f>
        <v>0</v>
      </c>
      <c r="I32" s="48"/>
      <c r="J32" s="48"/>
      <c r="K32" s="48"/>
      <c r="L32" s="48"/>
      <c r="M32" s="163">
        <f>ROUND((SUM(BE100:BE107)+SUM(BE125:BE213)), 2)*F32</f>
        <v>0</v>
      </c>
      <c r="N32" s="48"/>
      <c r="O32" s="48"/>
      <c r="P32" s="48"/>
      <c r="Q32" s="48"/>
      <c r="R32" s="49"/>
    </row>
    <row r="33" s="1" customFormat="1" ht="14.4" customHeight="1">
      <c r="B33" s="47"/>
      <c r="C33" s="48"/>
      <c r="D33" s="48"/>
      <c r="E33" s="55" t="s">
        <v>43</v>
      </c>
      <c r="F33" s="56">
        <v>0.14999999999999999</v>
      </c>
      <c r="G33" s="162" t="s">
        <v>42</v>
      </c>
      <c r="H33" s="163">
        <f>(SUM(BF100:BF107)+SUM(BF125:BF213))</f>
        <v>0</v>
      </c>
      <c r="I33" s="48"/>
      <c r="J33" s="48"/>
      <c r="K33" s="48"/>
      <c r="L33" s="48"/>
      <c r="M33" s="163">
        <f>ROUND((SUM(BF100:BF107)+SUM(BF125:BF213)), 2)*F33</f>
        <v>0</v>
      </c>
      <c r="N33" s="48"/>
      <c r="O33" s="48"/>
      <c r="P33" s="48"/>
      <c r="Q33" s="48"/>
      <c r="R33" s="49"/>
    </row>
    <row r="34" hidden="1" s="1" customFormat="1" ht="14.4" customHeight="1">
      <c r="B34" s="47"/>
      <c r="C34" s="48"/>
      <c r="D34" s="48"/>
      <c r="E34" s="55" t="s">
        <v>44</v>
      </c>
      <c r="F34" s="56">
        <v>0.20999999999999999</v>
      </c>
      <c r="G34" s="162" t="s">
        <v>42</v>
      </c>
      <c r="H34" s="163">
        <f>(SUM(BG100:BG107)+SUM(BG125:BG213))</f>
        <v>0</v>
      </c>
      <c r="I34" s="48"/>
      <c r="J34" s="48"/>
      <c r="K34" s="48"/>
      <c r="L34" s="48"/>
      <c r="M34" s="163">
        <v>0</v>
      </c>
      <c r="N34" s="48"/>
      <c r="O34" s="48"/>
      <c r="P34" s="48"/>
      <c r="Q34" s="48"/>
      <c r="R34" s="49"/>
    </row>
    <row r="35" hidden="1" s="1" customFormat="1" ht="14.4" customHeight="1">
      <c r="B35" s="47"/>
      <c r="C35" s="48"/>
      <c r="D35" s="48"/>
      <c r="E35" s="55" t="s">
        <v>45</v>
      </c>
      <c r="F35" s="56">
        <v>0.14999999999999999</v>
      </c>
      <c r="G35" s="162" t="s">
        <v>42</v>
      </c>
      <c r="H35" s="163">
        <f>(SUM(BH100:BH107)+SUM(BH125:BH213))</f>
        <v>0</v>
      </c>
      <c r="I35" s="48"/>
      <c r="J35" s="48"/>
      <c r="K35" s="48"/>
      <c r="L35" s="48"/>
      <c r="M35" s="163">
        <v>0</v>
      </c>
      <c r="N35" s="48"/>
      <c r="O35" s="48"/>
      <c r="P35" s="48"/>
      <c r="Q35" s="48"/>
      <c r="R35" s="49"/>
    </row>
    <row r="36" hidden="1" s="1" customFormat="1" ht="14.4" customHeight="1">
      <c r="B36" s="47"/>
      <c r="C36" s="48"/>
      <c r="D36" s="48"/>
      <c r="E36" s="55" t="s">
        <v>46</v>
      </c>
      <c r="F36" s="56">
        <v>0</v>
      </c>
      <c r="G36" s="162" t="s">
        <v>42</v>
      </c>
      <c r="H36" s="163">
        <f>(SUM(BI100:BI107)+SUM(BI125:BI213))</f>
        <v>0</v>
      </c>
      <c r="I36" s="48"/>
      <c r="J36" s="48"/>
      <c r="K36" s="48"/>
      <c r="L36" s="48"/>
      <c r="M36" s="163">
        <v>0</v>
      </c>
      <c r="N36" s="48"/>
      <c r="O36" s="48"/>
      <c r="P36" s="48"/>
      <c r="Q36" s="48"/>
      <c r="R36" s="49"/>
    </row>
    <row r="37" s="1" customFormat="1" ht="6.96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="1" customFormat="1" ht="25.44" customHeight="1">
      <c r="B38" s="47"/>
      <c r="C38" s="152"/>
      <c r="D38" s="164" t="s">
        <v>47</v>
      </c>
      <c r="E38" s="104"/>
      <c r="F38" s="104"/>
      <c r="G38" s="165" t="s">
        <v>48</v>
      </c>
      <c r="H38" s="166" t="s">
        <v>49</v>
      </c>
      <c r="I38" s="104"/>
      <c r="J38" s="104"/>
      <c r="K38" s="104"/>
      <c r="L38" s="167">
        <f>SUM(M30:M36)</f>
        <v>0</v>
      </c>
      <c r="M38" s="167"/>
      <c r="N38" s="167"/>
      <c r="O38" s="167"/>
      <c r="P38" s="168"/>
      <c r="Q38" s="152"/>
      <c r="R38" s="49"/>
    </row>
    <row r="39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="1" customFormat="1">
      <c r="B50" s="47"/>
      <c r="C50" s="48"/>
      <c r="D50" s="67" t="s">
        <v>50</v>
      </c>
      <c r="E50" s="68"/>
      <c r="F50" s="68"/>
      <c r="G50" s="68"/>
      <c r="H50" s="69"/>
      <c r="I50" s="48"/>
      <c r="J50" s="67" t="s">
        <v>51</v>
      </c>
      <c r="K50" s="68"/>
      <c r="L50" s="68"/>
      <c r="M50" s="68"/>
      <c r="N50" s="68"/>
      <c r="O50" s="68"/>
      <c r="P50" s="69"/>
      <c r="Q50" s="48"/>
      <c r="R50" s="49"/>
    </row>
    <row r="51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="1" customFormat="1">
      <c r="B59" s="47"/>
      <c r="C59" s="48"/>
      <c r="D59" s="72" t="s">
        <v>52</v>
      </c>
      <c r="E59" s="73"/>
      <c r="F59" s="73"/>
      <c r="G59" s="74" t="s">
        <v>53</v>
      </c>
      <c r="H59" s="75"/>
      <c r="I59" s="48"/>
      <c r="J59" s="72" t="s">
        <v>52</v>
      </c>
      <c r="K59" s="73"/>
      <c r="L59" s="73"/>
      <c r="M59" s="73"/>
      <c r="N59" s="74" t="s">
        <v>53</v>
      </c>
      <c r="O59" s="73"/>
      <c r="P59" s="75"/>
      <c r="Q59" s="48"/>
      <c r="R59" s="49"/>
    </row>
    <row r="60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="1" customFormat="1">
      <c r="B61" s="47"/>
      <c r="C61" s="48"/>
      <c r="D61" s="67" t="s">
        <v>54</v>
      </c>
      <c r="E61" s="68"/>
      <c r="F61" s="68"/>
      <c r="G61" s="68"/>
      <c r="H61" s="69"/>
      <c r="I61" s="48"/>
      <c r="J61" s="67" t="s">
        <v>55</v>
      </c>
      <c r="K61" s="68"/>
      <c r="L61" s="68"/>
      <c r="M61" s="68"/>
      <c r="N61" s="68"/>
      <c r="O61" s="68"/>
      <c r="P61" s="69"/>
      <c r="Q61" s="48"/>
      <c r="R61" s="49"/>
    </row>
    <row r="62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="1" customFormat="1">
      <c r="B70" s="47"/>
      <c r="C70" s="48"/>
      <c r="D70" s="72" t="s">
        <v>52</v>
      </c>
      <c r="E70" s="73"/>
      <c r="F70" s="73"/>
      <c r="G70" s="74" t="s">
        <v>53</v>
      </c>
      <c r="H70" s="75"/>
      <c r="I70" s="48"/>
      <c r="J70" s="72" t="s">
        <v>52</v>
      </c>
      <c r="K70" s="73"/>
      <c r="L70" s="73"/>
      <c r="M70" s="73"/>
      <c r="N70" s="74" t="s">
        <v>53</v>
      </c>
      <c r="O70" s="73"/>
      <c r="P70" s="75"/>
      <c r="Q70" s="48"/>
      <c r="R70" s="49"/>
    </row>
    <row r="71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="1" customFormat="1" ht="6.96" customHeight="1">
      <c r="B75" s="169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0"/>
      <c r="N75" s="170"/>
      <c r="O75" s="170"/>
      <c r="P75" s="170"/>
      <c r="Q75" s="170"/>
      <c r="R75" s="171"/>
    </row>
    <row r="76" s="1" customFormat="1" ht="36.96" customHeight="1">
      <c r="B76" s="47"/>
      <c r="C76" s="28" t="s">
        <v>119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  <c r="T76" s="172"/>
      <c r="U76" s="172"/>
    </row>
    <row r="77" s="1" customFormat="1" ht="6.96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  <c r="T77" s="172"/>
      <c r="U77" s="172"/>
    </row>
    <row r="78" s="1" customFormat="1" ht="30" customHeight="1">
      <c r="B78" s="47"/>
      <c r="C78" s="39" t="s">
        <v>19</v>
      </c>
      <c r="D78" s="48"/>
      <c r="E78" s="48"/>
      <c r="F78" s="156" t="str">
        <f>F6</f>
        <v>Oprava a modernizace tří volných bytů o velikosti 1+1 na ul. Holečkova 1717/28 a 1718/30, Slezská Ostrava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  <c r="T78" s="172"/>
      <c r="U78" s="172"/>
    </row>
    <row r="79" s="1" customFormat="1" ht="36.96" customHeight="1">
      <c r="B79" s="47"/>
      <c r="C79" s="86" t="s">
        <v>116</v>
      </c>
      <c r="D79" s="48"/>
      <c r="E79" s="48"/>
      <c r="F79" s="88" t="str">
        <f>F7</f>
        <v>03a - Vytápění + plynoinstalace-Holečkova 1718/30, byt č.5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  <c r="T79" s="172"/>
      <c r="U79" s="172"/>
    </row>
    <row r="80" s="1" customFormat="1" ht="6.96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  <c r="T80" s="172"/>
      <c r="U80" s="172"/>
    </row>
    <row r="81" s="1" customFormat="1" ht="18" customHeight="1">
      <c r="B81" s="47"/>
      <c r="C81" s="39" t="s">
        <v>24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26</v>
      </c>
      <c r="L81" s="48"/>
      <c r="M81" s="91" t="str">
        <f>IF(O9="","",O9)</f>
        <v>27.3.2018</v>
      </c>
      <c r="N81" s="91"/>
      <c r="O81" s="91"/>
      <c r="P81" s="91"/>
      <c r="Q81" s="48"/>
      <c r="R81" s="49"/>
      <c r="T81" s="172"/>
      <c r="U81" s="172"/>
    </row>
    <row r="82" s="1" customFormat="1" ht="6.96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  <c r="T82" s="172"/>
      <c r="U82" s="172"/>
    </row>
    <row r="83" s="1" customFormat="1">
      <c r="B83" s="47"/>
      <c r="C83" s="39" t="s">
        <v>28</v>
      </c>
      <c r="D83" s="48"/>
      <c r="E83" s="48"/>
      <c r="F83" s="34" t="str">
        <f>E12</f>
        <v xml:space="preserve"> </v>
      </c>
      <c r="G83" s="48"/>
      <c r="H83" s="48"/>
      <c r="I83" s="48"/>
      <c r="J83" s="48"/>
      <c r="K83" s="39" t="s">
        <v>33</v>
      </c>
      <c r="L83" s="48"/>
      <c r="M83" s="34" t="str">
        <f>E18</f>
        <v xml:space="preserve"> </v>
      </c>
      <c r="N83" s="34"/>
      <c r="O83" s="34"/>
      <c r="P83" s="34"/>
      <c r="Q83" s="34"/>
      <c r="R83" s="49"/>
      <c r="T83" s="172"/>
      <c r="U83" s="172"/>
    </row>
    <row r="84" s="1" customFormat="1" ht="14.4" customHeight="1">
      <c r="B84" s="47"/>
      <c r="C84" s="39" t="s">
        <v>31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35</v>
      </c>
      <c r="L84" s="48"/>
      <c r="M84" s="34" t="str">
        <f>E21</f>
        <v xml:space="preserve"> </v>
      </c>
      <c r="N84" s="34"/>
      <c r="O84" s="34"/>
      <c r="P84" s="34"/>
      <c r="Q84" s="34"/>
      <c r="R84" s="49"/>
      <c r="T84" s="172"/>
      <c r="U84" s="172"/>
    </row>
    <row r="85" s="1" customFormat="1" ht="10.32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  <c r="T85" s="172"/>
      <c r="U85" s="172"/>
    </row>
    <row r="86" s="1" customFormat="1" ht="29.28" customHeight="1">
      <c r="B86" s="47"/>
      <c r="C86" s="173" t="s">
        <v>120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73" t="s">
        <v>121</v>
      </c>
      <c r="O86" s="152"/>
      <c r="P86" s="152"/>
      <c r="Q86" s="152"/>
      <c r="R86" s="49"/>
      <c r="T86" s="172"/>
      <c r="U86" s="172"/>
    </row>
    <row r="87" s="1" customFormat="1" ht="10.32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  <c r="T87" s="172"/>
      <c r="U87" s="172"/>
    </row>
    <row r="88" s="1" customFormat="1" ht="29.28" customHeight="1">
      <c r="B88" s="47"/>
      <c r="C88" s="174" t="s">
        <v>122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14">
        <f>N125</f>
        <v>0</v>
      </c>
      <c r="O88" s="175"/>
      <c r="P88" s="175"/>
      <c r="Q88" s="175"/>
      <c r="R88" s="49"/>
      <c r="T88" s="172"/>
      <c r="U88" s="172"/>
      <c r="AU88" s="23" t="s">
        <v>123</v>
      </c>
    </row>
    <row r="89" s="6" customFormat="1" ht="24.96" customHeight="1">
      <c r="B89" s="176"/>
      <c r="C89" s="177"/>
      <c r="D89" s="178" t="s">
        <v>863</v>
      </c>
      <c r="E89" s="177"/>
      <c r="F89" s="177"/>
      <c r="G89" s="177"/>
      <c r="H89" s="177"/>
      <c r="I89" s="177"/>
      <c r="J89" s="177"/>
      <c r="K89" s="177"/>
      <c r="L89" s="177"/>
      <c r="M89" s="177"/>
      <c r="N89" s="179">
        <f>N126</f>
        <v>0</v>
      </c>
      <c r="O89" s="177"/>
      <c r="P89" s="177"/>
      <c r="Q89" s="177"/>
      <c r="R89" s="180"/>
      <c r="T89" s="181"/>
      <c r="U89" s="181"/>
    </row>
    <row r="90" s="6" customFormat="1" ht="24.96" customHeight="1">
      <c r="B90" s="176"/>
      <c r="C90" s="177"/>
      <c r="D90" s="178" t="s">
        <v>864</v>
      </c>
      <c r="E90" s="177"/>
      <c r="F90" s="177"/>
      <c r="G90" s="177"/>
      <c r="H90" s="177"/>
      <c r="I90" s="177"/>
      <c r="J90" s="177"/>
      <c r="K90" s="177"/>
      <c r="L90" s="177"/>
      <c r="M90" s="177"/>
      <c r="N90" s="179">
        <f>N128</f>
        <v>0</v>
      </c>
      <c r="O90" s="177"/>
      <c r="P90" s="177"/>
      <c r="Q90" s="177"/>
      <c r="R90" s="180"/>
      <c r="T90" s="181"/>
      <c r="U90" s="181"/>
    </row>
    <row r="91" s="6" customFormat="1" ht="24.96" customHeight="1">
      <c r="B91" s="176"/>
      <c r="C91" s="177"/>
      <c r="D91" s="178" t="s">
        <v>865</v>
      </c>
      <c r="E91" s="177"/>
      <c r="F91" s="177"/>
      <c r="G91" s="177"/>
      <c r="H91" s="177"/>
      <c r="I91" s="177"/>
      <c r="J91" s="177"/>
      <c r="K91" s="177"/>
      <c r="L91" s="177"/>
      <c r="M91" s="177"/>
      <c r="N91" s="179">
        <f>N136</f>
        <v>0</v>
      </c>
      <c r="O91" s="177"/>
      <c r="P91" s="177"/>
      <c r="Q91" s="177"/>
      <c r="R91" s="180"/>
      <c r="T91" s="181"/>
      <c r="U91" s="181"/>
    </row>
    <row r="92" s="6" customFormat="1" ht="24.96" customHeight="1">
      <c r="B92" s="176"/>
      <c r="C92" s="177"/>
      <c r="D92" s="178" t="s">
        <v>866</v>
      </c>
      <c r="E92" s="177"/>
      <c r="F92" s="177"/>
      <c r="G92" s="177"/>
      <c r="H92" s="177"/>
      <c r="I92" s="177"/>
      <c r="J92" s="177"/>
      <c r="K92" s="177"/>
      <c r="L92" s="177"/>
      <c r="M92" s="177"/>
      <c r="N92" s="179">
        <f>N166</f>
        <v>0</v>
      </c>
      <c r="O92" s="177"/>
      <c r="P92" s="177"/>
      <c r="Q92" s="177"/>
      <c r="R92" s="180"/>
      <c r="T92" s="181"/>
      <c r="U92" s="181"/>
    </row>
    <row r="93" s="6" customFormat="1" ht="24.96" customHeight="1">
      <c r="B93" s="176"/>
      <c r="C93" s="177"/>
      <c r="D93" s="178" t="s">
        <v>867</v>
      </c>
      <c r="E93" s="177"/>
      <c r="F93" s="177"/>
      <c r="G93" s="177"/>
      <c r="H93" s="177"/>
      <c r="I93" s="177"/>
      <c r="J93" s="177"/>
      <c r="K93" s="177"/>
      <c r="L93" s="177"/>
      <c r="M93" s="177"/>
      <c r="N93" s="179">
        <f>N169</f>
        <v>0</v>
      </c>
      <c r="O93" s="177"/>
      <c r="P93" s="177"/>
      <c r="Q93" s="177"/>
      <c r="R93" s="180"/>
      <c r="T93" s="181"/>
      <c r="U93" s="181"/>
    </row>
    <row r="94" s="6" customFormat="1" ht="24.96" customHeight="1">
      <c r="B94" s="176"/>
      <c r="C94" s="177"/>
      <c r="D94" s="178" t="s">
        <v>868</v>
      </c>
      <c r="E94" s="177"/>
      <c r="F94" s="177"/>
      <c r="G94" s="177"/>
      <c r="H94" s="177"/>
      <c r="I94" s="177"/>
      <c r="J94" s="177"/>
      <c r="K94" s="177"/>
      <c r="L94" s="177"/>
      <c r="M94" s="177"/>
      <c r="N94" s="179">
        <f>N179</f>
        <v>0</v>
      </c>
      <c r="O94" s="177"/>
      <c r="P94" s="177"/>
      <c r="Q94" s="177"/>
      <c r="R94" s="180"/>
      <c r="T94" s="181"/>
      <c r="U94" s="181"/>
    </row>
    <row r="95" s="6" customFormat="1" ht="24.96" customHeight="1">
      <c r="B95" s="176"/>
      <c r="C95" s="177"/>
      <c r="D95" s="178" t="s">
        <v>869</v>
      </c>
      <c r="E95" s="177"/>
      <c r="F95" s="177"/>
      <c r="G95" s="177"/>
      <c r="H95" s="177"/>
      <c r="I95" s="177"/>
      <c r="J95" s="177"/>
      <c r="K95" s="177"/>
      <c r="L95" s="177"/>
      <c r="M95" s="177"/>
      <c r="N95" s="179">
        <f>N185</f>
        <v>0</v>
      </c>
      <c r="O95" s="177"/>
      <c r="P95" s="177"/>
      <c r="Q95" s="177"/>
      <c r="R95" s="180"/>
      <c r="T95" s="181"/>
      <c r="U95" s="181"/>
    </row>
    <row r="96" s="6" customFormat="1" ht="24.96" customHeight="1">
      <c r="B96" s="176"/>
      <c r="C96" s="177"/>
      <c r="D96" s="178" t="s">
        <v>870</v>
      </c>
      <c r="E96" s="177"/>
      <c r="F96" s="177"/>
      <c r="G96" s="177"/>
      <c r="H96" s="177"/>
      <c r="I96" s="177"/>
      <c r="J96" s="177"/>
      <c r="K96" s="177"/>
      <c r="L96" s="177"/>
      <c r="M96" s="177"/>
      <c r="N96" s="179">
        <f>N197</f>
        <v>0</v>
      </c>
      <c r="O96" s="177"/>
      <c r="P96" s="177"/>
      <c r="Q96" s="177"/>
      <c r="R96" s="180"/>
      <c r="T96" s="181"/>
      <c r="U96" s="181"/>
    </row>
    <row r="97" s="6" customFormat="1" ht="24.96" customHeight="1">
      <c r="B97" s="176"/>
      <c r="C97" s="177"/>
      <c r="D97" s="178" t="s">
        <v>871</v>
      </c>
      <c r="E97" s="177"/>
      <c r="F97" s="177"/>
      <c r="G97" s="177"/>
      <c r="H97" s="177"/>
      <c r="I97" s="177"/>
      <c r="J97" s="177"/>
      <c r="K97" s="177"/>
      <c r="L97" s="177"/>
      <c r="M97" s="177"/>
      <c r="N97" s="179">
        <f>N210</f>
        <v>0</v>
      </c>
      <c r="O97" s="177"/>
      <c r="P97" s="177"/>
      <c r="Q97" s="177"/>
      <c r="R97" s="180"/>
      <c r="T97" s="181"/>
      <c r="U97" s="181"/>
    </row>
    <row r="98" s="6" customFormat="1" ht="24.96" customHeight="1">
      <c r="B98" s="176"/>
      <c r="C98" s="177"/>
      <c r="D98" s="178" t="s">
        <v>872</v>
      </c>
      <c r="E98" s="177"/>
      <c r="F98" s="177"/>
      <c r="G98" s="177"/>
      <c r="H98" s="177"/>
      <c r="I98" s="177"/>
      <c r="J98" s="177"/>
      <c r="K98" s="177"/>
      <c r="L98" s="177"/>
      <c r="M98" s="177"/>
      <c r="N98" s="179">
        <f>N212</f>
        <v>0</v>
      </c>
      <c r="O98" s="177"/>
      <c r="P98" s="177"/>
      <c r="Q98" s="177"/>
      <c r="R98" s="180"/>
      <c r="T98" s="181"/>
      <c r="U98" s="181"/>
    </row>
    <row r="99" s="1" customFormat="1" ht="21.84" customHeight="1"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9"/>
      <c r="T99" s="172"/>
      <c r="U99" s="172"/>
    </row>
    <row r="100" s="1" customFormat="1" ht="29.28" customHeight="1">
      <c r="B100" s="47"/>
      <c r="C100" s="174" t="s">
        <v>147</v>
      </c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175">
        <f>ROUND(N101+N102+N103+N104+N105+N106,2)</f>
        <v>0</v>
      </c>
      <c r="O100" s="186"/>
      <c r="P100" s="186"/>
      <c r="Q100" s="186"/>
      <c r="R100" s="49"/>
      <c r="T100" s="187"/>
      <c r="U100" s="188" t="s">
        <v>40</v>
      </c>
    </row>
    <row r="101" s="1" customFormat="1" ht="18" customHeight="1">
      <c r="B101" s="47"/>
      <c r="C101" s="48"/>
      <c r="D101" s="144" t="s">
        <v>148</v>
      </c>
      <c r="E101" s="137"/>
      <c r="F101" s="137"/>
      <c r="G101" s="137"/>
      <c r="H101" s="137"/>
      <c r="I101" s="48"/>
      <c r="J101" s="48"/>
      <c r="K101" s="48"/>
      <c r="L101" s="48"/>
      <c r="M101" s="48"/>
      <c r="N101" s="138">
        <f>ROUND(N88*T101,2)</f>
        <v>0</v>
      </c>
      <c r="O101" s="139"/>
      <c r="P101" s="139"/>
      <c r="Q101" s="139"/>
      <c r="R101" s="49"/>
      <c r="S101" s="189"/>
      <c r="T101" s="190"/>
      <c r="U101" s="191" t="s">
        <v>43</v>
      </c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92" t="s">
        <v>149</v>
      </c>
      <c r="AZ101" s="189"/>
      <c r="BA101" s="189"/>
      <c r="BB101" s="189"/>
      <c r="BC101" s="189"/>
      <c r="BD101" s="189"/>
      <c r="BE101" s="193">
        <f>IF(U101="základní",N101,0)</f>
        <v>0</v>
      </c>
      <c r="BF101" s="193">
        <f>IF(U101="snížená",N101,0)</f>
        <v>0</v>
      </c>
      <c r="BG101" s="193">
        <f>IF(U101="zákl. přenesená",N101,0)</f>
        <v>0</v>
      </c>
      <c r="BH101" s="193">
        <f>IF(U101="sníž. přenesená",N101,0)</f>
        <v>0</v>
      </c>
      <c r="BI101" s="193">
        <f>IF(U101="nulová",N101,0)</f>
        <v>0</v>
      </c>
      <c r="BJ101" s="192" t="s">
        <v>150</v>
      </c>
      <c r="BK101" s="189"/>
      <c r="BL101" s="189"/>
      <c r="BM101" s="189"/>
    </row>
    <row r="102" s="1" customFormat="1" ht="18" customHeight="1">
      <c r="B102" s="47"/>
      <c r="C102" s="48"/>
      <c r="D102" s="144" t="s">
        <v>151</v>
      </c>
      <c r="E102" s="137"/>
      <c r="F102" s="137"/>
      <c r="G102" s="137"/>
      <c r="H102" s="137"/>
      <c r="I102" s="48"/>
      <c r="J102" s="48"/>
      <c r="K102" s="48"/>
      <c r="L102" s="48"/>
      <c r="M102" s="48"/>
      <c r="N102" s="138">
        <f>ROUND(N88*T102,2)</f>
        <v>0</v>
      </c>
      <c r="O102" s="139"/>
      <c r="P102" s="139"/>
      <c r="Q102" s="139"/>
      <c r="R102" s="49"/>
      <c r="S102" s="189"/>
      <c r="T102" s="190"/>
      <c r="U102" s="191" t="s">
        <v>43</v>
      </c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92" t="s">
        <v>149</v>
      </c>
      <c r="AZ102" s="189"/>
      <c r="BA102" s="189"/>
      <c r="BB102" s="189"/>
      <c r="BC102" s="189"/>
      <c r="BD102" s="189"/>
      <c r="BE102" s="193">
        <f>IF(U102="základní",N102,0)</f>
        <v>0</v>
      </c>
      <c r="BF102" s="193">
        <f>IF(U102="snížená",N102,0)</f>
        <v>0</v>
      </c>
      <c r="BG102" s="193">
        <f>IF(U102="zákl. přenesená",N102,0)</f>
        <v>0</v>
      </c>
      <c r="BH102" s="193">
        <f>IF(U102="sníž. přenesená",N102,0)</f>
        <v>0</v>
      </c>
      <c r="BI102" s="193">
        <f>IF(U102="nulová",N102,0)</f>
        <v>0</v>
      </c>
      <c r="BJ102" s="192" t="s">
        <v>150</v>
      </c>
      <c r="BK102" s="189"/>
      <c r="BL102" s="189"/>
      <c r="BM102" s="189"/>
    </row>
    <row r="103" s="1" customFormat="1" ht="18" customHeight="1">
      <c r="B103" s="47"/>
      <c r="C103" s="48"/>
      <c r="D103" s="144" t="s">
        <v>152</v>
      </c>
      <c r="E103" s="137"/>
      <c r="F103" s="137"/>
      <c r="G103" s="137"/>
      <c r="H103" s="137"/>
      <c r="I103" s="48"/>
      <c r="J103" s="48"/>
      <c r="K103" s="48"/>
      <c r="L103" s="48"/>
      <c r="M103" s="48"/>
      <c r="N103" s="138">
        <f>ROUND(N88*T103,2)</f>
        <v>0</v>
      </c>
      <c r="O103" s="139"/>
      <c r="P103" s="139"/>
      <c r="Q103" s="139"/>
      <c r="R103" s="49"/>
      <c r="S103" s="189"/>
      <c r="T103" s="190"/>
      <c r="U103" s="191" t="s">
        <v>43</v>
      </c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89"/>
      <c r="AT103" s="189"/>
      <c r="AU103" s="189"/>
      <c r="AV103" s="189"/>
      <c r="AW103" s="189"/>
      <c r="AX103" s="189"/>
      <c r="AY103" s="192" t="s">
        <v>149</v>
      </c>
      <c r="AZ103" s="189"/>
      <c r="BA103" s="189"/>
      <c r="BB103" s="189"/>
      <c r="BC103" s="189"/>
      <c r="BD103" s="189"/>
      <c r="BE103" s="193">
        <f>IF(U103="základní",N103,0)</f>
        <v>0</v>
      </c>
      <c r="BF103" s="193">
        <f>IF(U103="snížená",N103,0)</f>
        <v>0</v>
      </c>
      <c r="BG103" s="193">
        <f>IF(U103="zákl. přenesená",N103,0)</f>
        <v>0</v>
      </c>
      <c r="BH103" s="193">
        <f>IF(U103="sníž. přenesená",N103,0)</f>
        <v>0</v>
      </c>
      <c r="BI103" s="193">
        <f>IF(U103="nulová",N103,0)</f>
        <v>0</v>
      </c>
      <c r="BJ103" s="192" t="s">
        <v>150</v>
      </c>
      <c r="BK103" s="189"/>
      <c r="BL103" s="189"/>
      <c r="BM103" s="189"/>
    </row>
    <row r="104" s="1" customFormat="1" ht="18" customHeight="1">
      <c r="B104" s="47"/>
      <c r="C104" s="48"/>
      <c r="D104" s="144" t="s">
        <v>153</v>
      </c>
      <c r="E104" s="137"/>
      <c r="F104" s="137"/>
      <c r="G104" s="137"/>
      <c r="H104" s="137"/>
      <c r="I104" s="48"/>
      <c r="J104" s="48"/>
      <c r="K104" s="48"/>
      <c r="L104" s="48"/>
      <c r="M104" s="48"/>
      <c r="N104" s="138">
        <f>ROUND(N88*T104,2)</f>
        <v>0</v>
      </c>
      <c r="O104" s="139"/>
      <c r="P104" s="139"/>
      <c r="Q104" s="139"/>
      <c r="R104" s="49"/>
      <c r="S104" s="189"/>
      <c r="T104" s="190"/>
      <c r="U104" s="191" t="s">
        <v>43</v>
      </c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92" t="s">
        <v>149</v>
      </c>
      <c r="AZ104" s="189"/>
      <c r="BA104" s="189"/>
      <c r="BB104" s="189"/>
      <c r="BC104" s="189"/>
      <c r="BD104" s="189"/>
      <c r="BE104" s="193">
        <f>IF(U104="základní",N104,0)</f>
        <v>0</v>
      </c>
      <c r="BF104" s="193">
        <f>IF(U104="snížená",N104,0)</f>
        <v>0</v>
      </c>
      <c r="BG104" s="193">
        <f>IF(U104="zákl. přenesená",N104,0)</f>
        <v>0</v>
      </c>
      <c r="BH104" s="193">
        <f>IF(U104="sníž. přenesená",N104,0)</f>
        <v>0</v>
      </c>
      <c r="BI104" s="193">
        <f>IF(U104="nulová",N104,0)</f>
        <v>0</v>
      </c>
      <c r="BJ104" s="192" t="s">
        <v>150</v>
      </c>
      <c r="BK104" s="189"/>
      <c r="BL104" s="189"/>
      <c r="BM104" s="189"/>
    </row>
    <row r="105" s="1" customFormat="1" ht="18" customHeight="1">
      <c r="B105" s="47"/>
      <c r="C105" s="48"/>
      <c r="D105" s="144" t="s">
        <v>154</v>
      </c>
      <c r="E105" s="137"/>
      <c r="F105" s="137"/>
      <c r="G105" s="137"/>
      <c r="H105" s="137"/>
      <c r="I105" s="48"/>
      <c r="J105" s="48"/>
      <c r="K105" s="48"/>
      <c r="L105" s="48"/>
      <c r="M105" s="48"/>
      <c r="N105" s="138">
        <f>ROUND(N88*T105,2)</f>
        <v>0</v>
      </c>
      <c r="O105" s="139"/>
      <c r="P105" s="139"/>
      <c r="Q105" s="139"/>
      <c r="R105" s="49"/>
      <c r="S105" s="189"/>
      <c r="T105" s="190"/>
      <c r="U105" s="191" t="s">
        <v>43</v>
      </c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89"/>
      <c r="AT105" s="189"/>
      <c r="AU105" s="189"/>
      <c r="AV105" s="189"/>
      <c r="AW105" s="189"/>
      <c r="AX105" s="189"/>
      <c r="AY105" s="192" t="s">
        <v>149</v>
      </c>
      <c r="AZ105" s="189"/>
      <c r="BA105" s="189"/>
      <c r="BB105" s="189"/>
      <c r="BC105" s="189"/>
      <c r="BD105" s="189"/>
      <c r="BE105" s="193">
        <f>IF(U105="základní",N105,0)</f>
        <v>0</v>
      </c>
      <c r="BF105" s="193">
        <f>IF(U105="snížená",N105,0)</f>
        <v>0</v>
      </c>
      <c r="BG105" s="193">
        <f>IF(U105="zákl. přenesená",N105,0)</f>
        <v>0</v>
      </c>
      <c r="BH105" s="193">
        <f>IF(U105="sníž. přenesená",N105,0)</f>
        <v>0</v>
      </c>
      <c r="BI105" s="193">
        <f>IF(U105="nulová",N105,0)</f>
        <v>0</v>
      </c>
      <c r="BJ105" s="192" t="s">
        <v>150</v>
      </c>
      <c r="BK105" s="189"/>
      <c r="BL105" s="189"/>
      <c r="BM105" s="189"/>
    </row>
    <row r="106" s="1" customFormat="1" ht="18" customHeight="1">
      <c r="B106" s="47"/>
      <c r="C106" s="48"/>
      <c r="D106" s="137" t="s">
        <v>155</v>
      </c>
      <c r="E106" s="48"/>
      <c r="F106" s="48"/>
      <c r="G106" s="48"/>
      <c r="H106" s="48"/>
      <c r="I106" s="48"/>
      <c r="J106" s="48"/>
      <c r="K106" s="48"/>
      <c r="L106" s="48"/>
      <c r="M106" s="48"/>
      <c r="N106" s="138">
        <f>ROUND(N88*T106,2)</f>
        <v>0</v>
      </c>
      <c r="O106" s="139"/>
      <c r="P106" s="139"/>
      <c r="Q106" s="139"/>
      <c r="R106" s="49"/>
      <c r="S106" s="189"/>
      <c r="T106" s="194"/>
      <c r="U106" s="195" t="s">
        <v>43</v>
      </c>
      <c r="V106" s="189"/>
      <c r="W106" s="189"/>
      <c r="X106" s="189"/>
      <c r="Y106" s="189"/>
      <c r="Z106" s="189"/>
      <c r="AA106" s="189"/>
      <c r="AB106" s="189"/>
      <c r="AC106" s="189"/>
      <c r="AD106" s="189"/>
      <c r="AE106" s="189"/>
      <c r="AF106" s="189"/>
      <c r="AG106" s="189"/>
      <c r="AH106" s="189"/>
      <c r="AI106" s="189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89"/>
      <c r="AT106" s="189"/>
      <c r="AU106" s="189"/>
      <c r="AV106" s="189"/>
      <c r="AW106" s="189"/>
      <c r="AX106" s="189"/>
      <c r="AY106" s="192" t="s">
        <v>156</v>
      </c>
      <c r="AZ106" s="189"/>
      <c r="BA106" s="189"/>
      <c r="BB106" s="189"/>
      <c r="BC106" s="189"/>
      <c r="BD106" s="189"/>
      <c r="BE106" s="193">
        <f>IF(U106="základní",N106,0)</f>
        <v>0</v>
      </c>
      <c r="BF106" s="193">
        <f>IF(U106="snížená",N106,0)</f>
        <v>0</v>
      </c>
      <c r="BG106" s="193">
        <f>IF(U106="zákl. přenesená",N106,0)</f>
        <v>0</v>
      </c>
      <c r="BH106" s="193">
        <f>IF(U106="sníž. přenesená",N106,0)</f>
        <v>0</v>
      </c>
      <c r="BI106" s="193">
        <f>IF(U106="nulová",N106,0)</f>
        <v>0</v>
      </c>
      <c r="BJ106" s="192" t="s">
        <v>150</v>
      </c>
      <c r="BK106" s="189"/>
      <c r="BL106" s="189"/>
      <c r="BM106" s="189"/>
    </row>
    <row r="107" s="1" customFormat="1"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9"/>
      <c r="T107" s="172"/>
      <c r="U107" s="172"/>
    </row>
    <row r="108" s="1" customFormat="1" ht="29.28" customHeight="1">
      <c r="B108" s="47"/>
      <c r="C108" s="151" t="s">
        <v>109</v>
      </c>
      <c r="D108" s="152"/>
      <c r="E108" s="152"/>
      <c r="F108" s="152"/>
      <c r="G108" s="152"/>
      <c r="H108" s="152"/>
      <c r="I108" s="152"/>
      <c r="J108" s="152"/>
      <c r="K108" s="152"/>
      <c r="L108" s="153">
        <f>ROUND(SUM(N88+N100),2)</f>
        <v>0</v>
      </c>
      <c r="M108" s="153"/>
      <c r="N108" s="153"/>
      <c r="O108" s="153"/>
      <c r="P108" s="153"/>
      <c r="Q108" s="153"/>
      <c r="R108" s="49"/>
      <c r="T108" s="172"/>
      <c r="U108" s="172"/>
    </row>
    <row r="109" s="1" customFormat="1" ht="6.96" customHeight="1">
      <c r="B109" s="76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8"/>
      <c r="T109" s="172"/>
      <c r="U109" s="172"/>
    </row>
    <row r="113" s="1" customFormat="1" ht="6.96" customHeight="1">
      <c r="B113" s="79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1"/>
    </row>
    <row r="114" s="1" customFormat="1" ht="36.96" customHeight="1">
      <c r="B114" s="47"/>
      <c r="C114" s="28" t="s">
        <v>157</v>
      </c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9"/>
    </row>
    <row r="115" s="1" customFormat="1" ht="6.96" customHeight="1"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9"/>
    </row>
    <row r="116" s="1" customFormat="1" ht="30" customHeight="1">
      <c r="B116" s="47"/>
      <c r="C116" s="39" t="s">
        <v>19</v>
      </c>
      <c r="D116" s="48"/>
      <c r="E116" s="48"/>
      <c r="F116" s="156" t="str">
        <f>F6</f>
        <v>Oprava a modernizace tří volných bytů o velikosti 1+1 na ul. Holečkova 1717/28 a 1718/30, Slezská Ostrava</v>
      </c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48"/>
      <c r="R116" s="49"/>
    </row>
    <row r="117" s="1" customFormat="1" ht="36.96" customHeight="1">
      <c r="B117" s="47"/>
      <c r="C117" s="86" t="s">
        <v>116</v>
      </c>
      <c r="D117" s="48"/>
      <c r="E117" s="48"/>
      <c r="F117" s="88" t="str">
        <f>F7</f>
        <v>03a - Vytápění + plynoinstalace-Holečkova 1718/30, byt č.5</v>
      </c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9"/>
    </row>
    <row r="118" s="1" customFormat="1" ht="6.96" customHeight="1"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9"/>
    </row>
    <row r="119" s="1" customFormat="1" ht="18" customHeight="1">
      <c r="B119" s="47"/>
      <c r="C119" s="39" t="s">
        <v>24</v>
      </c>
      <c r="D119" s="48"/>
      <c r="E119" s="48"/>
      <c r="F119" s="34" t="str">
        <f>F9</f>
        <v xml:space="preserve"> </v>
      </c>
      <c r="G119" s="48"/>
      <c r="H119" s="48"/>
      <c r="I119" s="48"/>
      <c r="J119" s="48"/>
      <c r="K119" s="39" t="s">
        <v>26</v>
      </c>
      <c r="L119" s="48"/>
      <c r="M119" s="91" t="str">
        <f>IF(O9="","",O9)</f>
        <v>27.3.2018</v>
      </c>
      <c r="N119" s="91"/>
      <c r="O119" s="91"/>
      <c r="P119" s="91"/>
      <c r="Q119" s="48"/>
      <c r="R119" s="49"/>
    </row>
    <row r="120" s="1" customFormat="1" ht="6.96" customHeight="1"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9"/>
    </row>
    <row r="121" s="1" customFormat="1">
      <c r="B121" s="47"/>
      <c r="C121" s="39" t="s">
        <v>28</v>
      </c>
      <c r="D121" s="48"/>
      <c r="E121" s="48"/>
      <c r="F121" s="34" t="str">
        <f>E12</f>
        <v xml:space="preserve"> </v>
      </c>
      <c r="G121" s="48"/>
      <c r="H121" s="48"/>
      <c r="I121" s="48"/>
      <c r="J121" s="48"/>
      <c r="K121" s="39" t="s">
        <v>33</v>
      </c>
      <c r="L121" s="48"/>
      <c r="M121" s="34" t="str">
        <f>E18</f>
        <v xml:space="preserve"> </v>
      </c>
      <c r="N121" s="34"/>
      <c r="O121" s="34"/>
      <c r="P121" s="34"/>
      <c r="Q121" s="34"/>
      <c r="R121" s="49"/>
    </row>
    <row r="122" s="1" customFormat="1" ht="14.4" customHeight="1">
      <c r="B122" s="47"/>
      <c r="C122" s="39" t="s">
        <v>31</v>
      </c>
      <c r="D122" s="48"/>
      <c r="E122" s="48"/>
      <c r="F122" s="34" t="str">
        <f>IF(E15="","",E15)</f>
        <v>Vyplň údaj</v>
      </c>
      <c r="G122" s="48"/>
      <c r="H122" s="48"/>
      <c r="I122" s="48"/>
      <c r="J122" s="48"/>
      <c r="K122" s="39" t="s">
        <v>35</v>
      </c>
      <c r="L122" s="48"/>
      <c r="M122" s="34" t="str">
        <f>E21</f>
        <v xml:space="preserve"> </v>
      </c>
      <c r="N122" s="34"/>
      <c r="O122" s="34"/>
      <c r="P122" s="34"/>
      <c r="Q122" s="34"/>
      <c r="R122" s="49"/>
    </row>
    <row r="123" s="1" customFormat="1" ht="10.32" customHeight="1">
      <c r="B123" s="47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9"/>
    </row>
    <row r="124" s="8" customFormat="1" ht="29.28" customHeight="1">
      <c r="B124" s="196"/>
      <c r="C124" s="197" t="s">
        <v>158</v>
      </c>
      <c r="D124" s="198" t="s">
        <v>159</v>
      </c>
      <c r="E124" s="198" t="s">
        <v>58</v>
      </c>
      <c r="F124" s="198" t="s">
        <v>160</v>
      </c>
      <c r="G124" s="198"/>
      <c r="H124" s="198"/>
      <c r="I124" s="198"/>
      <c r="J124" s="198" t="s">
        <v>161</v>
      </c>
      <c r="K124" s="198" t="s">
        <v>162</v>
      </c>
      <c r="L124" s="198" t="s">
        <v>163</v>
      </c>
      <c r="M124" s="198"/>
      <c r="N124" s="198" t="s">
        <v>121</v>
      </c>
      <c r="O124" s="198"/>
      <c r="P124" s="198"/>
      <c r="Q124" s="199"/>
      <c r="R124" s="200"/>
      <c r="T124" s="107" t="s">
        <v>164</v>
      </c>
      <c r="U124" s="108" t="s">
        <v>40</v>
      </c>
      <c r="V124" s="108" t="s">
        <v>165</v>
      </c>
      <c r="W124" s="108" t="s">
        <v>166</v>
      </c>
      <c r="X124" s="108" t="s">
        <v>167</v>
      </c>
      <c r="Y124" s="108" t="s">
        <v>168</v>
      </c>
      <c r="Z124" s="108" t="s">
        <v>169</v>
      </c>
      <c r="AA124" s="109" t="s">
        <v>170</v>
      </c>
    </row>
    <row r="125" s="1" customFormat="1" ht="29.28" customHeight="1">
      <c r="B125" s="47"/>
      <c r="C125" s="111" t="s">
        <v>118</v>
      </c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201">
        <f>BK125</f>
        <v>0</v>
      </c>
      <c r="O125" s="202"/>
      <c r="P125" s="202"/>
      <c r="Q125" s="202"/>
      <c r="R125" s="49"/>
      <c r="T125" s="110"/>
      <c r="U125" s="68"/>
      <c r="V125" s="68"/>
      <c r="W125" s="203">
        <f>W126+W128+W136+W166+W169+W179+W185+W197+W210+W212+W214</f>
        <v>0</v>
      </c>
      <c r="X125" s="68"/>
      <c r="Y125" s="203">
        <f>Y126+Y128+Y136+Y166+Y169+Y179+Y185+Y197+Y210+Y212+Y214</f>
        <v>0</v>
      </c>
      <c r="Z125" s="68"/>
      <c r="AA125" s="204">
        <f>AA126+AA128+AA136+AA166+AA169+AA179+AA185+AA197+AA210+AA212+AA214</f>
        <v>0</v>
      </c>
      <c r="AT125" s="23" t="s">
        <v>75</v>
      </c>
      <c r="AU125" s="23" t="s">
        <v>123</v>
      </c>
      <c r="BK125" s="205">
        <f>BK126+BK128+BK136+BK166+BK169+BK179+BK185+BK197+BK210+BK212+BK214</f>
        <v>0</v>
      </c>
    </row>
    <row r="126" s="9" customFormat="1" ht="37.44" customHeight="1">
      <c r="B126" s="206"/>
      <c r="C126" s="207"/>
      <c r="D126" s="208" t="s">
        <v>863</v>
      </c>
      <c r="E126" s="208"/>
      <c r="F126" s="208"/>
      <c r="G126" s="208"/>
      <c r="H126" s="208"/>
      <c r="I126" s="208"/>
      <c r="J126" s="208"/>
      <c r="K126" s="208"/>
      <c r="L126" s="208"/>
      <c r="M126" s="208"/>
      <c r="N126" s="273">
        <f>BK126</f>
        <v>0</v>
      </c>
      <c r="O126" s="274"/>
      <c r="P126" s="274"/>
      <c r="Q126" s="274"/>
      <c r="R126" s="210"/>
      <c r="T126" s="211"/>
      <c r="U126" s="207"/>
      <c r="V126" s="207"/>
      <c r="W126" s="212">
        <f>W127</f>
        <v>0</v>
      </c>
      <c r="X126" s="207"/>
      <c r="Y126" s="212">
        <f>Y127</f>
        <v>0</v>
      </c>
      <c r="Z126" s="207"/>
      <c r="AA126" s="213">
        <f>AA127</f>
        <v>0</v>
      </c>
      <c r="AR126" s="214" t="s">
        <v>84</v>
      </c>
      <c r="AT126" s="215" t="s">
        <v>75</v>
      </c>
      <c r="AU126" s="215" t="s">
        <v>76</v>
      </c>
      <c r="AY126" s="214" t="s">
        <v>171</v>
      </c>
      <c r="BK126" s="216">
        <f>BK127</f>
        <v>0</v>
      </c>
    </row>
    <row r="127" s="1" customFormat="1" ht="38.25" customHeight="1">
      <c r="B127" s="47"/>
      <c r="C127" s="220" t="s">
        <v>84</v>
      </c>
      <c r="D127" s="220" t="s">
        <v>172</v>
      </c>
      <c r="E127" s="221" t="s">
        <v>873</v>
      </c>
      <c r="F127" s="222" t="s">
        <v>874</v>
      </c>
      <c r="G127" s="222"/>
      <c r="H127" s="222"/>
      <c r="I127" s="222"/>
      <c r="J127" s="223" t="s">
        <v>223</v>
      </c>
      <c r="K127" s="224">
        <v>6</v>
      </c>
      <c r="L127" s="225">
        <v>0</v>
      </c>
      <c r="M127" s="226"/>
      <c r="N127" s="227">
        <f>ROUND(L127*K127,2)</f>
        <v>0</v>
      </c>
      <c r="O127" s="227"/>
      <c r="P127" s="227"/>
      <c r="Q127" s="227"/>
      <c r="R127" s="49"/>
      <c r="T127" s="228" t="s">
        <v>22</v>
      </c>
      <c r="U127" s="57" t="s">
        <v>43</v>
      </c>
      <c r="V127" s="48"/>
      <c r="W127" s="229">
        <f>V127*K127</f>
        <v>0</v>
      </c>
      <c r="X127" s="229">
        <v>0</v>
      </c>
      <c r="Y127" s="229">
        <f>X127*K127</f>
        <v>0</v>
      </c>
      <c r="Z127" s="229">
        <v>0</v>
      </c>
      <c r="AA127" s="230">
        <f>Z127*K127</f>
        <v>0</v>
      </c>
      <c r="AR127" s="23" t="s">
        <v>176</v>
      </c>
      <c r="AT127" s="23" t="s">
        <v>172</v>
      </c>
      <c r="AU127" s="23" t="s">
        <v>84</v>
      </c>
      <c r="AY127" s="23" t="s">
        <v>171</v>
      </c>
      <c r="BE127" s="143">
        <f>IF(U127="základní",N127,0)</f>
        <v>0</v>
      </c>
      <c r="BF127" s="143">
        <f>IF(U127="snížená",N127,0)</f>
        <v>0</v>
      </c>
      <c r="BG127" s="143">
        <f>IF(U127="zákl. přenesená",N127,0)</f>
        <v>0</v>
      </c>
      <c r="BH127" s="143">
        <f>IF(U127="sníž. přenesená",N127,0)</f>
        <v>0</v>
      </c>
      <c r="BI127" s="143">
        <f>IF(U127="nulová",N127,0)</f>
        <v>0</v>
      </c>
      <c r="BJ127" s="23" t="s">
        <v>150</v>
      </c>
      <c r="BK127" s="143">
        <f>ROUND(L127*K127,2)</f>
        <v>0</v>
      </c>
      <c r="BL127" s="23" t="s">
        <v>176</v>
      </c>
      <c r="BM127" s="23" t="s">
        <v>150</v>
      </c>
    </row>
    <row r="128" s="9" customFormat="1" ht="37.44" customHeight="1">
      <c r="B128" s="206"/>
      <c r="C128" s="207"/>
      <c r="D128" s="208" t="s">
        <v>864</v>
      </c>
      <c r="E128" s="208"/>
      <c r="F128" s="208"/>
      <c r="G128" s="208"/>
      <c r="H128" s="208"/>
      <c r="I128" s="208"/>
      <c r="J128" s="208"/>
      <c r="K128" s="208"/>
      <c r="L128" s="208"/>
      <c r="M128" s="208"/>
      <c r="N128" s="275">
        <f>BK128</f>
        <v>0</v>
      </c>
      <c r="O128" s="276"/>
      <c r="P128" s="276"/>
      <c r="Q128" s="276"/>
      <c r="R128" s="210"/>
      <c r="T128" s="211"/>
      <c r="U128" s="207"/>
      <c r="V128" s="207"/>
      <c r="W128" s="212">
        <f>SUM(W129:W135)</f>
        <v>0</v>
      </c>
      <c r="X128" s="207"/>
      <c r="Y128" s="212">
        <f>SUM(Y129:Y135)</f>
        <v>0</v>
      </c>
      <c r="Z128" s="207"/>
      <c r="AA128" s="213">
        <f>SUM(AA129:AA135)</f>
        <v>0</v>
      </c>
      <c r="AR128" s="214" t="s">
        <v>84</v>
      </c>
      <c r="AT128" s="215" t="s">
        <v>75</v>
      </c>
      <c r="AU128" s="215" t="s">
        <v>76</v>
      </c>
      <c r="AY128" s="214" t="s">
        <v>171</v>
      </c>
      <c r="BK128" s="216">
        <f>SUM(BK129:BK135)</f>
        <v>0</v>
      </c>
    </row>
    <row r="129" s="1" customFormat="1" ht="38.25" customHeight="1">
      <c r="B129" s="47"/>
      <c r="C129" s="220" t="s">
        <v>150</v>
      </c>
      <c r="D129" s="220" t="s">
        <v>172</v>
      </c>
      <c r="E129" s="221" t="s">
        <v>875</v>
      </c>
      <c r="F129" s="222" t="s">
        <v>876</v>
      </c>
      <c r="G129" s="222"/>
      <c r="H129" s="222"/>
      <c r="I129" s="222"/>
      <c r="J129" s="223" t="s">
        <v>175</v>
      </c>
      <c r="K129" s="224">
        <v>5</v>
      </c>
      <c r="L129" s="225">
        <v>0</v>
      </c>
      <c r="M129" s="226"/>
      <c r="N129" s="227">
        <f>ROUND(L129*K129,2)</f>
        <v>0</v>
      </c>
      <c r="O129" s="227"/>
      <c r="P129" s="227"/>
      <c r="Q129" s="227"/>
      <c r="R129" s="49"/>
      <c r="T129" s="228" t="s">
        <v>22</v>
      </c>
      <c r="U129" s="57" t="s">
        <v>43</v>
      </c>
      <c r="V129" s="48"/>
      <c r="W129" s="229">
        <f>V129*K129</f>
        <v>0</v>
      </c>
      <c r="X129" s="229">
        <v>0</v>
      </c>
      <c r="Y129" s="229">
        <f>X129*K129</f>
        <v>0</v>
      </c>
      <c r="Z129" s="229">
        <v>0</v>
      </c>
      <c r="AA129" s="230">
        <f>Z129*K129</f>
        <v>0</v>
      </c>
      <c r="AR129" s="23" t="s">
        <v>176</v>
      </c>
      <c r="AT129" s="23" t="s">
        <v>172</v>
      </c>
      <c r="AU129" s="23" t="s">
        <v>84</v>
      </c>
      <c r="AY129" s="23" t="s">
        <v>171</v>
      </c>
      <c r="BE129" s="143">
        <f>IF(U129="základní",N129,0)</f>
        <v>0</v>
      </c>
      <c r="BF129" s="143">
        <f>IF(U129="snížená",N129,0)</f>
        <v>0</v>
      </c>
      <c r="BG129" s="143">
        <f>IF(U129="zákl. přenesená",N129,0)</f>
        <v>0</v>
      </c>
      <c r="BH129" s="143">
        <f>IF(U129="sníž. přenesená",N129,0)</f>
        <v>0</v>
      </c>
      <c r="BI129" s="143">
        <f>IF(U129="nulová",N129,0)</f>
        <v>0</v>
      </c>
      <c r="BJ129" s="23" t="s">
        <v>150</v>
      </c>
      <c r="BK129" s="143">
        <f>ROUND(L129*K129,2)</f>
        <v>0</v>
      </c>
      <c r="BL129" s="23" t="s">
        <v>176</v>
      </c>
      <c r="BM129" s="23" t="s">
        <v>176</v>
      </c>
    </row>
    <row r="130" s="1" customFormat="1" ht="38.25" customHeight="1">
      <c r="B130" s="47"/>
      <c r="C130" s="220" t="s">
        <v>181</v>
      </c>
      <c r="D130" s="220" t="s">
        <v>172</v>
      </c>
      <c r="E130" s="221" t="s">
        <v>877</v>
      </c>
      <c r="F130" s="222" t="s">
        <v>878</v>
      </c>
      <c r="G130" s="222"/>
      <c r="H130" s="222"/>
      <c r="I130" s="222"/>
      <c r="J130" s="223" t="s">
        <v>175</v>
      </c>
      <c r="K130" s="224">
        <v>1</v>
      </c>
      <c r="L130" s="225">
        <v>0</v>
      </c>
      <c r="M130" s="226"/>
      <c r="N130" s="227">
        <f>ROUND(L130*K130,2)</f>
        <v>0</v>
      </c>
      <c r="O130" s="227"/>
      <c r="P130" s="227"/>
      <c r="Q130" s="227"/>
      <c r="R130" s="49"/>
      <c r="T130" s="228" t="s">
        <v>22</v>
      </c>
      <c r="U130" s="57" t="s">
        <v>43</v>
      </c>
      <c r="V130" s="48"/>
      <c r="W130" s="229">
        <f>V130*K130</f>
        <v>0</v>
      </c>
      <c r="X130" s="229">
        <v>0</v>
      </c>
      <c r="Y130" s="229">
        <f>X130*K130</f>
        <v>0</v>
      </c>
      <c r="Z130" s="229">
        <v>0</v>
      </c>
      <c r="AA130" s="230">
        <f>Z130*K130</f>
        <v>0</v>
      </c>
      <c r="AR130" s="23" t="s">
        <v>176</v>
      </c>
      <c r="AT130" s="23" t="s">
        <v>172</v>
      </c>
      <c r="AU130" s="23" t="s">
        <v>84</v>
      </c>
      <c r="AY130" s="23" t="s">
        <v>171</v>
      </c>
      <c r="BE130" s="143">
        <f>IF(U130="základní",N130,0)</f>
        <v>0</v>
      </c>
      <c r="BF130" s="143">
        <f>IF(U130="snížená",N130,0)</f>
        <v>0</v>
      </c>
      <c r="BG130" s="143">
        <f>IF(U130="zákl. přenesená",N130,0)</f>
        <v>0</v>
      </c>
      <c r="BH130" s="143">
        <f>IF(U130="sníž. přenesená",N130,0)</f>
        <v>0</v>
      </c>
      <c r="BI130" s="143">
        <f>IF(U130="nulová",N130,0)</f>
        <v>0</v>
      </c>
      <c r="BJ130" s="23" t="s">
        <v>150</v>
      </c>
      <c r="BK130" s="143">
        <f>ROUND(L130*K130,2)</f>
        <v>0</v>
      </c>
      <c r="BL130" s="23" t="s">
        <v>176</v>
      </c>
      <c r="BM130" s="23" t="s">
        <v>196</v>
      </c>
    </row>
    <row r="131" s="1" customFormat="1" ht="16.5" customHeight="1">
      <c r="B131" s="47"/>
      <c r="C131" s="220" t="s">
        <v>176</v>
      </c>
      <c r="D131" s="220" t="s">
        <v>172</v>
      </c>
      <c r="E131" s="221" t="s">
        <v>879</v>
      </c>
      <c r="F131" s="222" t="s">
        <v>880</v>
      </c>
      <c r="G131" s="222"/>
      <c r="H131" s="222"/>
      <c r="I131" s="222"/>
      <c r="J131" s="223" t="s">
        <v>184</v>
      </c>
      <c r="K131" s="224">
        <v>1</v>
      </c>
      <c r="L131" s="225">
        <v>0</v>
      </c>
      <c r="M131" s="226"/>
      <c r="N131" s="227">
        <f>ROUND(L131*K131,2)</f>
        <v>0</v>
      </c>
      <c r="O131" s="227"/>
      <c r="P131" s="227"/>
      <c r="Q131" s="227"/>
      <c r="R131" s="49"/>
      <c r="T131" s="228" t="s">
        <v>22</v>
      </c>
      <c r="U131" s="57" t="s">
        <v>43</v>
      </c>
      <c r="V131" s="48"/>
      <c r="W131" s="229">
        <f>V131*K131</f>
        <v>0</v>
      </c>
      <c r="X131" s="229">
        <v>0</v>
      </c>
      <c r="Y131" s="229">
        <f>X131*K131</f>
        <v>0</v>
      </c>
      <c r="Z131" s="229">
        <v>0</v>
      </c>
      <c r="AA131" s="230">
        <f>Z131*K131</f>
        <v>0</v>
      </c>
      <c r="AR131" s="23" t="s">
        <v>176</v>
      </c>
      <c r="AT131" s="23" t="s">
        <v>172</v>
      </c>
      <c r="AU131" s="23" t="s">
        <v>84</v>
      </c>
      <c r="AY131" s="23" t="s">
        <v>171</v>
      </c>
      <c r="BE131" s="143">
        <f>IF(U131="základní",N131,0)</f>
        <v>0</v>
      </c>
      <c r="BF131" s="143">
        <f>IF(U131="snížená",N131,0)</f>
        <v>0</v>
      </c>
      <c r="BG131" s="143">
        <f>IF(U131="zákl. přenesená",N131,0)</f>
        <v>0</v>
      </c>
      <c r="BH131" s="143">
        <f>IF(U131="sníž. přenesená",N131,0)</f>
        <v>0</v>
      </c>
      <c r="BI131" s="143">
        <f>IF(U131="nulová",N131,0)</f>
        <v>0</v>
      </c>
      <c r="BJ131" s="23" t="s">
        <v>150</v>
      </c>
      <c r="BK131" s="143">
        <f>ROUND(L131*K131,2)</f>
        <v>0</v>
      </c>
      <c r="BL131" s="23" t="s">
        <v>176</v>
      </c>
      <c r="BM131" s="23" t="s">
        <v>211</v>
      </c>
    </row>
    <row r="132" s="1" customFormat="1" ht="25.5" customHeight="1">
      <c r="B132" s="47"/>
      <c r="C132" s="220" t="s">
        <v>196</v>
      </c>
      <c r="D132" s="220" t="s">
        <v>172</v>
      </c>
      <c r="E132" s="221" t="s">
        <v>881</v>
      </c>
      <c r="F132" s="222" t="s">
        <v>882</v>
      </c>
      <c r="G132" s="222"/>
      <c r="H132" s="222"/>
      <c r="I132" s="222"/>
      <c r="J132" s="223" t="s">
        <v>175</v>
      </c>
      <c r="K132" s="224">
        <v>5</v>
      </c>
      <c r="L132" s="225">
        <v>0</v>
      </c>
      <c r="M132" s="226"/>
      <c r="N132" s="227">
        <f>ROUND(L132*K132,2)</f>
        <v>0</v>
      </c>
      <c r="O132" s="227"/>
      <c r="P132" s="227"/>
      <c r="Q132" s="227"/>
      <c r="R132" s="49"/>
      <c r="T132" s="228" t="s">
        <v>22</v>
      </c>
      <c r="U132" s="57" t="s">
        <v>43</v>
      </c>
      <c r="V132" s="48"/>
      <c r="W132" s="229">
        <f>V132*K132</f>
        <v>0</v>
      </c>
      <c r="X132" s="229">
        <v>0</v>
      </c>
      <c r="Y132" s="229">
        <f>X132*K132</f>
        <v>0</v>
      </c>
      <c r="Z132" s="229">
        <v>0</v>
      </c>
      <c r="AA132" s="230">
        <f>Z132*K132</f>
        <v>0</v>
      </c>
      <c r="AR132" s="23" t="s">
        <v>176</v>
      </c>
      <c r="AT132" s="23" t="s">
        <v>172</v>
      </c>
      <c r="AU132" s="23" t="s">
        <v>84</v>
      </c>
      <c r="AY132" s="23" t="s">
        <v>171</v>
      </c>
      <c r="BE132" s="143">
        <f>IF(U132="základní",N132,0)</f>
        <v>0</v>
      </c>
      <c r="BF132" s="143">
        <f>IF(U132="snížená",N132,0)</f>
        <v>0</v>
      </c>
      <c r="BG132" s="143">
        <f>IF(U132="zákl. přenesená",N132,0)</f>
        <v>0</v>
      </c>
      <c r="BH132" s="143">
        <f>IF(U132="sníž. přenesená",N132,0)</f>
        <v>0</v>
      </c>
      <c r="BI132" s="143">
        <f>IF(U132="nulová",N132,0)</f>
        <v>0</v>
      </c>
      <c r="BJ132" s="23" t="s">
        <v>150</v>
      </c>
      <c r="BK132" s="143">
        <f>ROUND(L132*K132,2)</f>
        <v>0</v>
      </c>
      <c r="BL132" s="23" t="s">
        <v>176</v>
      </c>
      <c r="BM132" s="23" t="s">
        <v>220</v>
      </c>
    </row>
    <row r="133" s="1" customFormat="1" ht="25.5" customHeight="1">
      <c r="B133" s="47"/>
      <c r="C133" s="220" t="s">
        <v>200</v>
      </c>
      <c r="D133" s="220" t="s">
        <v>172</v>
      </c>
      <c r="E133" s="221" t="s">
        <v>883</v>
      </c>
      <c r="F133" s="222" t="s">
        <v>884</v>
      </c>
      <c r="G133" s="222"/>
      <c r="H133" s="222"/>
      <c r="I133" s="222"/>
      <c r="J133" s="223" t="s">
        <v>175</v>
      </c>
      <c r="K133" s="224">
        <v>1</v>
      </c>
      <c r="L133" s="225">
        <v>0</v>
      </c>
      <c r="M133" s="226"/>
      <c r="N133" s="227">
        <f>ROUND(L133*K133,2)</f>
        <v>0</v>
      </c>
      <c r="O133" s="227"/>
      <c r="P133" s="227"/>
      <c r="Q133" s="227"/>
      <c r="R133" s="49"/>
      <c r="T133" s="228" t="s">
        <v>22</v>
      </c>
      <c r="U133" s="57" t="s">
        <v>43</v>
      </c>
      <c r="V133" s="48"/>
      <c r="W133" s="229">
        <f>V133*K133</f>
        <v>0</v>
      </c>
      <c r="X133" s="229">
        <v>0</v>
      </c>
      <c r="Y133" s="229">
        <f>X133*K133</f>
        <v>0</v>
      </c>
      <c r="Z133" s="229">
        <v>0</v>
      </c>
      <c r="AA133" s="230">
        <f>Z133*K133</f>
        <v>0</v>
      </c>
      <c r="AR133" s="23" t="s">
        <v>176</v>
      </c>
      <c r="AT133" s="23" t="s">
        <v>172</v>
      </c>
      <c r="AU133" s="23" t="s">
        <v>84</v>
      </c>
      <c r="AY133" s="23" t="s">
        <v>171</v>
      </c>
      <c r="BE133" s="143">
        <f>IF(U133="základní",N133,0)</f>
        <v>0</v>
      </c>
      <c r="BF133" s="143">
        <f>IF(U133="snížená",N133,0)</f>
        <v>0</v>
      </c>
      <c r="BG133" s="143">
        <f>IF(U133="zákl. přenesená",N133,0)</f>
        <v>0</v>
      </c>
      <c r="BH133" s="143">
        <f>IF(U133="sníž. přenesená",N133,0)</f>
        <v>0</v>
      </c>
      <c r="BI133" s="143">
        <f>IF(U133="nulová",N133,0)</f>
        <v>0</v>
      </c>
      <c r="BJ133" s="23" t="s">
        <v>150</v>
      </c>
      <c r="BK133" s="143">
        <f>ROUND(L133*K133,2)</f>
        <v>0</v>
      </c>
      <c r="BL133" s="23" t="s">
        <v>176</v>
      </c>
      <c r="BM133" s="23" t="s">
        <v>231</v>
      </c>
    </row>
    <row r="134" s="1" customFormat="1" ht="25.5" customHeight="1">
      <c r="B134" s="47"/>
      <c r="C134" s="220" t="s">
        <v>215</v>
      </c>
      <c r="D134" s="220" t="s">
        <v>172</v>
      </c>
      <c r="E134" s="221" t="s">
        <v>885</v>
      </c>
      <c r="F134" s="222" t="s">
        <v>886</v>
      </c>
      <c r="G134" s="222"/>
      <c r="H134" s="222"/>
      <c r="I134" s="222"/>
      <c r="J134" s="223" t="s">
        <v>223</v>
      </c>
      <c r="K134" s="224">
        <v>2</v>
      </c>
      <c r="L134" s="225">
        <v>0</v>
      </c>
      <c r="M134" s="226"/>
      <c r="N134" s="227">
        <f>ROUND(L134*K134,2)</f>
        <v>0</v>
      </c>
      <c r="O134" s="227"/>
      <c r="P134" s="227"/>
      <c r="Q134" s="227"/>
      <c r="R134" s="49"/>
      <c r="T134" s="228" t="s">
        <v>22</v>
      </c>
      <c r="U134" s="57" t="s">
        <v>43</v>
      </c>
      <c r="V134" s="48"/>
      <c r="W134" s="229">
        <f>V134*K134</f>
        <v>0</v>
      </c>
      <c r="X134" s="229">
        <v>0</v>
      </c>
      <c r="Y134" s="229">
        <f>X134*K134</f>
        <v>0</v>
      </c>
      <c r="Z134" s="229">
        <v>0</v>
      </c>
      <c r="AA134" s="230">
        <f>Z134*K134</f>
        <v>0</v>
      </c>
      <c r="AR134" s="23" t="s">
        <v>176</v>
      </c>
      <c r="AT134" s="23" t="s">
        <v>172</v>
      </c>
      <c r="AU134" s="23" t="s">
        <v>84</v>
      </c>
      <c r="AY134" s="23" t="s">
        <v>171</v>
      </c>
      <c r="BE134" s="143">
        <f>IF(U134="základní",N134,0)</f>
        <v>0</v>
      </c>
      <c r="BF134" s="143">
        <f>IF(U134="snížená",N134,0)</f>
        <v>0</v>
      </c>
      <c r="BG134" s="143">
        <f>IF(U134="zákl. přenesená",N134,0)</f>
        <v>0</v>
      </c>
      <c r="BH134" s="143">
        <f>IF(U134="sníž. přenesená",N134,0)</f>
        <v>0</v>
      </c>
      <c r="BI134" s="143">
        <f>IF(U134="nulová",N134,0)</f>
        <v>0</v>
      </c>
      <c r="BJ134" s="23" t="s">
        <v>150</v>
      </c>
      <c r="BK134" s="143">
        <f>ROUND(L134*K134,2)</f>
        <v>0</v>
      </c>
      <c r="BL134" s="23" t="s">
        <v>176</v>
      </c>
      <c r="BM134" s="23" t="s">
        <v>242</v>
      </c>
    </row>
    <row r="135" s="1" customFormat="1" ht="25.5" customHeight="1">
      <c r="B135" s="47"/>
      <c r="C135" s="220" t="s">
        <v>220</v>
      </c>
      <c r="D135" s="220" t="s">
        <v>172</v>
      </c>
      <c r="E135" s="221" t="s">
        <v>887</v>
      </c>
      <c r="F135" s="222" t="s">
        <v>888</v>
      </c>
      <c r="G135" s="222"/>
      <c r="H135" s="222"/>
      <c r="I135" s="222"/>
      <c r="J135" s="223" t="s">
        <v>273</v>
      </c>
      <c r="K135" s="224">
        <v>0.33000000000000002</v>
      </c>
      <c r="L135" s="225">
        <v>0</v>
      </c>
      <c r="M135" s="226"/>
      <c r="N135" s="227">
        <f>ROUND(L135*K135,2)</f>
        <v>0</v>
      </c>
      <c r="O135" s="227"/>
      <c r="P135" s="227"/>
      <c r="Q135" s="227"/>
      <c r="R135" s="49"/>
      <c r="T135" s="228" t="s">
        <v>22</v>
      </c>
      <c r="U135" s="57" t="s">
        <v>43</v>
      </c>
      <c r="V135" s="48"/>
      <c r="W135" s="229">
        <f>V135*K135</f>
        <v>0</v>
      </c>
      <c r="X135" s="229">
        <v>0</v>
      </c>
      <c r="Y135" s="229">
        <f>X135*K135</f>
        <v>0</v>
      </c>
      <c r="Z135" s="229">
        <v>0</v>
      </c>
      <c r="AA135" s="230">
        <f>Z135*K135</f>
        <v>0</v>
      </c>
      <c r="AR135" s="23" t="s">
        <v>176</v>
      </c>
      <c r="AT135" s="23" t="s">
        <v>172</v>
      </c>
      <c r="AU135" s="23" t="s">
        <v>84</v>
      </c>
      <c r="AY135" s="23" t="s">
        <v>171</v>
      </c>
      <c r="BE135" s="143">
        <f>IF(U135="základní",N135,0)</f>
        <v>0</v>
      </c>
      <c r="BF135" s="143">
        <f>IF(U135="snížená",N135,0)</f>
        <v>0</v>
      </c>
      <c r="BG135" s="143">
        <f>IF(U135="zákl. přenesená",N135,0)</f>
        <v>0</v>
      </c>
      <c r="BH135" s="143">
        <f>IF(U135="sníž. přenesená",N135,0)</f>
        <v>0</v>
      </c>
      <c r="BI135" s="143">
        <f>IF(U135="nulová",N135,0)</f>
        <v>0</v>
      </c>
      <c r="BJ135" s="23" t="s">
        <v>150</v>
      </c>
      <c r="BK135" s="143">
        <f>ROUND(L135*K135,2)</f>
        <v>0</v>
      </c>
      <c r="BL135" s="23" t="s">
        <v>176</v>
      </c>
      <c r="BM135" s="23" t="s">
        <v>249</v>
      </c>
    </row>
    <row r="136" s="9" customFormat="1" ht="37.44" customHeight="1">
      <c r="B136" s="206"/>
      <c r="C136" s="207"/>
      <c r="D136" s="208" t="s">
        <v>865</v>
      </c>
      <c r="E136" s="208"/>
      <c r="F136" s="208"/>
      <c r="G136" s="208"/>
      <c r="H136" s="208"/>
      <c r="I136" s="208"/>
      <c r="J136" s="208"/>
      <c r="K136" s="208"/>
      <c r="L136" s="208"/>
      <c r="M136" s="208"/>
      <c r="N136" s="275">
        <f>BK136</f>
        <v>0</v>
      </c>
      <c r="O136" s="276"/>
      <c r="P136" s="276"/>
      <c r="Q136" s="276"/>
      <c r="R136" s="210"/>
      <c r="T136" s="211"/>
      <c r="U136" s="207"/>
      <c r="V136" s="207"/>
      <c r="W136" s="212">
        <f>SUM(W137:W165)</f>
        <v>0</v>
      </c>
      <c r="X136" s="207"/>
      <c r="Y136" s="212">
        <f>SUM(Y137:Y165)</f>
        <v>0</v>
      </c>
      <c r="Z136" s="207"/>
      <c r="AA136" s="213">
        <f>SUM(AA137:AA165)</f>
        <v>0</v>
      </c>
      <c r="AR136" s="214" t="s">
        <v>150</v>
      </c>
      <c r="AT136" s="215" t="s">
        <v>75</v>
      </c>
      <c r="AU136" s="215" t="s">
        <v>76</v>
      </c>
      <c r="AY136" s="214" t="s">
        <v>171</v>
      </c>
      <c r="BK136" s="216">
        <f>SUM(BK137:BK165)</f>
        <v>0</v>
      </c>
    </row>
    <row r="137" s="1" customFormat="1" ht="25.5" customHeight="1">
      <c r="B137" s="47"/>
      <c r="C137" s="220" t="s">
        <v>231</v>
      </c>
      <c r="D137" s="220" t="s">
        <v>172</v>
      </c>
      <c r="E137" s="221" t="s">
        <v>889</v>
      </c>
      <c r="F137" s="222" t="s">
        <v>890</v>
      </c>
      <c r="G137" s="222"/>
      <c r="H137" s="222"/>
      <c r="I137" s="222"/>
      <c r="J137" s="223" t="s">
        <v>223</v>
      </c>
      <c r="K137" s="224">
        <v>4</v>
      </c>
      <c r="L137" s="225">
        <v>0</v>
      </c>
      <c r="M137" s="226"/>
      <c r="N137" s="227">
        <f>ROUND(L137*K137,2)</f>
        <v>0</v>
      </c>
      <c r="O137" s="227"/>
      <c r="P137" s="227"/>
      <c r="Q137" s="227"/>
      <c r="R137" s="49"/>
      <c r="T137" s="228" t="s">
        <v>22</v>
      </c>
      <c r="U137" s="57" t="s">
        <v>43</v>
      </c>
      <c r="V137" s="48"/>
      <c r="W137" s="229">
        <f>V137*K137</f>
        <v>0</v>
      </c>
      <c r="X137" s="229">
        <v>0</v>
      </c>
      <c r="Y137" s="229">
        <f>X137*K137</f>
        <v>0</v>
      </c>
      <c r="Z137" s="229">
        <v>0</v>
      </c>
      <c r="AA137" s="230">
        <f>Z137*K137</f>
        <v>0</v>
      </c>
      <c r="AR137" s="23" t="s">
        <v>249</v>
      </c>
      <c r="AT137" s="23" t="s">
        <v>172</v>
      </c>
      <c r="AU137" s="23" t="s">
        <v>84</v>
      </c>
      <c r="AY137" s="23" t="s">
        <v>171</v>
      </c>
      <c r="BE137" s="143">
        <f>IF(U137="základní",N137,0)</f>
        <v>0</v>
      </c>
      <c r="BF137" s="143">
        <f>IF(U137="snížená",N137,0)</f>
        <v>0</v>
      </c>
      <c r="BG137" s="143">
        <f>IF(U137="zákl. přenesená",N137,0)</f>
        <v>0</v>
      </c>
      <c r="BH137" s="143">
        <f>IF(U137="sníž. přenesená",N137,0)</f>
        <v>0</v>
      </c>
      <c r="BI137" s="143">
        <f>IF(U137="nulová",N137,0)</f>
        <v>0</v>
      </c>
      <c r="BJ137" s="23" t="s">
        <v>150</v>
      </c>
      <c r="BK137" s="143">
        <f>ROUND(L137*K137,2)</f>
        <v>0</v>
      </c>
      <c r="BL137" s="23" t="s">
        <v>249</v>
      </c>
      <c r="BM137" s="23" t="s">
        <v>257</v>
      </c>
    </row>
    <row r="138" s="1" customFormat="1" ht="25.5" customHeight="1">
      <c r="B138" s="47"/>
      <c r="C138" s="220" t="s">
        <v>236</v>
      </c>
      <c r="D138" s="220" t="s">
        <v>172</v>
      </c>
      <c r="E138" s="221" t="s">
        <v>891</v>
      </c>
      <c r="F138" s="222" t="s">
        <v>892</v>
      </c>
      <c r="G138" s="222"/>
      <c r="H138" s="222"/>
      <c r="I138" s="222"/>
      <c r="J138" s="223" t="s">
        <v>223</v>
      </c>
      <c r="K138" s="224">
        <v>3</v>
      </c>
      <c r="L138" s="225">
        <v>0</v>
      </c>
      <c r="M138" s="226"/>
      <c r="N138" s="227">
        <f>ROUND(L138*K138,2)</f>
        <v>0</v>
      </c>
      <c r="O138" s="227"/>
      <c r="P138" s="227"/>
      <c r="Q138" s="227"/>
      <c r="R138" s="49"/>
      <c r="T138" s="228" t="s">
        <v>22</v>
      </c>
      <c r="U138" s="57" t="s">
        <v>43</v>
      </c>
      <c r="V138" s="48"/>
      <c r="W138" s="229">
        <f>V138*K138</f>
        <v>0</v>
      </c>
      <c r="X138" s="229">
        <v>0</v>
      </c>
      <c r="Y138" s="229">
        <f>X138*K138</f>
        <v>0</v>
      </c>
      <c r="Z138" s="229">
        <v>0</v>
      </c>
      <c r="AA138" s="230">
        <f>Z138*K138</f>
        <v>0</v>
      </c>
      <c r="AR138" s="23" t="s">
        <v>249</v>
      </c>
      <c r="AT138" s="23" t="s">
        <v>172</v>
      </c>
      <c r="AU138" s="23" t="s">
        <v>84</v>
      </c>
      <c r="AY138" s="23" t="s">
        <v>171</v>
      </c>
      <c r="BE138" s="143">
        <f>IF(U138="základní",N138,0)</f>
        <v>0</v>
      </c>
      <c r="BF138" s="143">
        <f>IF(U138="snížená",N138,0)</f>
        <v>0</v>
      </c>
      <c r="BG138" s="143">
        <f>IF(U138="zákl. přenesená",N138,0)</f>
        <v>0</v>
      </c>
      <c r="BH138" s="143">
        <f>IF(U138="sníž. přenesená",N138,0)</f>
        <v>0</v>
      </c>
      <c r="BI138" s="143">
        <f>IF(U138="nulová",N138,0)</f>
        <v>0</v>
      </c>
      <c r="BJ138" s="23" t="s">
        <v>150</v>
      </c>
      <c r="BK138" s="143">
        <f>ROUND(L138*K138,2)</f>
        <v>0</v>
      </c>
      <c r="BL138" s="23" t="s">
        <v>249</v>
      </c>
      <c r="BM138" s="23" t="s">
        <v>270</v>
      </c>
    </row>
    <row r="139" s="1" customFormat="1" ht="25.5" customHeight="1">
      <c r="B139" s="47"/>
      <c r="C139" s="220" t="s">
        <v>242</v>
      </c>
      <c r="D139" s="220" t="s">
        <v>172</v>
      </c>
      <c r="E139" s="221" t="s">
        <v>893</v>
      </c>
      <c r="F139" s="222" t="s">
        <v>894</v>
      </c>
      <c r="G139" s="222"/>
      <c r="H139" s="222"/>
      <c r="I139" s="222"/>
      <c r="J139" s="223" t="s">
        <v>223</v>
      </c>
      <c r="K139" s="224">
        <v>9</v>
      </c>
      <c r="L139" s="225">
        <v>0</v>
      </c>
      <c r="M139" s="226"/>
      <c r="N139" s="227">
        <f>ROUND(L139*K139,2)</f>
        <v>0</v>
      </c>
      <c r="O139" s="227"/>
      <c r="P139" s="227"/>
      <c r="Q139" s="227"/>
      <c r="R139" s="49"/>
      <c r="T139" s="228" t="s">
        <v>22</v>
      </c>
      <c r="U139" s="57" t="s">
        <v>43</v>
      </c>
      <c r="V139" s="48"/>
      <c r="W139" s="229">
        <f>V139*K139</f>
        <v>0</v>
      </c>
      <c r="X139" s="229">
        <v>0</v>
      </c>
      <c r="Y139" s="229">
        <f>X139*K139</f>
        <v>0</v>
      </c>
      <c r="Z139" s="229">
        <v>0</v>
      </c>
      <c r="AA139" s="230">
        <f>Z139*K139</f>
        <v>0</v>
      </c>
      <c r="AR139" s="23" t="s">
        <v>249</v>
      </c>
      <c r="AT139" s="23" t="s">
        <v>172</v>
      </c>
      <c r="AU139" s="23" t="s">
        <v>84</v>
      </c>
      <c r="AY139" s="23" t="s">
        <v>171</v>
      </c>
      <c r="BE139" s="143">
        <f>IF(U139="základní",N139,0)</f>
        <v>0</v>
      </c>
      <c r="BF139" s="143">
        <f>IF(U139="snížená",N139,0)</f>
        <v>0</v>
      </c>
      <c r="BG139" s="143">
        <f>IF(U139="zákl. přenesená",N139,0)</f>
        <v>0</v>
      </c>
      <c r="BH139" s="143">
        <f>IF(U139="sníž. přenesená",N139,0)</f>
        <v>0</v>
      </c>
      <c r="BI139" s="143">
        <f>IF(U139="nulová",N139,0)</f>
        <v>0</v>
      </c>
      <c r="BJ139" s="23" t="s">
        <v>150</v>
      </c>
      <c r="BK139" s="143">
        <f>ROUND(L139*K139,2)</f>
        <v>0</v>
      </c>
      <c r="BL139" s="23" t="s">
        <v>249</v>
      </c>
      <c r="BM139" s="23" t="s">
        <v>278</v>
      </c>
    </row>
    <row r="140" s="1" customFormat="1" ht="25.5" customHeight="1">
      <c r="B140" s="47"/>
      <c r="C140" s="220" t="s">
        <v>11</v>
      </c>
      <c r="D140" s="220" t="s">
        <v>172</v>
      </c>
      <c r="E140" s="221" t="s">
        <v>895</v>
      </c>
      <c r="F140" s="222" t="s">
        <v>896</v>
      </c>
      <c r="G140" s="222"/>
      <c r="H140" s="222"/>
      <c r="I140" s="222"/>
      <c r="J140" s="223" t="s">
        <v>223</v>
      </c>
      <c r="K140" s="224">
        <v>1</v>
      </c>
      <c r="L140" s="225">
        <v>0</v>
      </c>
      <c r="M140" s="226"/>
      <c r="N140" s="227">
        <f>ROUND(L140*K140,2)</f>
        <v>0</v>
      </c>
      <c r="O140" s="227"/>
      <c r="P140" s="227"/>
      <c r="Q140" s="227"/>
      <c r="R140" s="49"/>
      <c r="T140" s="228" t="s">
        <v>22</v>
      </c>
      <c r="U140" s="57" t="s">
        <v>43</v>
      </c>
      <c r="V140" s="48"/>
      <c r="W140" s="229">
        <f>V140*K140</f>
        <v>0</v>
      </c>
      <c r="X140" s="229">
        <v>0</v>
      </c>
      <c r="Y140" s="229">
        <f>X140*K140</f>
        <v>0</v>
      </c>
      <c r="Z140" s="229">
        <v>0</v>
      </c>
      <c r="AA140" s="230">
        <f>Z140*K140</f>
        <v>0</v>
      </c>
      <c r="AR140" s="23" t="s">
        <v>249</v>
      </c>
      <c r="AT140" s="23" t="s">
        <v>172</v>
      </c>
      <c r="AU140" s="23" t="s">
        <v>84</v>
      </c>
      <c r="AY140" s="23" t="s">
        <v>171</v>
      </c>
      <c r="BE140" s="143">
        <f>IF(U140="základní",N140,0)</f>
        <v>0</v>
      </c>
      <c r="BF140" s="143">
        <f>IF(U140="snížená",N140,0)</f>
        <v>0</v>
      </c>
      <c r="BG140" s="143">
        <f>IF(U140="zákl. přenesená",N140,0)</f>
        <v>0</v>
      </c>
      <c r="BH140" s="143">
        <f>IF(U140="sníž. přenesená",N140,0)</f>
        <v>0</v>
      </c>
      <c r="BI140" s="143">
        <f>IF(U140="nulová",N140,0)</f>
        <v>0</v>
      </c>
      <c r="BJ140" s="23" t="s">
        <v>150</v>
      </c>
      <c r="BK140" s="143">
        <f>ROUND(L140*K140,2)</f>
        <v>0</v>
      </c>
      <c r="BL140" s="23" t="s">
        <v>249</v>
      </c>
      <c r="BM140" s="23" t="s">
        <v>286</v>
      </c>
    </row>
    <row r="141" s="1" customFormat="1" ht="25.5" customHeight="1">
      <c r="B141" s="47"/>
      <c r="C141" s="220" t="s">
        <v>249</v>
      </c>
      <c r="D141" s="220" t="s">
        <v>172</v>
      </c>
      <c r="E141" s="221" t="s">
        <v>897</v>
      </c>
      <c r="F141" s="222" t="s">
        <v>898</v>
      </c>
      <c r="G141" s="222"/>
      <c r="H141" s="222"/>
      <c r="I141" s="222"/>
      <c r="J141" s="223" t="s">
        <v>223</v>
      </c>
      <c r="K141" s="224">
        <v>22</v>
      </c>
      <c r="L141" s="225">
        <v>0</v>
      </c>
      <c r="M141" s="226"/>
      <c r="N141" s="227">
        <f>ROUND(L141*K141,2)</f>
        <v>0</v>
      </c>
      <c r="O141" s="227"/>
      <c r="P141" s="227"/>
      <c r="Q141" s="227"/>
      <c r="R141" s="49"/>
      <c r="T141" s="228" t="s">
        <v>22</v>
      </c>
      <c r="U141" s="57" t="s">
        <v>43</v>
      </c>
      <c r="V141" s="48"/>
      <c r="W141" s="229">
        <f>V141*K141</f>
        <v>0</v>
      </c>
      <c r="X141" s="229">
        <v>0</v>
      </c>
      <c r="Y141" s="229">
        <f>X141*K141</f>
        <v>0</v>
      </c>
      <c r="Z141" s="229">
        <v>0</v>
      </c>
      <c r="AA141" s="230">
        <f>Z141*K141</f>
        <v>0</v>
      </c>
      <c r="AR141" s="23" t="s">
        <v>249</v>
      </c>
      <c r="AT141" s="23" t="s">
        <v>172</v>
      </c>
      <c r="AU141" s="23" t="s">
        <v>84</v>
      </c>
      <c r="AY141" s="23" t="s">
        <v>171</v>
      </c>
      <c r="BE141" s="143">
        <f>IF(U141="základní",N141,0)</f>
        <v>0</v>
      </c>
      <c r="BF141" s="143">
        <f>IF(U141="snížená",N141,0)</f>
        <v>0</v>
      </c>
      <c r="BG141" s="143">
        <f>IF(U141="zákl. přenesená",N141,0)</f>
        <v>0</v>
      </c>
      <c r="BH141" s="143">
        <f>IF(U141="sníž. přenesená",N141,0)</f>
        <v>0</v>
      </c>
      <c r="BI141" s="143">
        <f>IF(U141="nulová",N141,0)</f>
        <v>0</v>
      </c>
      <c r="BJ141" s="23" t="s">
        <v>150</v>
      </c>
      <c r="BK141" s="143">
        <f>ROUND(L141*K141,2)</f>
        <v>0</v>
      </c>
      <c r="BL141" s="23" t="s">
        <v>249</v>
      </c>
      <c r="BM141" s="23" t="s">
        <v>295</v>
      </c>
    </row>
    <row r="142" s="1" customFormat="1" ht="16.5" customHeight="1">
      <c r="B142" s="47"/>
      <c r="C142" s="220" t="s">
        <v>253</v>
      </c>
      <c r="D142" s="220" t="s">
        <v>172</v>
      </c>
      <c r="E142" s="221" t="s">
        <v>899</v>
      </c>
      <c r="F142" s="222" t="s">
        <v>900</v>
      </c>
      <c r="G142" s="222"/>
      <c r="H142" s="222"/>
      <c r="I142" s="222"/>
      <c r="J142" s="223" t="s">
        <v>223</v>
      </c>
      <c r="K142" s="224">
        <v>2</v>
      </c>
      <c r="L142" s="225">
        <v>0</v>
      </c>
      <c r="M142" s="226"/>
      <c r="N142" s="227">
        <f>ROUND(L142*K142,2)</f>
        <v>0</v>
      </c>
      <c r="O142" s="227"/>
      <c r="P142" s="227"/>
      <c r="Q142" s="227"/>
      <c r="R142" s="49"/>
      <c r="T142" s="228" t="s">
        <v>22</v>
      </c>
      <c r="U142" s="57" t="s">
        <v>43</v>
      </c>
      <c r="V142" s="48"/>
      <c r="W142" s="229">
        <f>V142*K142</f>
        <v>0</v>
      </c>
      <c r="X142" s="229">
        <v>0</v>
      </c>
      <c r="Y142" s="229">
        <f>X142*K142</f>
        <v>0</v>
      </c>
      <c r="Z142" s="229">
        <v>0</v>
      </c>
      <c r="AA142" s="230">
        <f>Z142*K142</f>
        <v>0</v>
      </c>
      <c r="AR142" s="23" t="s">
        <v>249</v>
      </c>
      <c r="AT142" s="23" t="s">
        <v>172</v>
      </c>
      <c r="AU142" s="23" t="s">
        <v>84</v>
      </c>
      <c r="AY142" s="23" t="s">
        <v>171</v>
      </c>
      <c r="BE142" s="143">
        <f>IF(U142="základní",N142,0)</f>
        <v>0</v>
      </c>
      <c r="BF142" s="143">
        <f>IF(U142="snížená",N142,0)</f>
        <v>0</v>
      </c>
      <c r="BG142" s="143">
        <f>IF(U142="zákl. přenesená",N142,0)</f>
        <v>0</v>
      </c>
      <c r="BH142" s="143">
        <f>IF(U142="sníž. přenesená",N142,0)</f>
        <v>0</v>
      </c>
      <c r="BI142" s="143">
        <f>IF(U142="nulová",N142,0)</f>
        <v>0</v>
      </c>
      <c r="BJ142" s="23" t="s">
        <v>150</v>
      </c>
      <c r="BK142" s="143">
        <f>ROUND(L142*K142,2)</f>
        <v>0</v>
      </c>
      <c r="BL142" s="23" t="s">
        <v>249</v>
      </c>
      <c r="BM142" s="23" t="s">
        <v>309</v>
      </c>
    </row>
    <row r="143" s="1" customFormat="1" ht="25.5" customHeight="1">
      <c r="B143" s="47"/>
      <c r="C143" s="220" t="s">
        <v>257</v>
      </c>
      <c r="D143" s="220" t="s">
        <v>172</v>
      </c>
      <c r="E143" s="221" t="s">
        <v>901</v>
      </c>
      <c r="F143" s="222" t="s">
        <v>902</v>
      </c>
      <c r="G143" s="222"/>
      <c r="H143" s="222"/>
      <c r="I143" s="222"/>
      <c r="J143" s="223" t="s">
        <v>175</v>
      </c>
      <c r="K143" s="224">
        <v>1</v>
      </c>
      <c r="L143" s="225">
        <v>0</v>
      </c>
      <c r="M143" s="226"/>
      <c r="N143" s="227">
        <f>ROUND(L143*K143,2)</f>
        <v>0</v>
      </c>
      <c r="O143" s="227"/>
      <c r="P143" s="227"/>
      <c r="Q143" s="227"/>
      <c r="R143" s="49"/>
      <c r="T143" s="228" t="s">
        <v>22</v>
      </c>
      <c r="U143" s="57" t="s">
        <v>43</v>
      </c>
      <c r="V143" s="48"/>
      <c r="W143" s="229">
        <f>V143*K143</f>
        <v>0</v>
      </c>
      <c r="X143" s="229">
        <v>0</v>
      </c>
      <c r="Y143" s="229">
        <f>X143*K143</f>
        <v>0</v>
      </c>
      <c r="Z143" s="229">
        <v>0</v>
      </c>
      <c r="AA143" s="230">
        <f>Z143*K143</f>
        <v>0</v>
      </c>
      <c r="AR143" s="23" t="s">
        <v>249</v>
      </c>
      <c r="AT143" s="23" t="s">
        <v>172</v>
      </c>
      <c r="AU143" s="23" t="s">
        <v>84</v>
      </c>
      <c r="AY143" s="23" t="s">
        <v>171</v>
      </c>
      <c r="BE143" s="143">
        <f>IF(U143="základní",N143,0)</f>
        <v>0</v>
      </c>
      <c r="BF143" s="143">
        <f>IF(U143="snížená",N143,0)</f>
        <v>0</v>
      </c>
      <c r="BG143" s="143">
        <f>IF(U143="zákl. přenesená",N143,0)</f>
        <v>0</v>
      </c>
      <c r="BH143" s="143">
        <f>IF(U143="sníž. přenesená",N143,0)</f>
        <v>0</v>
      </c>
      <c r="BI143" s="143">
        <f>IF(U143="nulová",N143,0)</f>
        <v>0</v>
      </c>
      <c r="BJ143" s="23" t="s">
        <v>150</v>
      </c>
      <c r="BK143" s="143">
        <f>ROUND(L143*K143,2)</f>
        <v>0</v>
      </c>
      <c r="BL143" s="23" t="s">
        <v>249</v>
      </c>
      <c r="BM143" s="23" t="s">
        <v>318</v>
      </c>
    </row>
    <row r="144" s="1" customFormat="1" ht="16.5" customHeight="1">
      <c r="B144" s="47"/>
      <c r="C144" s="220" t="s">
        <v>264</v>
      </c>
      <c r="D144" s="220" t="s">
        <v>172</v>
      </c>
      <c r="E144" s="221" t="s">
        <v>903</v>
      </c>
      <c r="F144" s="222" t="s">
        <v>904</v>
      </c>
      <c r="G144" s="222"/>
      <c r="H144" s="222"/>
      <c r="I144" s="222"/>
      <c r="J144" s="223" t="s">
        <v>175</v>
      </c>
      <c r="K144" s="224">
        <v>1</v>
      </c>
      <c r="L144" s="225">
        <v>0</v>
      </c>
      <c r="M144" s="226"/>
      <c r="N144" s="227">
        <f>ROUND(L144*K144,2)</f>
        <v>0</v>
      </c>
      <c r="O144" s="227"/>
      <c r="P144" s="227"/>
      <c r="Q144" s="227"/>
      <c r="R144" s="49"/>
      <c r="T144" s="228" t="s">
        <v>22</v>
      </c>
      <c r="U144" s="57" t="s">
        <v>43</v>
      </c>
      <c r="V144" s="48"/>
      <c r="W144" s="229">
        <f>V144*K144</f>
        <v>0</v>
      </c>
      <c r="X144" s="229">
        <v>0</v>
      </c>
      <c r="Y144" s="229">
        <f>X144*K144</f>
        <v>0</v>
      </c>
      <c r="Z144" s="229">
        <v>0</v>
      </c>
      <c r="AA144" s="230">
        <f>Z144*K144</f>
        <v>0</v>
      </c>
      <c r="AR144" s="23" t="s">
        <v>249</v>
      </c>
      <c r="AT144" s="23" t="s">
        <v>172</v>
      </c>
      <c r="AU144" s="23" t="s">
        <v>84</v>
      </c>
      <c r="AY144" s="23" t="s">
        <v>171</v>
      </c>
      <c r="BE144" s="143">
        <f>IF(U144="základní",N144,0)</f>
        <v>0</v>
      </c>
      <c r="BF144" s="143">
        <f>IF(U144="snížená",N144,0)</f>
        <v>0</v>
      </c>
      <c r="BG144" s="143">
        <f>IF(U144="zákl. přenesená",N144,0)</f>
        <v>0</v>
      </c>
      <c r="BH144" s="143">
        <f>IF(U144="sníž. přenesená",N144,0)</f>
        <v>0</v>
      </c>
      <c r="BI144" s="143">
        <f>IF(U144="nulová",N144,0)</f>
        <v>0</v>
      </c>
      <c r="BJ144" s="23" t="s">
        <v>150</v>
      </c>
      <c r="BK144" s="143">
        <f>ROUND(L144*K144,2)</f>
        <v>0</v>
      </c>
      <c r="BL144" s="23" t="s">
        <v>249</v>
      </c>
      <c r="BM144" s="23" t="s">
        <v>306</v>
      </c>
    </row>
    <row r="145" s="1" customFormat="1" ht="25.5" customHeight="1">
      <c r="B145" s="47"/>
      <c r="C145" s="220" t="s">
        <v>270</v>
      </c>
      <c r="D145" s="220" t="s">
        <v>172</v>
      </c>
      <c r="E145" s="221" t="s">
        <v>905</v>
      </c>
      <c r="F145" s="222" t="s">
        <v>906</v>
      </c>
      <c r="G145" s="222"/>
      <c r="H145" s="222"/>
      <c r="I145" s="222"/>
      <c r="J145" s="223" t="s">
        <v>175</v>
      </c>
      <c r="K145" s="224">
        <v>1</v>
      </c>
      <c r="L145" s="225">
        <v>0</v>
      </c>
      <c r="M145" s="226"/>
      <c r="N145" s="227">
        <f>ROUND(L145*K145,2)</f>
        <v>0</v>
      </c>
      <c r="O145" s="227"/>
      <c r="P145" s="227"/>
      <c r="Q145" s="227"/>
      <c r="R145" s="49"/>
      <c r="T145" s="228" t="s">
        <v>22</v>
      </c>
      <c r="U145" s="57" t="s">
        <v>43</v>
      </c>
      <c r="V145" s="48"/>
      <c r="W145" s="229">
        <f>V145*K145</f>
        <v>0</v>
      </c>
      <c r="X145" s="229">
        <v>0</v>
      </c>
      <c r="Y145" s="229">
        <f>X145*K145</f>
        <v>0</v>
      </c>
      <c r="Z145" s="229">
        <v>0</v>
      </c>
      <c r="AA145" s="230">
        <f>Z145*K145</f>
        <v>0</v>
      </c>
      <c r="AR145" s="23" t="s">
        <v>249</v>
      </c>
      <c r="AT145" s="23" t="s">
        <v>172</v>
      </c>
      <c r="AU145" s="23" t="s">
        <v>84</v>
      </c>
      <c r="AY145" s="23" t="s">
        <v>171</v>
      </c>
      <c r="BE145" s="143">
        <f>IF(U145="základní",N145,0)</f>
        <v>0</v>
      </c>
      <c r="BF145" s="143">
        <f>IF(U145="snížená",N145,0)</f>
        <v>0</v>
      </c>
      <c r="BG145" s="143">
        <f>IF(U145="zákl. přenesená",N145,0)</f>
        <v>0</v>
      </c>
      <c r="BH145" s="143">
        <f>IF(U145="sníž. přenesená",N145,0)</f>
        <v>0</v>
      </c>
      <c r="BI145" s="143">
        <f>IF(U145="nulová",N145,0)</f>
        <v>0</v>
      </c>
      <c r="BJ145" s="23" t="s">
        <v>150</v>
      </c>
      <c r="BK145" s="143">
        <f>ROUND(L145*K145,2)</f>
        <v>0</v>
      </c>
      <c r="BL145" s="23" t="s">
        <v>249</v>
      </c>
      <c r="BM145" s="23" t="s">
        <v>334</v>
      </c>
    </row>
    <row r="146" s="1" customFormat="1" ht="25.5" customHeight="1">
      <c r="B146" s="47"/>
      <c r="C146" s="220" t="s">
        <v>10</v>
      </c>
      <c r="D146" s="220" t="s">
        <v>172</v>
      </c>
      <c r="E146" s="221" t="s">
        <v>907</v>
      </c>
      <c r="F146" s="222" t="s">
        <v>908</v>
      </c>
      <c r="G146" s="222"/>
      <c r="H146" s="222"/>
      <c r="I146" s="222"/>
      <c r="J146" s="223" t="s">
        <v>175</v>
      </c>
      <c r="K146" s="224">
        <v>1</v>
      </c>
      <c r="L146" s="225">
        <v>0</v>
      </c>
      <c r="M146" s="226"/>
      <c r="N146" s="227">
        <f>ROUND(L146*K146,2)</f>
        <v>0</v>
      </c>
      <c r="O146" s="227"/>
      <c r="P146" s="227"/>
      <c r="Q146" s="227"/>
      <c r="R146" s="49"/>
      <c r="T146" s="228" t="s">
        <v>22</v>
      </c>
      <c r="U146" s="57" t="s">
        <v>43</v>
      </c>
      <c r="V146" s="48"/>
      <c r="W146" s="229">
        <f>V146*K146</f>
        <v>0</v>
      </c>
      <c r="X146" s="229">
        <v>0</v>
      </c>
      <c r="Y146" s="229">
        <f>X146*K146</f>
        <v>0</v>
      </c>
      <c r="Z146" s="229">
        <v>0</v>
      </c>
      <c r="AA146" s="230">
        <f>Z146*K146</f>
        <v>0</v>
      </c>
      <c r="AR146" s="23" t="s">
        <v>249</v>
      </c>
      <c r="AT146" s="23" t="s">
        <v>172</v>
      </c>
      <c r="AU146" s="23" t="s">
        <v>84</v>
      </c>
      <c r="AY146" s="23" t="s">
        <v>171</v>
      </c>
      <c r="BE146" s="143">
        <f>IF(U146="základní",N146,0)</f>
        <v>0</v>
      </c>
      <c r="BF146" s="143">
        <f>IF(U146="snížená",N146,0)</f>
        <v>0</v>
      </c>
      <c r="BG146" s="143">
        <f>IF(U146="zákl. přenesená",N146,0)</f>
        <v>0</v>
      </c>
      <c r="BH146" s="143">
        <f>IF(U146="sníž. přenesená",N146,0)</f>
        <v>0</v>
      </c>
      <c r="BI146" s="143">
        <f>IF(U146="nulová",N146,0)</f>
        <v>0</v>
      </c>
      <c r="BJ146" s="23" t="s">
        <v>150</v>
      </c>
      <c r="BK146" s="143">
        <f>ROUND(L146*K146,2)</f>
        <v>0</v>
      </c>
      <c r="BL146" s="23" t="s">
        <v>249</v>
      </c>
      <c r="BM146" s="23" t="s">
        <v>342</v>
      </c>
    </row>
    <row r="147" s="1" customFormat="1" ht="25.5" customHeight="1">
      <c r="B147" s="47"/>
      <c r="C147" s="220" t="s">
        <v>278</v>
      </c>
      <c r="D147" s="220" t="s">
        <v>172</v>
      </c>
      <c r="E147" s="221" t="s">
        <v>909</v>
      </c>
      <c r="F147" s="222" t="s">
        <v>910</v>
      </c>
      <c r="G147" s="222"/>
      <c r="H147" s="222"/>
      <c r="I147" s="222"/>
      <c r="J147" s="223" t="s">
        <v>175</v>
      </c>
      <c r="K147" s="224">
        <v>1</v>
      </c>
      <c r="L147" s="225">
        <v>0</v>
      </c>
      <c r="M147" s="226"/>
      <c r="N147" s="227">
        <f>ROUND(L147*K147,2)</f>
        <v>0</v>
      </c>
      <c r="O147" s="227"/>
      <c r="P147" s="227"/>
      <c r="Q147" s="227"/>
      <c r="R147" s="49"/>
      <c r="T147" s="228" t="s">
        <v>22</v>
      </c>
      <c r="U147" s="57" t="s">
        <v>43</v>
      </c>
      <c r="V147" s="48"/>
      <c r="W147" s="229">
        <f>V147*K147</f>
        <v>0</v>
      </c>
      <c r="X147" s="229">
        <v>0</v>
      </c>
      <c r="Y147" s="229">
        <f>X147*K147</f>
        <v>0</v>
      </c>
      <c r="Z147" s="229">
        <v>0</v>
      </c>
      <c r="AA147" s="230">
        <f>Z147*K147</f>
        <v>0</v>
      </c>
      <c r="AR147" s="23" t="s">
        <v>249</v>
      </c>
      <c r="AT147" s="23" t="s">
        <v>172</v>
      </c>
      <c r="AU147" s="23" t="s">
        <v>84</v>
      </c>
      <c r="AY147" s="23" t="s">
        <v>171</v>
      </c>
      <c r="BE147" s="143">
        <f>IF(U147="základní",N147,0)</f>
        <v>0</v>
      </c>
      <c r="BF147" s="143">
        <f>IF(U147="snížená",N147,0)</f>
        <v>0</v>
      </c>
      <c r="BG147" s="143">
        <f>IF(U147="zákl. přenesená",N147,0)</f>
        <v>0</v>
      </c>
      <c r="BH147" s="143">
        <f>IF(U147="sníž. přenesená",N147,0)</f>
        <v>0</v>
      </c>
      <c r="BI147" s="143">
        <f>IF(U147="nulová",N147,0)</f>
        <v>0</v>
      </c>
      <c r="BJ147" s="23" t="s">
        <v>150</v>
      </c>
      <c r="BK147" s="143">
        <f>ROUND(L147*K147,2)</f>
        <v>0</v>
      </c>
      <c r="BL147" s="23" t="s">
        <v>249</v>
      </c>
      <c r="BM147" s="23" t="s">
        <v>350</v>
      </c>
    </row>
    <row r="148" s="1" customFormat="1" ht="25.5" customHeight="1">
      <c r="B148" s="47"/>
      <c r="C148" s="220" t="s">
        <v>282</v>
      </c>
      <c r="D148" s="220" t="s">
        <v>172</v>
      </c>
      <c r="E148" s="221" t="s">
        <v>911</v>
      </c>
      <c r="F148" s="222" t="s">
        <v>912</v>
      </c>
      <c r="G148" s="222"/>
      <c r="H148" s="222"/>
      <c r="I148" s="222"/>
      <c r="J148" s="223" t="s">
        <v>175</v>
      </c>
      <c r="K148" s="224">
        <v>1</v>
      </c>
      <c r="L148" s="225">
        <v>0</v>
      </c>
      <c r="M148" s="226"/>
      <c r="N148" s="227">
        <f>ROUND(L148*K148,2)</f>
        <v>0</v>
      </c>
      <c r="O148" s="227"/>
      <c r="P148" s="227"/>
      <c r="Q148" s="227"/>
      <c r="R148" s="49"/>
      <c r="T148" s="228" t="s">
        <v>22</v>
      </c>
      <c r="U148" s="57" t="s">
        <v>43</v>
      </c>
      <c r="V148" s="48"/>
      <c r="W148" s="229">
        <f>V148*K148</f>
        <v>0</v>
      </c>
      <c r="X148" s="229">
        <v>0</v>
      </c>
      <c r="Y148" s="229">
        <f>X148*K148</f>
        <v>0</v>
      </c>
      <c r="Z148" s="229">
        <v>0</v>
      </c>
      <c r="AA148" s="230">
        <f>Z148*K148</f>
        <v>0</v>
      </c>
      <c r="AR148" s="23" t="s">
        <v>249</v>
      </c>
      <c r="AT148" s="23" t="s">
        <v>172</v>
      </c>
      <c r="AU148" s="23" t="s">
        <v>84</v>
      </c>
      <c r="AY148" s="23" t="s">
        <v>171</v>
      </c>
      <c r="BE148" s="143">
        <f>IF(U148="základní",N148,0)</f>
        <v>0</v>
      </c>
      <c r="BF148" s="143">
        <f>IF(U148="snížená",N148,0)</f>
        <v>0</v>
      </c>
      <c r="BG148" s="143">
        <f>IF(U148="zákl. přenesená",N148,0)</f>
        <v>0</v>
      </c>
      <c r="BH148" s="143">
        <f>IF(U148="sníž. přenesená",N148,0)</f>
        <v>0</v>
      </c>
      <c r="BI148" s="143">
        <f>IF(U148="nulová",N148,0)</f>
        <v>0</v>
      </c>
      <c r="BJ148" s="23" t="s">
        <v>150</v>
      </c>
      <c r="BK148" s="143">
        <f>ROUND(L148*K148,2)</f>
        <v>0</v>
      </c>
      <c r="BL148" s="23" t="s">
        <v>249</v>
      </c>
      <c r="BM148" s="23" t="s">
        <v>358</v>
      </c>
    </row>
    <row r="149" s="1" customFormat="1" ht="25.5" customHeight="1">
      <c r="B149" s="47"/>
      <c r="C149" s="220" t="s">
        <v>286</v>
      </c>
      <c r="D149" s="220" t="s">
        <v>172</v>
      </c>
      <c r="E149" s="221" t="s">
        <v>913</v>
      </c>
      <c r="F149" s="222" t="s">
        <v>914</v>
      </c>
      <c r="G149" s="222"/>
      <c r="H149" s="222"/>
      <c r="I149" s="222"/>
      <c r="J149" s="223" t="s">
        <v>175</v>
      </c>
      <c r="K149" s="224">
        <v>1</v>
      </c>
      <c r="L149" s="225">
        <v>0</v>
      </c>
      <c r="M149" s="226"/>
      <c r="N149" s="227">
        <f>ROUND(L149*K149,2)</f>
        <v>0</v>
      </c>
      <c r="O149" s="227"/>
      <c r="P149" s="227"/>
      <c r="Q149" s="227"/>
      <c r="R149" s="49"/>
      <c r="T149" s="228" t="s">
        <v>22</v>
      </c>
      <c r="U149" s="57" t="s">
        <v>43</v>
      </c>
      <c r="V149" s="48"/>
      <c r="W149" s="229">
        <f>V149*K149</f>
        <v>0</v>
      </c>
      <c r="X149" s="229">
        <v>0</v>
      </c>
      <c r="Y149" s="229">
        <f>X149*K149</f>
        <v>0</v>
      </c>
      <c r="Z149" s="229">
        <v>0</v>
      </c>
      <c r="AA149" s="230">
        <f>Z149*K149</f>
        <v>0</v>
      </c>
      <c r="AR149" s="23" t="s">
        <v>249</v>
      </c>
      <c r="AT149" s="23" t="s">
        <v>172</v>
      </c>
      <c r="AU149" s="23" t="s">
        <v>84</v>
      </c>
      <c r="AY149" s="23" t="s">
        <v>171</v>
      </c>
      <c r="BE149" s="143">
        <f>IF(U149="základní",N149,0)</f>
        <v>0</v>
      </c>
      <c r="BF149" s="143">
        <f>IF(U149="snížená",N149,0)</f>
        <v>0</v>
      </c>
      <c r="BG149" s="143">
        <f>IF(U149="zákl. přenesená",N149,0)</f>
        <v>0</v>
      </c>
      <c r="BH149" s="143">
        <f>IF(U149="sníž. přenesená",N149,0)</f>
        <v>0</v>
      </c>
      <c r="BI149" s="143">
        <f>IF(U149="nulová",N149,0)</f>
        <v>0</v>
      </c>
      <c r="BJ149" s="23" t="s">
        <v>150</v>
      </c>
      <c r="BK149" s="143">
        <f>ROUND(L149*K149,2)</f>
        <v>0</v>
      </c>
      <c r="BL149" s="23" t="s">
        <v>249</v>
      </c>
      <c r="BM149" s="23" t="s">
        <v>366</v>
      </c>
    </row>
    <row r="150" s="1" customFormat="1" ht="25.5" customHeight="1">
      <c r="B150" s="47"/>
      <c r="C150" s="220" t="s">
        <v>290</v>
      </c>
      <c r="D150" s="220" t="s">
        <v>172</v>
      </c>
      <c r="E150" s="221" t="s">
        <v>915</v>
      </c>
      <c r="F150" s="222" t="s">
        <v>916</v>
      </c>
      <c r="G150" s="222"/>
      <c r="H150" s="222"/>
      <c r="I150" s="222"/>
      <c r="J150" s="223" t="s">
        <v>223</v>
      </c>
      <c r="K150" s="224">
        <v>17</v>
      </c>
      <c r="L150" s="225">
        <v>0</v>
      </c>
      <c r="M150" s="226"/>
      <c r="N150" s="227">
        <f>ROUND(L150*K150,2)</f>
        <v>0</v>
      </c>
      <c r="O150" s="227"/>
      <c r="P150" s="227"/>
      <c r="Q150" s="227"/>
      <c r="R150" s="49"/>
      <c r="T150" s="228" t="s">
        <v>22</v>
      </c>
      <c r="U150" s="57" t="s">
        <v>43</v>
      </c>
      <c r="V150" s="48"/>
      <c r="W150" s="229">
        <f>V150*K150</f>
        <v>0</v>
      </c>
      <c r="X150" s="229">
        <v>0</v>
      </c>
      <c r="Y150" s="229">
        <f>X150*K150</f>
        <v>0</v>
      </c>
      <c r="Z150" s="229">
        <v>0</v>
      </c>
      <c r="AA150" s="230">
        <f>Z150*K150</f>
        <v>0</v>
      </c>
      <c r="AR150" s="23" t="s">
        <v>249</v>
      </c>
      <c r="AT150" s="23" t="s">
        <v>172</v>
      </c>
      <c r="AU150" s="23" t="s">
        <v>84</v>
      </c>
      <c r="AY150" s="23" t="s">
        <v>171</v>
      </c>
      <c r="BE150" s="143">
        <f>IF(U150="základní",N150,0)</f>
        <v>0</v>
      </c>
      <c r="BF150" s="143">
        <f>IF(U150="snížená",N150,0)</f>
        <v>0</v>
      </c>
      <c r="BG150" s="143">
        <f>IF(U150="zákl. přenesená",N150,0)</f>
        <v>0</v>
      </c>
      <c r="BH150" s="143">
        <f>IF(U150="sníž. přenesená",N150,0)</f>
        <v>0</v>
      </c>
      <c r="BI150" s="143">
        <f>IF(U150="nulová",N150,0)</f>
        <v>0</v>
      </c>
      <c r="BJ150" s="23" t="s">
        <v>150</v>
      </c>
      <c r="BK150" s="143">
        <f>ROUND(L150*K150,2)</f>
        <v>0</v>
      </c>
      <c r="BL150" s="23" t="s">
        <v>249</v>
      </c>
      <c r="BM150" s="23" t="s">
        <v>374</v>
      </c>
    </row>
    <row r="151" s="1" customFormat="1" ht="25.5" customHeight="1">
      <c r="B151" s="47"/>
      <c r="C151" s="220" t="s">
        <v>295</v>
      </c>
      <c r="D151" s="220" t="s">
        <v>172</v>
      </c>
      <c r="E151" s="221" t="s">
        <v>917</v>
      </c>
      <c r="F151" s="222" t="s">
        <v>918</v>
      </c>
      <c r="G151" s="222"/>
      <c r="H151" s="222"/>
      <c r="I151" s="222"/>
      <c r="J151" s="223" t="s">
        <v>175</v>
      </c>
      <c r="K151" s="224">
        <v>1</v>
      </c>
      <c r="L151" s="225">
        <v>0</v>
      </c>
      <c r="M151" s="226"/>
      <c r="N151" s="227">
        <f>ROUND(L151*K151,2)</f>
        <v>0</v>
      </c>
      <c r="O151" s="227"/>
      <c r="P151" s="227"/>
      <c r="Q151" s="227"/>
      <c r="R151" s="49"/>
      <c r="T151" s="228" t="s">
        <v>22</v>
      </c>
      <c r="U151" s="57" t="s">
        <v>43</v>
      </c>
      <c r="V151" s="48"/>
      <c r="W151" s="229">
        <f>V151*K151</f>
        <v>0</v>
      </c>
      <c r="X151" s="229">
        <v>0</v>
      </c>
      <c r="Y151" s="229">
        <f>X151*K151</f>
        <v>0</v>
      </c>
      <c r="Z151" s="229">
        <v>0</v>
      </c>
      <c r="AA151" s="230">
        <f>Z151*K151</f>
        <v>0</v>
      </c>
      <c r="AR151" s="23" t="s">
        <v>249</v>
      </c>
      <c r="AT151" s="23" t="s">
        <v>172</v>
      </c>
      <c r="AU151" s="23" t="s">
        <v>84</v>
      </c>
      <c r="AY151" s="23" t="s">
        <v>171</v>
      </c>
      <c r="BE151" s="143">
        <f>IF(U151="základní",N151,0)</f>
        <v>0</v>
      </c>
      <c r="BF151" s="143">
        <f>IF(U151="snížená",N151,0)</f>
        <v>0</v>
      </c>
      <c r="BG151" s="143">
        <f>IF(U151="zákl. přenesená",N151,0)</f>
        <v>0</v>
      </c>
      <c r="BH151" s="143">
        <f>IF(U151="sníž. přenesená",N151,0)</f>
        <v>0</v>
      </c>
      <c r="BI151" s="143">
        <f>IF(U151="nulová",N151,0)</f>
        <v>0</v>
      </c>
      <c r="BJ151" s="23" t="s">
        <v>150</v>
      </c>
      <c r="BK151" s="143">
        <f>ROUND(L151*K151,2)</f>
        <v>0</v>
      </c>
      <c r="BL151" s="23" t="s">
        <v>249</v>
      </c>
      <c r="BM151" s="23" t="s">
        <v>382</v>
      </c>
    </row>
    <row r="152" s="1" customFormat="1" ht="25.5" customHeight="1">
      <c r="B152" s="47"/>
      <c r="C152" s="220" t="s">
        <v>301</v>
      </c>
      <c r="D152" s="220" t="s">
        <v>172</v>
      </c>
      <c r="E152" s="221" t="s">
        <v>919</v>
      </c>
      <c r="F152" s="222" t="s">
        <v>920</v>
      </c>
      <c r="G152" s="222"/>
      <c r="H152" s="222"/>
      <c r="I152" s="222"/>
      <c r="J152" s="223" t="s">
        <v>175</v>
      </c>
      <c r="K152" s="224">
        <v>1</v>
      </c>
      <c r="L152" s="225">
        <v>0</v>
      </c>
      <c r="M152" s="226"/>
      <c r="N152" s="227">
        <f>ROUND(L152*K152,2)</f>
        <v>0</v>
      </c>
      <c r="O152" s="227"/>
      <c r="P152" s="227"/>
      <c r="Q152" s="227"/>
      <c r="R152" s="49"/>
      <c r="T152" s="228" t="s">
        <v>22</v>
      </c>
      <c r="U152" s="57" t="s">
        <v>43</v>
      </c>
      <c r="V152" s="48"/>
      <c r="W152" s="229">
        <f>V152*K152</f>
        <v>0</v>
      </c>
      <c r="X152" s="229">
        <v>0</v>
      </c>
      <c r="Y152" s="229">
        <f>X152*K152</f>
        <v>0</v>
      </c>
      <c r="Z152" s="229">
        <v>0</v>
      </c>
      <c r="AA152" s="230">
        <f>Z152*K152</f>
        <v>0</v>
      </c>
      <c r="AR152" s="23" t="s">
        <v>249</v>
      </c>
      <c r="AT152" s="23" t="s">
        <v>172</v>
      </c>
      <c r="AU152" s="23" t="s">
        <v>84</v>
      </c>
      <c r="AY152" s="23" t="s">
        <v>171</v>
      </c>
      <c r="BE152" s="143">
        <f>IF(U152="základní",N152,0)</f>
        <v>0</v>
      </c>
      <c r="BF152" s="143">
        <f>IF(U152="snížená",N152,0)</f>
        <v>0</v>
      </c>
      <c r="BG152" s="143">
        <f>IF(U152="zákl. přenesená",N152,0)</f>
        <v>0</v>
      </c>
      <c r="BH152" s="143">
        <f>IF(U152="sníž. přenesená",N152,0)</f>
        <v>0</v>
      </c>
      <c r="BI152" s="143">
        <f>IF(U152="nulová",N152,0)</f>
        <v>0</v>
      </c>
      <c r="BJ152" s="23" t="s">
        <v>150</v>
      </c>
      <c r="BK152" s="143">
        <f>ROUND(L152*K152,2)</f>
        <v>0</v>
      </c>
      <c r="BL152" s="23" t="s">
        <v>249</v>
      </c>
      <c r="BM152" s="23" t="s">
        <v>390</v>
      </c>
    </row>
    <row r="153" s="1" customFormat="1" ht="25.5" customHeight="1">
      <c r="B153" s="47"/>
      <c r="C153" s="220" t="s">
        <v>309</v>
      </c>
      <c r="D153" s="220" t="s">
        <v>172</v>
      </c>
      <c r="E153" s="221" t="s">
        <v>921</v>
      </c>
      <c r="F153" s="222" t="s">
        <v>922</v>
      </c>
      <c r="G153" s="222"/>
      <c r="H153" s="222"/>
      <c r="I153" s="222"/>
      <c r="J153" s="223" t="s">
        <v>175</v>
      </c>
      <c r="K153" s="224">
        <v>1</v>
      </c>
      <c r="L153" s="225">
        <v>0</v>
      </c>
      <c r="M153" s="226"/>
      <c r="N153" s="227">
        <f>ROUND(L153*K153,2)</f>
        <v>0</v>
      </c>
      <c r="O153" s="227"/>
      <c r="P153" s="227"/>
      <c r="Q153" s="227"/>
      <c r="R153" s="49"/>
      <c r="T153" s="228" t="s">
        <v>22</v>
      </c>
      <c r="U153" s="57" t="s">
        <v>43</v>
      </c>
      <c r="V153" s="48"/>
      <c r="W153" s="229">
        <f>V153*K153</f>
        <v>0</v>
      </c>
      <c r="X153" s="229">
        <v>0</v>
      </c>
      <c r="Y153" s="229">
        <f>X153*K153</f>
        <v>0</v>
      </c>
      <c r="Z153" s="229">
        <v>0</v>
      </c>
      <c r="AA153" s="230">
        <f>Z153*K153</f>
        <v>0</v>
      </c>
      <c r="AR153" s="23" t="s">
        <v>249</v>
      </c>
      <c r="AT153" s="23" t="s">
        <v>172</v>
      </c>
      <c r="AU153" s="23" t="s">
        <v>84</v>
      </c>
      <c r="AY153" s="23" t="s">
        <v>171</v>
      </c>
      <c r="BE153" s="143">
        <f>IF(U153="základní",N153,0)</f>
        <v>0</v>
      </c>
      <c r="BF153" s="143">
        <f>IF(U153="snížená",N153,0)</f>
        <v>0</v>
      </c>
      <c r="BG153" s="143">
        <f>IF(U153="zákl. přenesená",N153,0)</f>
        <v>0</v>
      </c>
      <c r="BH153" s="143">
        <f>IF(U153="sníž. přenesená",N153,0)</f>
        <v>0</v>
      </c>
      <c r="BI153" s="143">
        <f>IF(U153="nulová",N153,0)</f>
        <v>0</v>
      </c>
      <c r="BJ153" s="23" t="s">
        <v>150</v>
      </c>
      <c r="BK153" s="143">
        <f>ROUND(L153*K153,2)</f>
        <v>0</v>
      </c>
      <c r="BL153" s="23" t="s">
        <v>249</v>
      </c>
      <c r="BM153" s="23" t="s">
        <v>399</v>
      </c>
    </row>
    <row r="154" s="1" customFormat="1" ht="25.5" customHeight="1">
      <c r="B154" s="47"/>
      <c r="C154" s="220" t="s">
        <v>314</v>
      </c>
      <c r="D154" s="220" t="s">
        <v>172</v>
      </c>
      <c r="E154" s="221" t="s">
        <v>923</v>
      </c>
      <c r="F154" s="222" t="s">
        <v>924</v>
      </c>
      <c r="G154" s="222"/>
      <c r="H154" s="222"/>
      <c r="I154" s="222"/>
      <c r="J154" s="223" t="s">
        <v>175</v>
      </c>
      <c r="K154" s="224">
        <v>1</v>
      </c>
      <c r="L154" s="225">
        <v>0</v>
      </c>
      <c r="M154" s="226"/>
      <c r="N154" s="227">
        <f>ROUND(L154*K154,2)</f>
        <v>0</v>
      </c>
      <c r="O154" s="227"/>
      <c r="P154" s="227"/>
      <c r="Q154" s="227"/>
      <c r="R154" s="49"/>
      <c r="T154" s="228" t="s">
        <v>22</v>
      </c>
      <c r="U154" s="57" t="s">
        <v>43</v>
      </c>
      <c r="V154" s="48"/>
      <c r="W154" s="229">
        <f>V154*K154</f>
        <v>0</v>
      </c>
      <c r="X154" s="229">
        <v>0</v>
      </c>
      <c r="Y154" s="229">
        <f>X154*K154</f>
        <v>0</v>
      </c>
      <c r="Z154" s="229">
        <v>0</v>
      </c>
      <c r="AA154" s="230">
        <f>Z154*K154</f>
        <v>0</v>
      </c>
      <c r="AR154" s="23" t="s">
        <v>249</v>
      </c>
      <c r="AT154" s="23" t="s">
        <v>172</v>
      </c>
      <c r="AU154" s="23" t="s">
        <v>84</v>
      </c>
      <c r="AY154" s="23" t="s">
        <v>171</v>
      </c>
      <c r="BE154" s="143">
        <f>IF(U154="základní",N154,0)</f>
        <v>0</v>
      </c>
      <c r="BF154" s="143">
        <f>IF(U154="snížená",N154,0)</f>
        <v>0</v>
      </c>
      <c r="BG154" s="143">
        <f>IF(U154="zákl. přenesená",N154,0)</f>
        <v>0</v>
      </c>
      <c r="BH154" s="143">
        <f>IF(U154="sníž. přenesená",N154,0)</f>
        <v>0</v>
      </c>
      <c r="BI154" s="143">
        <f>IF(U154="nulová",N154,0)</f>
        <v>0</v>
      </c>
      <c r="BJ154" s="23" t="s">
        <v>150</v>
      </c>
      <c r="BK154" s="143">
        <f>ROUND(L154*K154,2)</f>
        <v>0</v>
      </c>
      <c r="BL154" s="23" t="s">
        <v>249</v>
      </c>
      <c r="BM154" s="23" t="s">
        <v>407</v>
      </c>
    </row>
    <row r="155" s="1" customFormat="1" ht="25.5" customHeight="1">
      <c r="B155" s="47"/>
      <c r="C155" s="220" t="s">
        <v>318</v>
      </c>
      <c r="D155" s="220" t="s">
        <v>172</v>
      </c>
      <c r="E155" s="221" t="s">
        <v>925</v>
      </c>
      <c r="F155" s="222" t="s">
        <v>926</v>
      </c>
      <c r="G155" s="222"/>
      <c r="H155" s="222"/>
      <c r="I155" s="222"/>
      <c r="J155" s="223" t="s">
        <v>175</v>
      </c>
      <c r="K155" s="224">
        <v>1</v>
      </c>
      <c r="L155" s="225">
        <v>0</v>
      </c>
      <c r="M155" s="226"/>
      <c r="N155" s="227">
        <f>ROUND(L155*K155,2)</f>
        <v>0</v>
      </c>
      <c r="O155" s="227"/>
      <c r="P155" s="227"/>
      <c r="Q155" s="227"/>
      <c r="R155" s="49"/>
      <c r="T155" s="228" t="s">
        <v>22</v>
      </c>
      <c r="U155" s="57" t="s">
        <v>43</v>
      </c>
      <c r="V155" s="48"/>
      <c r="W155" s="229">
        <f>V155*K155</f>
        <v>0</v>
      </c>
      <c r="X155" s="229">
        <v>0</v>
      </c>
      <c r="Y155" s="229">
        <f>X155*K155</f>
        <v>0</v>
      </c>
      <c r="Z155" s="229">
        <v>0</v>
      </c>
      <c r="AA155" s="230">
        <f>Z155*K155</f>
        <v>0</v>
      </c>
      <c r="AR155" s="23" t="s">
        <v>249</v>
      </c>
      <c r="AT155" s="23" t="s">
        <v>172</v>
      </c>
      <c r="AU155" s="23" t="s">
        <v>84</v>
      </c>
      <c r="AY155" s="23" t="s">
        <v>171</v>
      </c>
      <c r="BE155" s="143">
        <f>IF(U155="základní",N155,0)</f>
        <v>0</v>
      </c>
      <c r="BF155" s="143">
        <f>IF(U155="snížená",N155,0)</f>
        <v>0</v>
      </c>
      <c r="BG155" s="143">
        <f>IF(U155="zákl. přenesená",N155,0)</f>
        <v>0</v>
      </c>
      <c r="BH155" s="143">
        <f>IF(U155="sníž. přenesená",N155,0)</f>
        <v>0</v>
      </c>
      <c r="BI155" s="143">
        <f>IF(U155="nulová",N155,0)</f>
        <v>0</v>
      </c>
      <c r="BJ155" s="23" t="s">
        <v>150</v>
      </c>
      <c r="BK155" s="143">
        <f>ROUND(L155*K155,2)</f>
        <v>0</v>
      </c>
      <c r="BL155" s="23" t="s">
        <v>249</v>
      </c>
      <c r="BM155" s="23" t="s">
        <v>415</v>
      </c>
    </row>
    <row r="156" s="1" customFormat="1" ht="25.5" customHeight="1">
      <c r="B156" s="47"/>
      <c r="C156" s="220" t="s">
        <v>323</v>
      </c>
      <c r="D156" s="220" t="s">
        <v>172</v>
      </c>
      <c r="E156" s="221" t="s">
        <v>927</v>
      </c>
      <c r="F156" s="222" t="s">
        <v>928</v>
      </c>
      <c r="G156" s="222"/>
      <c r="H156" s="222"/>
      <c r="I156" s="222"/>
      <c r="J156" s="223" t="s">
        <v>175</v>
      </c>
      <c r="K156" s="224">
        <v>1</v>
      </c>
      <c r="L156" s="225">
        <v>0</v>
      </c>
      <c r="M156" s="226"/>
      <c r="N156" s="227">
        <f>ROUND(L156*K156,2)</f>
        <v>0</v>
      </c>
      <c r="O156" s="227"/>
      <c r="P156" s="227"/>
      <c r="Q156" s="227"/>
      <c r="R156" s="49"/>
      <c r="T156" s="228" t="s">
        <v>22</v>
      </c>
      <c r="U156" s="57" t="s">
        <v>43</v>
      </c>
      <c r="V156" s="48"/>
      <c r="W156" s="229">
        <f>V156*K156</f>
        <v>0</v>
      </c>
      <c r="X156" s="229">
        <v>0</v>
      </c>
      <c r="Y156" s="229">
        <f>X156*K156</f>
        <v>0</v>
      </c>
      <c r="Z156" s="229">
        <v>0</v>
      </c>
      <c r="AA156" s="230">
        <f>Z156*K156</f>
        <v>0</v>
      </c>
      <c r="AR156" s="23" t="s">
        <v>249</v>
      </c>
      <c r="AT156" s="23" t="s">
        <v>172</v>
      </c>
      <c r="AU156" s="23" t="s">
        <v>84</v>
      </c>
      <c r="AY156" s="23" t="s">
        <v>171</v>
      </c>
      <c r="BE156" s="143">
        <f>IF(U156="základní",N156,0)</f>
        <v>0</v>
      </c>
      <c r="BF156" s="143">
        <f>IF(U156="snížená",N156,0)</f>
        <v>0</v>
      </c>
      <c r="BG156" s="143">
        <f>IF(U156="zákl. přenesená",N156,0)</f>
        <v>0</v>
      </c>
      <c r="BH156" s="143">
        <f>IF(U156="sníž. přenesená",N156,0)</f>
        <v>0</v>
      </c>
      <c r="BI156" s="143">
        <f>IF(U156="nulová",N156,0)</f>
        <v>0</v>
      </c>
      <c r="BJ156" s="23" t="s">
        <v>150</v>
      </c>
      <c r="BK156" s="143">
        <f>ROUND(L156*K156,2)</f>
        <v>0</v>
      </c>
      <c r="BL156" s="23" t="s">
        <v>249</v>
      </c>
      <c r="BM156" s="23" t="s">
        <v>423</v>
      </c>
    </row>
    <row r="157" s="1" customFormat="1" ht="25.5" customHeight="1">
      <c r="B157" s="47"/>
      <c r="C157" s="220" t="s">
        <v>306</v>
      </c>
      <c r="D157" s="220" t="s">
        <v>172</v>
      </c>
      <c r="E157" s="221" t="s">
        <v>929</v>
      </c>
      <c r="F157" s="222" t="s">
        <v>930</v>
      </c>
      <c r="G157" s="222"/>
      <c r="H157" s="222"/>
      <c r="I157" s="222"/>
      <c r="J157" s="223" t="s">
        <v>175</v>
      </c>
      <c r="K157" s="224">
        <v>1</v>
      </c>
      <c r="L157" s="225">
        <v>0</v>
      </c>
      <c r="M157" s="226"/>
      <c r="N157" s="227">
        <f>ROUND(L157*K157,2)</f>
        <v>0</v>
      </c>
      <c r="O157" s="227"/>
      <c r="P157" s="227"/>
      <c r="Q157" s="227"/>
      <c r="R157" s="49"/>
      <c r="T157" s="228" t="s">
        <v>22</v>
      </c>
      <c r="U157" s="57" t="s">
        <v>43</v>
      </c>
      <c r="V157" s="48"/>
      <c r="W157" s="229">
        <f>V157*K157</f>
        <v>0</v>
      </c>
      <c r="X157" s="229">
        <v>0</v>
      </c>
      <c r="Y157" s="229">
        <f>X157*K157</f>
        <v>0</v>
      </c>
      <c r="Z157" s="229">
        <v>0</v>
      </c>
      <c r="AA157" s="230">
        <f>Z157*K157</f>
        <v>0</v>
      </c>
      <c r="AR157" s="23" t="s">
        <v>249</v>
      </c>
      <c r="AT157" s="23" t="s">
        <v>172</v>
      </c>
      <c r="AU157" s="23" t="s">
        <v>84</v>
      </c>
      <c r="AY157" s="23" t="s">
        <v>171</v>
      </c>
      <c r="BE157" s="143">
        <f>IF(U157="základní",N157,0)</f>
        <v>0</v>
      </c>
      <c r="BF157" s="143">
        <f>IF(U157="snížená",N157,0)</f>
        <v>0</v>
      </c>
      <c r="BG157" s="143">
        <f>IF(U157="zákl. přenesená",N157,0)</f>
        <v>0</v>
      </c>
      <c r="BH157" s="143">
        <f>IF(U157="sníž. přenesená",N157,0)</f>
        <v>0</v>
      </c>
      <c r="BI157" s="143">
        <f>IF(U157="nulová",N157,0)</f>
        <v>0</v>
      </c>
      <c r="BJ157" s="23" t="s">
        <v>150</v>
      </c>
      <c r="BK157" s="143">
        <f>ROUND(L157*K157,2)</f>
        <v>0</v>
      </c>
      <c r="BL157" s="23" t="s">
        <v>249</v>
      </c>
      <c r="BM157" s="23" t="s">
        <v>432</v>
      </c>
    </row>
    <row r="158" s="1" customFormat="1" ht="16.5" customHeight="1">
      <c r="B158" s="47"/>
      <c r="C158" s="220" t="s">
        <v>330</v>
      </c>
      <c r="D158" s="220" t="s">
        <v>172</v>
      </c>
      <c r="E158" s="221" t="s">
        <v>931</v>
      </c>
      <c r="F158" s="222" t="s">
        <v>932</v>
      </c>
      <c r="G158" s="222"/>
      <c r="H158" s="222"/>
      <c r="I158" s="222"/>
      <c r="J158" s="223" t="s">
        <v>175</v>
      </c>
      <c r="K158" s="224">
        <v>1</v>
      </c>
      <c r="L158" s="225">
        <v>0</v>
      </c>
      <c r="M158" s="226"/>
      <c r="N158" s="227">
        <f>ROUND(L158*K158,2)</f>
        <v>0</v>
      </c>
      <c r="O158" s="227"/>
      <c r="P158" s="227"/>
      <c r="Q158" s="227"/>
      <c r="R158" s="49"/>
      <c r="T158" s="228" t="s">
        <v>22</v>
      </c>
      <c r="U158" s="57" t="s">
        <v>43</v>
      </c>
      <c r="V158" s="48"/>
      <c r="W158" s="229">
        <f>V158*K158</f>
        <v>0</v>
      </c>
      <c r="X158" s="229">
        <v>0</v>
      </c>
      <c r="Y158" s="229">
        <f>X158*K158</f>
        <v>0</v>
      </c>
      <c r="Z158" s="229">
        <v>0</v>
      </c>
      <c r="AA158" s="230">
        <f>Z158*K158</f>
        <v>0</v>
      </c>
      <c r="AR158" s="23" t="s">
        <v>249</v>
      </c>
      <c r="AT158" s="23" t="s">
        <v>172</v>
      </c>
      <c r="AU158" s="23" t="s">
        <v>84</v>
      </c>
      <c r="AY158" s="23" t="s">
        <v>171</v>
      </c>
      <c r="BE158" s="143">
        <f>IF(U158="základní",N158,0)</f>
        <v>0</v>
      </c>
      <c r="BF158" s="143">
        <f>IF(U158="snížená",N158,0)</f>
        <v>0</v>
      </c>
      <c r="BG158" s="143">
        <f>IF(U158="zákl. přenesená",N158,0)</f>
        <v>0</v>
      </c>
      <c r="BH158" s="143">
        <f>IF(U158="sníž. přenesená",N158,0)</f>
        <v>0</v>
      </c>
      <c r="BI158" s="143">
        <f>IF(U158="nulová",N158,0)</f>
        <v>0</v>
      </c>
      <c r="BJ158" s="23" t="s">
        <v>150</v>
      </c>
      <c r="BK158" s="143">
        <f>ROUND(L158*K158,2)</f>
        <v>0</v>
      </c>
      <c r="BL158" s="23" t="s">
        <v>249</v>
      </c>
      <c r="BM158" s="23" t="s">
        <v>440</v>
      </c>
    </row>
    <row r="159" s="1" customFormat="1" ht="25.5" customHeight="1">
      <c r="B159" s="47"/>
      <c r="C159" s="220" t="s">
        <v>334</v>
      </c>
      <c r="D159" s="220" t="s">
        <v>172</v>
      </c>
      <c r="E159" s="221" t="s">
        <v>933</v>
      </c>
      <c r="F159" s="222" t="s">
        <v>934</v>
      </c>
      <c r="G159" s="222"/>
      <c r="H159" s="222"/>
      <c r="I159" s="222"/>
      <c r="J159" s="223" t="s">
        <v>175</v>
      </c>
      <c r="K159" s="224">
        <v>1</v>
      </c>
      <c r="L159" s="225">
        <v>0</v>
      </c>
      <c r="M159" s="226"/>
      <c r="N159" s="227">
        <f>ROUND(L159*K159,2)</f>
        <v>0</v>
      </c>
      <c r="O159" s="227"/>
      <c r="P159" s="227"/>
      <c r="Q159" s="227"/>
      <c r="R159" s="49"/>
      <c r="T159" s="228" t="s">
        <v>22</v>
      </c>
      <c r="U159" s="57" t="s">
        <v>43</v>
      </c>
      <c r="V159" s="48"/>
      <c r="W159" s="229">
        <f>V159*K159</f>
        <v>0</v>
      </c>
      <c r="X159" s="229">
        <v>0</v>
      </c>
      <c r="Y159" s="229">
        <f>X159*K159</f>
        <v>0</v>
      </c>
      <c r="Z159" s="229">
        <v>0</v>
      </c>
      <c r="AA159" s="230">
        <f>Z159*K159</f>
        <v>0</v>
      </c>
      <c r="AR159" s="23" t="s">
        <v>249</v>
      </c>
      <c r="AT159" s="23" t="s">
        <v>172</v>
      </c>
      <c r="AU159" s="23" t="s">
        <v>84</v>
      </c>
      <c r="AY159" s="23" t="s">
        <v>171</v>
      </c>
      <c r="BE159" s="143">
        <f>IF(U159="základní",N159,0)</f>
        <v>0</v>
      </c>
      <c r="BF159" s="143">
        <f>IF(U159="snížená",N159,0)</f>
        <v>0</v>
      </c>
      <c r="BG159" s="143">
        <f>IF(U159="zákl. přenesená",N159,0)</f>
        <v>0</v>
      </c>
      <c r="BH159" s="143">
        <f>IF(U159="sníž. přenesená",N159,0)</f>
        <v>0</v>
      </c>
      <c r="BI159" s="143">
        <f>IF(U159="nulová",N159,0)</f>
        <v>0</v>
      </c>
      <c r="BJ159" s="23" t="s">
        <v>150</v>
      </c>
      <c r="BK159" s="143">
        <f>ROUND(L159*K159,2)</f>
        <v>0</v>
      </c>
      <c r="BL159" s="23" t="s">
        <v>249</v>
      </c>
      <c r="BM159" s="23" t="s">
        <v>448</v>
      </c>
    </row>
    <row r="160" s="1" customFormat="1" ht="25.5" customHeight="1">
      <c r="B160" s="47"/>
      <c r="C160" s="220" t="s">
        <v>338</v>
      </c>
      <c r="D160" s="220" t="s">
        <v>172</v>
      </c>
      <c r="E160" s="221" t="s">
        <v>935</v>
      </c>
      <c r="F160" s="222" t="s">
        <v>936</v>
      </c>
      <c r="G160" s="222"/>
      <c r="H160" s="222"/>
      <c r="I160" s="222"/>
      <c r="J160" s="223" t="s">
        <v>175</v>
      </c>
      <c r="K160" s="224">
        <v>2</v>
      </c>
      <c r="L160" s="225">
        <v>0</v>
      </c>
      <c r="M160" s="226"/>
      <c r="N160" s="227">
        <f>ROUND(L160*K160,2)</f>
        <v>0</v>
      </c>
      <c r="O160" s="227"/>
      <c r="P160" s="227"/>
      <c r="Q160" s="227"/>
      <c r="R160" s="49"/>
      <c r="T160" s="228" t="s">
        <v>22</v>
      </c>
      <c r="U160" s="57" t="s">
        <v>43</v>
      </c>
      <c r="V160" s="48"/>
      <c r="W160" s="229">
        <f>V160*K160</f>
        <v>0</v>
      </c>
      <c r="X160" s="229">
        <v>0</v>
      </c>
      <c r="Y160" s="229">
        <f>X160*K160</f>
        <v>0</v>
      </c>
      <c r="Z160" s="229">
        <v>0</v>
      </c>
      <c r="AA160" s="230">
        <f>Z160*K160</f>
        <v>0</v>
      </c>
      <c r="AR160" s="23" t="s">
        <v>249</v>
      </c>
      <c r="AT160" s="23" t="s">
        <v>172</v>
      </c>
      <c r="AU160" s="23" t="s">
        <v>84</v>
      </c>
      <c r="AY160" s="23" t="s">
        <v>171</v>
      </c>
      <c r="BE160" s="143">
        <f>IF(U160="základní",N160,0)</f>
        <v>0</v>
      </c>
      <c r="BF160" s="143">
        <f>IF(U160="snížená",N160,0)</f>
        <v>0</v>
      </c>
      <c r="BG160" s="143">
        <f>IF(U160="zákl. přenesená",N160,0)</f>
        <v>0</v>
      </c>
      <c r="BH160" s="143">
        <f>IF(U160="sníž. přenesená",N160,0)</f>
        <v>0</v>
      </c>
      <c r="BI160" s="143">
        <f>IF(U160="nulová",N160,0)</f>
        <v>0</v>
      </c>
      <c r="BJ160" s="23" t="s">
        <v>150</v>
      </c>
      <c r="BK160" s="143">
        <f>ROUND(L160*K160,2)</f>
        <v>0</v>
      </c>
      <c r="BL160" s="23" t="s">
        <v>249</v>
      </c>
      <c r="BM160" s="23" t="s">
        <v>456</v>
      </c>
    </row>
    <row r="161" s="1" customFormat="1" ht="25.5" customHeight="1">
      <c r="B161" s="47"/>
      <c r="C161" s="220" t="s">
        <v>342</v>
      </c>
      <c r="D161" s="220" t="s">
        <v>172</v>
      </c>
      <c r="E161" s="221" t="s">
        <v>937</v>
      </c>
      <c r="F161" s="222" t="s">
        <v>938</v>
      </c>
      <c r="G161" s="222"/>
      <c r="H161" s="222"/>
      <c r="I161" s="222"/>
      <c r="J161" s="223" t="s">
        <v>175</v>
      </c>
      <c r="K161" s="224">
        <v>1</v>
      </c>
      <c r="L161" s="225">
        <v>0</v>
      </c>
      <c r="M161" s="226"/>
      <c r="N161" s="227">
        <f>ROUND(L161*K161,2)</f>
        <v>0</v>
      </c>
      <c r="O161" s="227"/>
      <c r="P161" s="227"/>
      <c r="Q161" s="227"/>
      <c r="R161" s="49"/>
      <c r="T161" s="228" t="s">
        <v>22</v>
      </c>
      <c r="U161" s="57" t="s">
        <v>43</v>
      </c>
      <c r="V161" s="48"/>
      <c r="W161" s="229">
        <f>V161*K161</f>
        <v>0</v>
      </c>
      <c r="X161" s="229">
        <v>0</v>
      </c>
      <c r="Y161" s="229">
        <f>X161*K161</f>
        <v>0</v>
      </c>
      <c r="Z161" s="229">
        <v>0</v>
      </c>
      <c r="AA161" s="230">
        <f>Z161*K161</f>
        <v>0</v>
      </c>
      <c r="AR161" s="23" t="s">
        <v>249</v>
      </c>
      <c r="AT161" s="23" t="s">
        <v>172</v>
      </c>
      <c r="AU161" s="23" t="s">
        <v>84</v>
      </c>
      <c r="AY161" s="23" t="s">
        <v>171</v>
      </c>
      <c r="BE161" s="143">
        <f>IF(U161="základní",N161,0)</f>
        <v>0</v>
      </c>
      <c r="BF161" s="143">
        <f>IF(U161="snížená",N161,0)</f>
        <v>0</v>
      </c>
      <c r="BG161" s="143">
        <f>IF(U161="zákl. přenesená",N161,0)</f>
        <v>0</v>
      </c>
      <c r="BH161" s="143">
        <f>IF(U161="sníž. přenesená",N161,0)</f>
        <v>0</v>
      </c>
      <c r="BI161" s="143">
        <f>IF(U161="nulová",N161,0)</f>
        <v>0</v>
      </c>
      <c r="BJ161" s="23" t="s">
        <v>150</v>
      </c>
      <c r="BK161" s="143">
        <f>ROUND(L161*K161,2)</f>
        <v>0</v>
      </c>
      <c r="BL161" s="23" t="s">
        <v>249</v>
      </c>
      <c r="BM161" s="23" t="s">
        <v>464</v>
      </c>
    </row>
    <row r="162" s="1" customFormat="1" ht="38.25" customHeight="1">
      <c r="B162" s="47"/>
      <c r="C162" s="220" t="s">
        <v>346</v>
      </c>
      <c r="D162" s="220" t="s">
        <v>172</v>
      </c>
      <c r="E162" s="221" t="s">
        <v>939</v>
      </c>
      <c r="F162" s="222" t="s">
        <v>940</v>
      </c>
      <c r="G162" s="222"/>
      <c r="H162" s="222"/>
      <c r="I162" s="222"/>
      <c r="J162" s="223" t="s">
        <v>175</v>
      </c>
      <c r="K162" s="224">
        <v>1</v>
      </c>
      <c r="L162" s="225">
        <v>0</v>
      </c>
      <c r="M162" s="226"/>
      <c r="N162" s="227">
        <f>ROUND(L162*K162,2)</f>
        <v>0</v>
      </c>
      <c r="O162" s="227"/>
      <c r="P162" s="227"/>
      <c r="Q162" s="227"/>
      <c r="R162" s="49"/>
      <c r="T162" s="228" t="s">
        <v>22</v>
      </c>
      <c r="U162" s="57" t="s">
        <v>43</v>
      </c>
      <c r="V162" s="48"/>
      <c r="W162" s="229">
        <f>V162*K162</f>
        <v>0</v>
      </c>
      <c r="X162" s="229">
        <v>0</v>
      </c>
      <c r="Y162" s="229">
        <f>X162*K162</f>
        <v>0</v>
      </c>
      <c r="Z162" s="229">
        <v>0</v>
      </c>
      <c r="AA162" s="230">
        <f>Z162*K162</f>
        <v>0</v>
      </c>
      <c r="AR162" s="23" t="s">
        <v>249</v>
      </c>
      <c r="AT162" s="23" t="s">
        <v>172</v>
      </c>
      <c r="AU162" s="23" t="s">
        <v>84</v>
      </c>
      <c r="AY162" s="23" t="s">
        <v>171</v>
      </c>
      <c r="BE162" s="143">
        <f>IF(U162="základní",N162,0)</f>
        <v>0</v>
      </c>
      <c r="BF162" s="143">
        <f>IF(U162="snížená",N162,0)</f>
        <v>0</v>
      </c>
      <c r="BG162" s="143">
        <f>IF(U162="zákl. přenesená",N162,0)</f>
        <v>0</v>
      </c>
      <c r="BH162" s="143">
        <f>IF(U162="sníž. přenesená",N162,0)</f>
        <v>0</v>
      </c>
      <c r="BI162" s="143">
        <f>IF(U162="nulová",N162,0)</f>
        <v>0</v>
      </c>
      <c r="BJ162" s="23" t="s">
        <v>150</v>
      </c>
      <c r="BK162" s="143">
        <f>ROUND(L162*K162,2)</f>
        <v>0</v>
      </c>
      <c r="BL162" s="23" t="s">
        <v>249</v>
      </c>
      <c r="BM162" s="23" t="s">
        <v>472</v>
      </c>
    </row>
    <row r="163" s="1" customFormat="1" ht="25.5" customHeight="1">
      <c r="B163" s="47"/>
      <c r="C163" s="220" t="s">
        <v>350</v>
      </c>
      <c r="D163" s="220" t="s">
        <v>172</v>
      </c>
      <c r="E163" s="221" t="s">
        <v>941</v>
      </c>
      <c r="F163" s="222" t="s">
        <v>942</v>
      </c>
      <c r="G163" s="222"/>
      <c r="H163" s="222"/>
      <c r="I163" s="222"/>
      <c r="J163" s="223" t="s">
        <v>175</v>
      </c>
      <c r="K163" s="224">
        <v>1</v>
      </c>
      <c r="L163" s="225">
        <v>0</v>
      </c>
      <c r="M163" s="226"/>
      <c r="N163" s="227">
        <f>ROUND(L163*K163,2)</f>
        <v>0</v>
      </c>
      <c r="O163" s="227"/>
      <c r="P163" s="227"/>
      <c r="Q163" s="227"/>
      <c r="R163" s="49"/>
      <c r="T163" s="228" t="s">
        <v>22</v>
      </c>
      <c r="U163" s="57" t="s">
        <v>43</v>
      </c>
      <c r="V163" s="48"/>
      <c r="W163" s="229">
        <f>V163*K163</f>
        <v>0</v>
      </c>
      <c r="X163" s="229">
        <v>0</v>
      </c>
      <c r="Y163" s="229">
        <f>X163*K163</f>
        <v>0</v>
      </c>
      <c r="Z163" s="229">
        <v>0</v>
      </c>
      <c r="AA163" s="230">
        <f>Z163*K163</f>
        <v>0</v>
      </c>
      <c r="AR163" s="23" t="s">
        <v>249</v>
      </c>
      <c r="AT163" s="23" t="s">
        <v>172</v>
      </c>
      <c r="AU163" s="23" t="s">
        <v>84</v>
      </c>
      <c r="AY163" s="23" t="s">
        <v>171</v>
      </c>
      <c r="BE163" s="143">
        <f>IF(U163="základní",N163,0)</f>
        <v>0</v>
      </c>
      <c r="BF163" s="143">
        <f>IF(U163="snížená",N163,0)</f>
        <v>0</v>
      </c>
      <c r="BG163" s="143">
        <f>IF(U163="zákl. přenesená",N163,0)</f>
        <v>0</v>
      </c>
      <c r="BH163" s="143">
        <f>IF(U163="sníž. přenesená",N163,0)</f>
        <v>0</v>
      </c>
      <c r="BI163" s="143">
        <f>IF(U163="nulová",N163,0)</f>
        <v>0</v>
      </c>
      <c r="BJ163" s="23" t="s">
        <v>150</v>
      </c>
      <c r="BK163" s="143">
        <f>ROUND(L163*K163,2)</f>
        <v>0</v>
      </c>
      <c r="BL163" s="23" t="s">
        <v>249</v>
      </c>
      <c r="BM163" s="23" t="s">
        <v>480</v>
      </c>
    </row>
    <row r="164" s="1" customFormat="1" ht="25.5" customHeight="1">
      <c r="B164" s="47"/>
      <c r="C164" s="220" t="s">
        <v>354</v>
      </c>
      <c r="D164" s="220" t="s">
        <v>172</v>
      </c>
      <c r="E164" s="221" t="s">
        <v>943</v>
      </c>
      <c r="F164" s="222" t="s">
        <v>944</v>
      </c>
      <c r="G164" s="222"/>
      <c r="H164" s="222"/>
      <c r="I164" s="222"/>
      <c r="J164" s="223" t="s">
        <v>175</v>
      </c>
      <c r="K164" s="224">
        <v>1</v>
      </c>
      <c r="L164" s="225">
        <v>0</v>
      </c>
      <c r="M164" s="226"/>
      <c r="N164" s="227">
        <f>ROUND(L164*K164,2)</f>
        <v>0</v>
      </c>
      <c r="O164" s="227"/>
      <c r="P164" s="227"/>
      <c r="Q164" s="227"/>
      <c r="R164" s="49"/>
      <c r="T164" s="228" t="s">
        <v>22</v>
      </c>
      <c r="U164" s="57" t="s">
        <v>43</v>
      </c>
      <c r="V164" s="48"/>
      <c r="W164" s="229">
        <f>V164*K164</f>
        <v>0</v>
      </c>
      <c r="X164" s="229">
        <v>0</v>
      </c>
      <c r="Y164" s="229">
        <f>X164*K164</f>
        <v>0</v>
      </c>
      <c r="Z164" s="229">
        <v>0</v>
      </c>
      <c r="AA164" s="230">
        <f>Z164*K164</f>
        <v>0</v>
      </c>
      <c r="AR164" s="23" t="s">
        <v>249</v>
      </c>
      <c r="AT164" s="23" t="s">
        <v>172</v>
      </c>
      <c r="AU164" s="23" t="s">
        <v>84</v>
      </c>
      <c r="AY164" s="23" t="s">
        <v>171</v>
      </c>
      <c r="BE164" s="143">
        <f>IF(U164="základní",N164,0)</f>
        <v>0</v>
      </c>
      <c r="BF164" s="143">
        <f>IF(U164="snížená",N164,0)</f>
        <v>0</v>
      </c>
      <c r="BG164" s="143">
        <f>IF(U164="zákl. přenesená",N164,0)</f>
        <v>0</v>
      </c>
      <c r="BH164" s="143">
        <f>IF(U164="sníž. přenesená",N164,0)</f>
        <v>0</v>
      </c>
      <c r="BI164" s="143">
        <f>IF(U164="nulová",N164,0)</f>
        <v>0</v>
      </c>
      <c r="BJ164" s="23" t="s">
        <v>150</v>
      </c>
      <c r="BK164" s="143">
        <f>ROUND(L164*K164,2)</f>
        <v>0</v>
      </c>
      <c r="BL164" s="23" t="s">
        <v>249</v>
      </c>
      <c r="BM164" s="23" t="s">
        <v>488</v>
      </c>
    </row>
    <row r="165" s="1" customFormat="1" ht="25.5" customHeight="1">
      <c r="B165" s="47"/>
      <c r="C165" s="220" t="s">
        <v>358</v>
      </c>
      <c r="D165" s="220" t="s">
        <v>172</v>
      </c>
      <c r="E165" s="221" t="s">
        <v>945</v>
      </c>
      <c r="F165" s="222" t="s">
        <v>946</v>
      </c>
      <c r="G165" s="222"/>
      <c r="H165" s="222"/>
      <c r="I165" s="222"/>
      <c r="J165" s="223" t="s">
        <v>321</v>
      </c>
      <c r="K165" s="272">
        <v>0</v>
      </c>
      <c r="L165" s="225">
        <v>0</v>
      </c>
      <c r="M165" s="226"/>
      <c r="N165" s="227">
        <f>ROUND(L165*K165,2)</f>
        <v>0</v>
      </c>
      <c r="O165" s="227"/>
      <c r="P165" s="227"/>
      <c r="Q165" s="227"/>
      <c r="R165" s="49"/>
      <c r="T165" s="228" t="s">
        <v>22</v>
      </c>
      <c r="U165" s="57" t="s">
        <v>43</v>
      </c>
      <c r="V165" s="48"/>
      <c r="W165" s="229">
        <f>V165*K165</f>
        <v>0</v>
      </c>
      <c r="X165" s="229">
        <v>0</v>
      </c>
      <c r="Y165" s="229">
        <f>X165*K165</f>
        <v>0</v>
      </c>
      <c r="Z165" s="229">
        <v>0</v>
      </c>
      <c r="AA165" s="230">
        <f>Z165*K165</f>
        <v>0</v>
      </c>
      <c r="AR165" s="23" t="s">
        <v>249</v>
      </c>
      <c r="AT165" s="23" t="s">
        <v>172</v>
      </c>
      <c r="AU165" s="23" t="s">
        <v>84</v>
      </c>
      <c r="AY165" s="23" t="s">
        <v>171</v>
      </c>
      <c r="BE165" s="143">
        <f>IF(U165="základní",N165,0)</f>
        <v>0</v>
      </c>
      <c r="BF165" s="143">
        <f>IF(U165="snížená",N165,0)</f>
        <v>0</v>
      </c>
      <c r="BG165" s="143">
        <f>IF(U165="zákl. přenesená",N165,0)</f>
        <v>0</v>
      </c>
      <c r="BH165" s="143">
        <f>IF(U165="sníž. přenesená",N165,0)</f>
        <v>0</v>
      </c>
      <c r="BI165" s="143">
        <f>IF(U165="nulová",N165,0)</f>
        <v>0</v>
      </c>
      <c r="BJ165" s="23" t="s">
        <v>150</v>
      </c>
      <c r="BK165" s="143">
        <f>ROUND(L165*K165,2)</f>
        <v>0</v>
      </c>
      <c r="BL165" s="23" t="s">
        <v>249</v>
      </c>
      <c r="BM165" s="23" t="s">
        <v>496</v>
      </c>
    </row>
    <row r="166" s="9" customFormat="1" ht="37.44" customHeight="1">
      <c r="B166" s="206"/>
      <c r="C166" s="207"/>
      <c r="D166" s="208" t="s">
        <v>866</v>
      </c>
      <c r="E166" s="208"/>
      <c r="F166" s="208"/>
      <c r="G166" s="208"/>
      <c r="H166" s="208"/>
      <c r="I166" s="208"/>
      <c r="J166" s="208"/>
      <c r="K166" s="208"/>
      <c r="L166" s="208"/>
      <c r="M166" s="208"/>
      <c r="N166" s="275">
        <f>BK166</f>
        <v>0</v>
      </c>
      <c r="O166" s="276"/>
      <c r="P166" s="276"/>
      <c r="Q166" s="276"/>
      <c r="R166" s="210"/>
      <c r="T166" s="211"/>
      <c r="U166" s="207"/>
      <c r="V166" s="207"/>
      <c r="W166" s="212">
        <f>SUM(W167:W168)</f>
        <v>0</v>
      </c>
      <c r="X166" s="207"/>
      <c r="Y166" s="212">
        <f>SUM(Y167:Y168)</f>
        <v>0</v>
      </c>
      <c r="Z166" s="207"/>
      <c r="AA166" s="213">
        <f>SUM(AA167:AA168)</f>
        <v>0</v>
      </c>
      <c r="AR166" s="214" t="s">
        <v>84</v>
      </c>
      <c r="AT166" s="215" t="s">
        <v>75</v>
      </c>
      <c r="AU166" s="215" t="s">
        <v>76</v>
      </c>
      <c r="AY166" s="214" t="s">
        <v>171</v>
      </c>
      <c r="BK166" s="216">
        <f>SUM(BK167:BK168)</f>
        <v>0</v>
      </c>
    </row>
    <row r="167" s="1" customFormat="1" ht="38.25" customHeight="1">
      <c r="B167" s="47"/>
      <c r="C167" s="220" t="s">
        <v>362</v>
      </c>
      <c r="D167" s="220" t="s">
        <v>172</v>
      </c>
      <c r="E167" s="221" t="s">
        <v>947</v>
      </c>
      <c r="F167" s="222" t="s">
        <v>948</v>
      </c>
      <c r="G167" s="222"/>
      <c r="H167" s="222"/>
      <c r="I167" s="222"/>
      <c r="J167" s="223" t="s">
        <v>949</v>
      </c>
      <c r="K167" s="224">
        <v>24</v>
      </c>
      <c r="L167" s="225">
        <v>0</v>
      </c>
      <c r="M167" s="226"/>
      <c r="N167" s="227">
        <f>ROUND(L167*K167,2)</f>
        <v>0</v>
      </c>
      <c r="O167" s="227"/>
      <c r="P167" s="227"/>
      <c r="Q167" s="227"/>
      <c r="R167" s="49"/>
      <c r="T167" s="228" t="s">
        <v>22</v>
      </c>
      <c r="U167" s="57" t="s">
        <v>43</v>
      </c>
      <c r="V167" s="48"/>
      <c r="W167" s="229">
        <f>V167*K167</f>
        <v>0</v>
      </c>
      <c r="X167" s="229">
        <v>0</v>
      </c>
      <c r="Y167" s="229">
        <f>X167*K167</f>
        <v>0</v>
      </c>
      <c r="Z167" s="229">
        <v>0</v>
      </c>
      <c r="AA167" s="230">
        <f>Z167*K167</f>
        <v>0</v>
      </c>
      <c r="AR167" s="23" t="s">
        <v>176</v>
      </c>
      <c r="AT167" s="23" t="s">
        <v>172</v>
      </c>
      <c r="AU167" s="23" t="s">
        <v>84</v>
      </c>
      <c r="AY167" s="23" t="s">
        <v>171</v>
      </c>
      <c r="BE167" s="143">
        <f>IF(U167="základní",N167,0)</f>
        <v>0</v>
      </c>
      <c r="BF167" s="143">
        <f>IF(U167="snížená",N167,0)</f>
        <v>0</v>
      </c>
      <c r="BG167" s="143">
        <f>IF(U167="zákl. přenesená",N167,0)</f>
        <v>0</v>
      </c>
      <c r="BH167" s="143">
        <f>IF(U167="sníž. přenesená",N167,0)</f>
        <v>0</v>
      </c>
      <c r="BI167" s="143">
        <f>IF(U167="nulová",N167,0)</f>
        <v>0</v>
      </c>
      <c r="BJ167" s="23" t="s">
        <v>150</v>
      </c>
      <c r="BK167" s="143">
        <f>ROUND(L167*K167,2)</f>
        <v>0</v>
      </c>
      <c r="BL167" s="23" t="s">
        <v>176</v>
      </c>
      <c r="BM167" s="23" t="s">
        <v>504</v>
      </c>
    </row>
    <row r="168" s="1" customFormat="1" ht="38.25" customHeight="1">
      <c r="B168" s="47"/>
      <c r="C168" s="220" t="s">
        <v>366</v>
      </c>
      <c r="D168" s="220" t="s">
        <v>172</v>
      </c>
      <c r="E168" s="221" t="s">
        <v>950</v>
      </c>
      <c r="F168" s="222" t="s">
        <v>951</v>
      </c>
      <c r="G168" s="222"/>
      <c r="H168" s="222"/>
      <c r="I168" s="222"/>
      <c r="J168" s="223" t="s">
        <v>949</v>
      </c>
      <c r="K168" s="224">
        <v>16</v>
      </c>
      <c r="L168" s="225">
        <v>0</v>
      </c>
      <c r="M168" s="226"/>
      <c r="N168" s="227">
        <f>ROUND(L168*K168,2)</f>
        <v>0</v>
      </c>
      <c r="O168" s="227"/>
      <c r="P168" s="227"/>
      <c r="Q168" s="227"/>
      <c r="R168" s="49"/>
      <c r="T168" s="228" t="s">
        <v>22</v>
      </c>
      <c r="U168" s="57" t="s">
        <v>43</v>
      </c>
      <c r="V168" s="48"/>
      <c r="W168" s="229">
        <f>V168*K168</f>
        <v>0</v>
      </c>
      <c r="X168" s="229">
        <v>0</v>
      </c>
      <c r="Y168" s="229">
        <f>X168*K168</f>
        <v>0</v>
      </c>
      <c r="Z168" s="229">
        <v>0</v>
      </c>
      <c r="AA168" s="230">
        <f>Z168*K168</f>
        <v>0</v>
      </c>
      <c r="AR168" s="23" t="s">
        <v>176</v>
      </c>
      <c r="AT168" s="23" t="s">
        <v>172</v>
      </c>
      <c r="AU168" s="23" t="s">
        <v>84</v>
      </c>
      <c r="AY168" s="23" t="s">
        <v>171</v>
      </c>
      <c r="BE168" s="143">
        <f>IF(U168="základní",N168,0)</f>
        <v>0</v>
      </c>
      <c r="BF168" s="143">
        <f>IF(U168="snížená",N168,0)</f>
        <v>0</v>
      </c>
      <c r="BG168" s="143">
        <f>IF(U168="zákl. přenesená",N168,0)</f>
        <v>0</v>
      </c>
      <c r="BH168" s="143">
        <f>IF(U168="sníž. přenesená",N168,0)</f>
        <v>0</v>
      </c>
      <c r="BI168" s="143">
        <f>IF(U168="nulová",N168,0)</f>
        <v>0</v>
      </c>
      <c r="BJ168" s="23" t="s">
        <v>150</v>
      </c>
      <c r="BK168" s="143">
        <f>ROUND(L168*K168,2)</f>
        <v>0</v>
      </c>
      <c r="BL168" s="23" t="s">
        <v>176</v>
      </c>
      <c r="BM168" s="23" t="s">
        <v>512</v>
      </c>
    </row>
    <row r="169" s="9" customFormat="1" ht="37.44" customHeight="1">
      <c r="B169" s="206"/>
      <c r="C169" s="207"/>
      <c r="D169" s="208" t="s">
        <v>867</v>
      </c>
      <c r="E169" s="208"/>
      <c r="F169" s="208"/>
      <c r="G169" s="208"/>
      <c r="H169" s="208"/>
      <c r="I169" s="208"/>
      <c r="J169" s="208"/>
      <c r="K169" s="208"/>
      <c r="L169" s="208"/>
      <c r="M169" s="208"/>
      <c r="N169" s="275">
        <f>BK169</f>
        <v>0</v>
      </c>
      <c r="O169" s="276"/>
      <c r="P169" s="276"/>
      <c r="Q169" s="276"/>
      <c r="R169" s="210"/>
      <c r="T169" s="211"/>
      <c r="U169" s="207"/>
      <c r="V169" s="207"/>
      <c r="W169" s="212">
        <f>SUM(W170:W178)</f>
        <v>0</v>
      </c>
      <c r="X169" s="207"/>
      <c r="Y169" s="212">
        <f>SUM(Y170:Y178)</f>
        <v>0</v>
      </c>
      <c r="Z169" s="207"/>
      <c r="AA169" s="213">
        <f>SUM(AA170:AA178)</f>
        <v>0</v>
      </c>
      <c r="AR169" s="214" t="s">
        <v>150</v>
      </c>
      <c r="AT169" s="215" t="s">
        <v>75</v>
      </c>
      <c r="AU169" s="215" t="s">
        <v>76</v>
      </c>
      <c r="AY169" s="214" t="s">
        <v>171</v>
      </c>
      <c r="BK169" s="216">
        <f>SUM(BK170:BK178)</f>
        <v>0</v>
      </c>
    </row>
    <row r="170" s="1" customFormat="1" ht="25.5" customHeight="1">
      <c r="B170" s="47"/>
      <c r="C170" s="220" t="s">
        <v>370</v>
      </c>
      <c r="D170" s="220" t="s">
        <v>172</v>
      </c>
      <c r="E170" s="221" t="s">
        <v>952</v>
      </c>
      <c r="F170" s="222" t="s">
        <v>953</v>
      </c>
      <c r="G170" s="222"/>
      <c r="H170" s="222"/>
      <c r="I170" s="222"/>
      <c r="J170" s="223" t="s">
        <v>175</v>
      </c>
      <c r="K170" s="224">
        <v>1</v>
      </c>
      <c r="L170" s="225">
        <v>0</v>
      </c>
      <c r="M170" s="226"/>
      <c r="N170" s="227">
        <f>ROUND(L170*K170,2)</f>
        <v>0</v>
      </c>
      <c r="O170" s="227"/>
      <c r="P170" s="227"/>
      <c r="Q170" s="227"/>
      <c r="R170" s="49"/>
      <c r="T170" s="228" t="s">
        <v>22</v>
      </c>
      <c r="U170" s="57" t="s">
        <v>43</v>
      </c>
      <c r="V170" s="48"/>
      <c r="W170" s="229">
        <f>V170*K170</f>
        <v>0</v>
      </c>
      <c r="X170" s="229">
        <v>0</v>
      </c>
      <c r="Y170" s="229">
        <f>X170*K170</f>
        <v>0</v>
      </c>
      <c r="Z170" s="229">
        <v>0</v>
      </c>
      <c r="AA170" s="230">
        <f>Z170*K170</f>
        <v>0</v>
      </c>
      <c r="AR170" s="23" t="s">
        <v>249</v>
      </c>
      <c r="AT170" s="23" t="s">
        <v>172</v>
      </c>
      <c r="AU170" s="23" t="s">
        <v>84</v>
      </c>
      <c r="AY170" s="23" t="s">
        <v>171</v>
      </c>
      <c r="BE170" s="143">
        <f>IF(U170="základní",N170,0)</f>
        <v>0</v>
      </c>
      <c r="BF170" s="143">
        <f>IF(U170="snížená",N170,0)</f>
        <v>0</v>
      </c>
      <c r="BG170" s="143">
        <f>IF(U170="zákl. přenesená",N170,0)</f>
        <v>0</v>
      </c>
      <c r="BH170" s="143">
        <f>IF(U170="sníž. přenesená",N170,0)</f>
        <v>0</v>
      </c>
      <c r="BI170" s="143">
        <f>IF(U170="nulová",N170,0)</f>
        <v>0</v>
      </c>
      <c r="BJ170" s="23" t="s">
        <v>150</v>
      </c>
      <c r="BK170" s="143">
        <f>ROUND(L170*K170,2)</f>
        <v>0</v>
      </c>
      <c r="BL170" s="23" t="s">
        <v>249</v>
      </c>
      <c r="BM170" s="23" t="s">
        <v>520</v>
      </c>
    </row>
    <row r="171" s="1" customFormat="1" ht="38.25" customHeight="1">
      <c r="B171" s="47"/>
      <c r="C171" s="220" t="s">
        <v>374</v>
      </c>
      <c r="D171" s="220" t="s">
        <v>172</v>
      </c>
      <c r="E171" s="221" t="s">
        <v>954</v>
      </c>
      <c r="F171" s="222" t="s">
        <v>955</v>
      </c>
      <c r="G171" s="222"/>
      <c r="H171" s="222"/>
      <c r="I171" s="222"/>
      <c r="J171" s="223" t="s">
        <v>175</v>
      </c>
      <c r="K171" s="224">
        <v>1</v>
      </c>
      <c r="L171" s="225">
        <v>0</v>
      </c>
      <c r="M171" s="226"/>
      <c r="N171" s="227">
        <f>ROUND(L171*K171,2)</f>
        <v>0</v>
      </c>
      <c r="O171" s="227"/>
      <c r="P171" s="227"/>
      <c r="Q171" s="227"/>
      <c r="R171" s="49"/>
      <c r="T171" s="228" t="s">
        <v>22</v>
      </c>
      <c r="U171" s="57" t="s">
        <v>43</v>
      </c>
      <c r="V171" s="48"/>
      <c r="W171" s="229">
        <f>V171*K171</f>
        <v>0</v>
      </c>
      <c r="X171" s="229">
        <v>0</v>
      </c>
      <c r="Y171" s="229">
        <f>X171*K171</f>
        <v>0</v>
      </c>
      <c r="Z171" s="229">
        <v>0</v>
      </c>
      <c r="AA171" s="230">
        <f>Z171*K171</f>
        <v>0</v>
      </c>
      <c r="AR171" s="23" t="s">
        <v>249</v>
      </c>
      <c r="AT171" s="23" t="s">
        <v>172</v>
      </c>
      <c r="AU171" s="23" t="s">
        <v>84</v>
      </c>
      <c r="AY171" s="23" t="s">
        <v>171</v>
      </c>
      <c r="BE171" s="143">
        <f>IF(U171="základní",N171,0)</f>
        <v>0</v>
      </c>
      <c r="BF171" s="143">
        <f>IF(U171="snížená",N171,0)</f>
        <v>0</v>
      </c>
      <c r="BG171" s="143">
        <f>IF(U171="zákl. přenesená",N171,0)</f>
        <v>0</v>
      </c>
      <c r="BH171" s="143">
        <f>IF(U171="sníž. přenesená",N171,0)</f>
        <v>0</v>
      </c>
      <c r="BI171" s="143">
        <f>IF(U171="nulová",N171,0)</f>
        <v>0</v>
      </c>
      <c r="BJ171" s="23" t="s">
        <v>150</v>
      </c>
      <c r="BK171" s="143">
        <f>ROUND(L171*K171,2)</f>
        <v>0</v>
      </c>
      <c r="BL171" s="23" t="s">
        <v>249</v>
      </c>
      <c r="BM171" s="23" t="s">
        <v>528</v>
      </c>
    </row>
    <row r="172" s="1" customFormat="1" ht="38.25" customHeight="1">
      <c r="B172" s="47"/>
      <c r="C172" s="220" t="s">
        <v>378</v>
      </c>
      <c r="D172" s="220" t="s">
        <v>172</v>
      </c>
      <c r="E172" s="221" t="s">
        <v>956</v>
      </c>
      <c r="F172" s="222" t="s">
        <v>957</v>
      </c>
      <c r="G172" s="222"/>
      <c r="H172" s="222"/>
      <c r="I172" s="222"/>
      <c r="J172" s="223" t="s">
        <v>175</v>
      </c>
      <c r="K172" s="224">
        <v>1</v>
      </c>
      <c r="L172" s="225">
        <v>0</v>
      </c>
      <c r="M172" s="226"/>
      <c r="N172" s="227">
        <f>ROUND(L172*K172,2)</f>
        <v>0</v>
      </c>
      <c r="O172" s="227"/>
      <c r="P172" s="227"/>
      <c r="Q172" s="227"/>
      <c r="R172" s="49"/>
      <c r="T172" s="228" t="s">
        <v>22</v>
      </c>
      <c r="U172" s="57" t="s">
        <v>43</v>
      </c>
      <c r="V172" s="48"/>
      <c r="W172" s="229">
        <f>V172*K172</f>
        <v>0</v>
      </c>
      <c r="X172" s="229">
        <v>0</v>
      </c>
      <c r="Y172" s="229">
        <f>X172*K172</f>
        <v>0</v>
      </c>
      <c r="Z172" s="229">
        <v>0</v>
      </c>
      <c r="AA172" s="230">
        <f>Z172*K172</f>
        <v>0</v>
      </c>
      <c r="AR172" s="23" t="s">
        <v>249</v>
      </c>
      <c r="AT172" s="23" t="s">
        <v>172</v>
      </c>
      <c r="AU172" s="23" t="s">
        <v>84</v>
      </c>
      <c r="AY172" s="23" t="s">
        <v>171</v>
      </c>
      <c r="BE172" s="143">
        <f>IF(U172="základní",N172,0)</f>
        <v>0</v>
      </c>
      <c r="BF172" s="143">
        <f>IF(U172="snížená",N172,0)</f>
        <v>0</v>
      </c>
      <c r="BG172" s="143">
        <f>IF(U172="zákl. přenesená",N172,0)</f>
        <v>0</v>
      </c>
      <c r="BH172" s="143">
        <f>IF(U172="sníž. přenesená",N172,0)</f>
        <v>0</v>
      </c>
      <c r="BI172" s="143">
        <f>IF(U172="nulová",N172,0)</f>
        <v>0</v>
      </c>
      <c r="BJ172" s="23" t="s">
        <v>150</v>
      </c>
      <c r="BK172" s="143">
        <f>ROUND(L172*K172,2)</f>
        <v>0</v>
      </c>
      <c r="BL172" s="23" t="s">
        <v>249</v>
      </c>
      <c r="BM172" s="23" t="s">
        <v>536</v>
      </c>
    </row>
    <row r="173" s="1" customFormat="1" ht="38.25" customHeight="1">
      <c r="B173" s="47"/>
      <c r="C173" s="220" t="s">
        <v>382</v>
      </c>
      <c r="D173" s="220" t="s">
        <v>172</v>
      </c>
      <c r="E173" s="221" t="s">
        <v>958</v>
      </c>
      <c r="F173" s="222" t="s">
        <v>959</v>
      </c>
      <c r="G173" s="222"/>
      <c r="H173" s="222"/>
      <c r="I173" s="222"/>
      <c r="J173" s="223" t="s">
        <v>175</v>
      </c>
      <c r="K173" s="224">
        <v>1</v>
      </c>
      <c r="L173" s="225">
        <v>0</v>
      </c>
      <c r="M173" s="226"/>
      <c r="N173" s="227">
        <f>ROUND(L173*K173,2)</f>
        <v>0</v>
      </c>
      <c r="O173" s="227"/>
      <c r="P173" s="227"/>
      <c r="Q173" s="227"/>
      <c r="R173" s="49"/>
      <c r="T173" s="228" t="s">
        <v>22</v>
      </c>
      <c r="U173" s="57" t="s">
        <v>43</v>
      </c>
      <c r="V173" s="48"/>
      <c r="W173" s="229">
        <f>V173*K173</f>
        <v>0</v>
      </c>
      <c r="X173" s="229">
        <v>0</v>
      </c>
      <c r="Y173" s="229">
        <f>X173*K173</f>
        <v>0</v>
      </c>
      <c r="Z173" s="229">
        <v>0</v>
      </c>
      <c r="AA173" s="230">
        <f>Z173*K173</f>
        <v>0</v>
      </c>
      <c r="AR173" s="23" t="s">
        <v>249</v>
      </c>
      <c r="AT173" s="23" t="s">
        <v>172</v>
      </c>
      <c r="AU173" s="23" t="s">
        <v>84</v>
      </c>
      <c r="AY173" s="23" t="s">
        <v>171</v>
      </c>
      <c r="BE173" s="143">
        <f>IF(U173="základní",N173,0)</f>
        <v>0</v>
      </c>
      <c r="BF173" s="143">
        <f>IF(U173="snížená",N173,0)</f>
        <v>0</v>
      </c>
      <c r="BG173" s="143">
        <f>IF(U173="zákl. přenesená",N173,0)</f>
        <v>0</v>
      </c>
      <c r="BH173" s="143">
        <f>IF(U173="sníž. přenesená",N173,0)</f>
        <v>0</v>
      </c>
      <c r="BI173" s="143">
        <f>IF(U173="nulová",N173,0)</f>
        <v>0</v>
      </c>
      <c r="BJ173" s="23" t="s">
        <v>150</v>
      </c>
      <c r="BK173" s="143">
        <f>ROUND(L173*K173,2)</f>
        <v>0</v>
      </c>
      <c r="BL173" s="23" t="s">
        <v>249</v>
      </c>
      <c r="BM173" s="23" t="s">
        <v>545</v>
      </c>
    </row>
    <row r="174" s="1" customFormat="1" ht="16.5" customHeight="1">
      <c r="B174" s="47"/>
      <c r="C174" s="220" t="s">
        <v>386</v>
      </c>
      <c r="D174" s="220" t="s">
        <v>172</v>
      </c>
      <c r="E174" s="221" t="s">
        <v>960</v>
      </c>
      <c r="F174" s="222" t="s">
        <v>961</v>
      </c>
      <c r="G174" s="222"/>
      <c r="H174" s="222"/>
      <c r="I174" s="222"/>
      <c r="J174" s="223" t="s">
        <v>175</v>
      </c>
      <c r="K174" s="224">
        <v>1</v>
      </c>
      <c r="L174" s="225">
        <v>0</v>
      </c>
      <c r="M174" s="226"/>
      <c r="N174" s="227">
        <f>ROUND(L174*K174,2)</f>
        <v>0</v>
      </c>
      <c r="O174" s="227"/>
      <c r="P174" s="227"/>
      <c r="Q174" s="227"/>
      <c r="R174" s="49"/>
      <c r="T174" s="228" t="s">
        <v>22</v>
      </c>
      <c r="U174" s="57" t="s">
        <v>43</v>
      </c>
      <c r="V174" s="48"/>
      <c r="W174" s="229">
        <f>V174*K174</f>
        <v>0</v>
      </c>
      <c r="X174" s="229">
        <v>0</v>
      </c>
      <c r="Y174" s="229">
        <f>X174*K174</f>
        <v>0</v>
      </c>
      <c r="Z174" s="229">
        <v>0</v>
      </c>
      <c r="AA174" s="230">
        <f>Z174*K174</f>
        <v>0</v>
      </c>
      <c r="AR174" s="23" t="s">
        <v>249</v>
      </c>
      <c r="AT174" s="23" t="s">
        <v>172</v>
      </c>
      <c r="AU174" s="23" t="s">
        <v>84</v>
      </c>
      <c r="AY174" s="23" t="s">
        <v>171</v>
      </c>
      <c r="BE174" s="143">
        <f>IF(U174="základní",N174,0)</f>
        <v>0</v>
      </c>
      <c r="BF174" s="143">
        <f>IF(U174="snížená",N174,0)</f>
        <v>0</v>
      </c>
      <c r="BG174" s="143">
        <f>IF(U174="zákl. přenesená",N174,0)</f>
        <v>0</v>
      </c>
      <c r="BH174" s="143">
        <f>IF(U174="sníž. přenesená",N174,0)</f>
        <v>0</v>
      </c>
      <c r="BI174" s="143">
        <f>IF(U174="nulová",N174,0)</f>
        <v>0</v>
      </c>
      <c r="BJ174" s="23" t="s">
        <v>150</v>
      </c>
      <c r="BK174" s="143">
        <f>ROUND(L174*K174,2)</f>
        <v>0</v>
      </c>
      <c r="BL174" s="23" t="s">
        <v>249</v>
      </c>
      <c r="BM174" s="23" t="s">
        <v>553</v>
      </c>
    </row>
    <row r="175" s="1" customFormat="1" ht="38.25" customHeight="1">
      <c r="B175" s="47"/>
      <c r="C175" s="220" t="s">
        <v>390</v>
      </c>
      <c r="D175" s="220" t="s">
        <v>172</v>
      </c>
      <c r="E175" s="221" t="s">
        <v>962</v>
      </c>
      <c r="F175" s="222" t="s">
        <v>963</v>
      </c>
      <c r="G175" s="222"/>
      <c r="H175" s="222"/>
      <c r="I175" s="222"/>
      <c r="J175" s="223" t="s">
        <v>175</v>
      </c>
      <c r="K175" s="224">
        <v>1</v>
      </c>
      <c r="L175" s="225">
        <v>0</v>
      </c>
      <c r="M175" s="226"/>
      <c r="N175" s="227">
        <f>ROUND(L175*K175,2)</f>
        <v>0</v>
      </c>
      <c r="O175" s="227"/>
      <c r="P175" s="227"/>
      <c r="Q175" s="227"/>
      <c r="R175" s="49"/>
      <c r="T175" s="228" t="s">
        <v>22</v>
      </c>
      <c r="U175" s="57" t="s">
        <v>43</v>
      </c>
      <c r="V175" s="48"/>
      <c r="W175" s="229">
        <f>V175*K175</f>
        <v>0</v>
      </c>
      <c r="X175" s="229">
        <v>0</v>
      </c>
      <c r="Y175" s="229">
        <f>X175*K175</f>
        <v>0</v>
      </c>
      <c r="Z175" s="229">
        <v>0</v>
      </c>
      <c r="AA175" s="230">
        <f>Z175*K175</f>
        <v>0</v>
      </c>
      <c r="AR175" s="23" t="s">
        <v>249</v>
      </c>
      <c r="AT175" s="23" t="s">
        <v>172</v>
      </c>
      <c r="AU175" s="23" t="s">
        <v>84</v>
      </c>
      <c r="AY175" s="23" t="s">
        <v>171</v>
      </c>
      <c r="BE175" s="143">
        <f>IF(U175="základní",N175,0)</f>
        <v>0</v>
      </c>
      <c r="BF175" s="143">
        <f>IF(U175="snížená",N175,0)</f>
        <v>0</v>
      </c>
      <c r="BG175" s="143">
        <f>IF(U175="zákl. přenesená",N175,0)</f>
        <v>0</v>
      </c>
      <c r="BH175" s="143">
        <f>IF(U175="sníž. přenesená",N175,0)</f>
        <v>0</v>
      </c>
      <c r="BI175" s="143">
        <f>IF(U175="nulová",N175,0)</f>
        <v>0</v>
      </c>
      <c r="BJ175" s="23" t="s">
        <v>150</v>
      </c>
      <c r="BK175" s="143">
        <f>ROUND(L175*K175,2)</f>
        <v>0</v>
      </c>
      <c r="BL175" s="23" t="s">
        <v>249</v>
      </c>
      <c r="BM175" s="23" t="s">
        <v>561</v>
      </c>
    </row>
    <row r="176" s="1" customFormat="1" ht="16.5" customHeight="1">
      <c r="B176" s="47"/>
      <c r="C176" s="220" t="s">
        <v>399</v>
      </c>
      <c r="D176" s="220" t="s">
        <v>172</v>
      </c>
      <c r="E176" s="221" t="s">
        <v>964</v>
      </c>
      <c r="F176" s="222" t="s">
        <v>965</v>
      </c>
      <c r="G176" s="222"/>
      <c r="H176" s="222"/>
      <c r="I176" s="222"/>
      <c r="J176" s="223" t="s">
        <v>175</v>
      </c>
      <c r="K176" s="224">
        <v>1</v>
      </c>
      <c r="L176" s="225">
        <v>0</v>
      </c>
      <c r="M176" s="226"/>
      <c r="N176" s="227">
        <f>ROUND(L176*K176,2)</f>
        <v>0</v>
      </c>
      <c r="O176" s="227"/>
      <c r="P176" s="227"/>
      <c r="Q176" s="227"/>
      <c r="R176" s="49"/>
      <c r="T176" s="228" t="s">
        <v>22</v>
      </c>
      <c r="U176" s="57" t="s">
        <v>43</v>
      </c>
      <c r="V176" s="48"/>
      <c r="W176" s="229">
        <f>V176*K176</f>
        <v>0</v>
      </c>
      <c r="X176" s="229">
        <v>0</v>
      </c>
      <c r="Y176" s="229">
        <f>X176*K176</f>
        <v>0</v>
      </c>
      <c r="Z176" s="229">
        <v>0</v>
      </c>
      <c r="AA176" s="230">
        <f>Z176*K176</f>
        <v>0</v>
      </c>
      <c r="AR176" s="23" t="s">
        <v>249</v>
      </c>
      <c r="AT176" s="23" t="s">
        <v>172</v>
      </c>
      <c r="AU176" s="23" t="s">
        <v>84</v>
      </c>
      <c r="AY176" s="23" t="s">
        <v>171</v>
      </c>
      <c r="BE176" s="143">
        <f>IF(U176="základní",N176,0)</f>
        <v>0</v>
      </c>
      <c r="BF176" s="143">
        <f>IF(U176="snížená",N176,0)</f>
        <v>0</v>
      </c>
      <c r="BG176" s="143">
        <f>IF(U176="zákl. přenesená",N176,0)</f>
        <v>0</v>
      </c>
      <c r="BH176" s="143">
        <f>IF(U176="sníž. přenesená",N176,0)</f>
        <v>0</v>
      </c>
      <c r="BI176" s="143">
        <f>IF(U176="nulová",N176,0)</f>
        <v>0</v>
      </c>
      <c r="BJ176" s="23" t="s">
        <v>150</v>
      </c>
      <c r="BK176" s="143">
        <f>ROUND(L176*K176,2)</f>
        <v>0</v>
      </c>
      <c r="BL176" s="23" t="s">
        <v>249</v>
      </c>
      <c r="BM176" s="23" t="s">
        <v>567</v>
      </c>
    </row>
    <row r="177" s="1" customFormat="1" ht="25.5" customHeight="1">
      <c r="B177" s="47"/>
      <c r="C177" s="220" t="s">
        <v>403</v>
      </c>
      <c r="D177" s="220" t="s">
        <v>172</v>
      </c>
      <c r="E177" s="221" t="s">
        <v>966</v>
      </c>
      <c r="F177" s="222" t="s">
        <v>967</v>
      </c>
      <c r="G177" s="222"/>
      <c r="H177" s="222"/>
      <c r="I177" s="222"/>
      <c r="J177" s="223" t="s">
        <v>175</v>
      </c>
      <c r="K177" s="224">
        <v>1</v>
      </c>
      <c r="L177" s="225">
        <v>0</v>
      </c>
      <c r="M177" s="226"/>
      <c r="N177" s="227">
        <f>ROUND(L177*K177,2)</f>
        <v>0</v>
      </c>
      <c r="O177" s="227"/>
      <c r="P177" s="227"/>
      <c r="Q177" s="227"/>
      <c r="R177" s="49"/>
      <c r="T177" s="228" t="s">
        <v>22</v>
      </c>
      <c r="U177" s="57" t="s">
        <v>43</v>
      </c>
      <c r="V177" s="48"/>
      <c r="W177" s="229">
        <f>V177*K177</f>
        <v>0</v>
      </c>
      <c r="X177" s="229">
        <v>0</v>
      </c>
      <c r="Y177" s="229">
        <f>X177*K177</f>
        <v>0</v>
      </c>
      <c r="Z177" s="229">
        <v>0</v>
      </c>
      <c r="AA177" s="230">
        <f>Z177*K177</f>
        <v>0</v>
      </c>
      <c r="AR177" s="23" t="s">
        <v>249</v>
      </c>
      <c r="AT177" s="23" t="s">
        <v>172</v>
      </c>
      <c r="AU177" s="23" t="s">
        <v>84</v>
      </c>
      <c r="AY177" s="23" t="s">
        <v>171</v>
      </c>
      <c r="BE177" s="143">
        <f>IF(U177="základní",N177,0)</f>
        <v>0</v>
      </c>
      <c r="BF177" s="143">
        <f>IF(U177="snížená",N177,0)</f>
        <v>0</v>
      </c>
      <c r="BG177" s="143">
        <f>IF(U177="zákl. přenesená",N177,0)</f>
        <v>0</v>
      </c>
      <c r="BH177" s="143">
        <f>IF(U177="sníž. přenesená",N177,0)</f>
        <v>0</v>
      </c>
      <c r="BI177" s="143">
        <f>IF(U177="nulová",N177,0)</f>
        <v>0</v>
      </c>
      <c r="BJ177" s="23" t="s">
        <v>150</v>
      </c>
      <c r="BK177" s="143">
        <f>ROUND(L177*K177,2)</f>
        <v>0</v>
      </c>
      <c r="BL177" s="23" t="s">
        <v>249</v>
      </c>
      <c r="BM177" s="23" t="s">
        <v>575</v>
      </c>
    </row>
    <row r="178" s="1" customFormat="1" ht="25.5" customHeight="1">
      <c r="B178" s="47"/>
      <c r="C178" s="220" t="s">
        <v>407</v>
      </c>
      <c r="D178" s="220" t="s">
        <v>172</v>
      </c>
      <c r="E178" s="221" t="s">
        <v>968</v>
      </c>
      <c r="F178" s="222" t="s">
        <v>969</v>
      </c>
      <c r="G178" s="222"/>
      <c r="H178" s="222"/>
      <c r="I178" s="222"/>
      <c r="J178" s="223" t="s">
        <v>321</v>
      </c>
      <c r="K178" s="272">
        <v>0</v>
      </c>
      <c r="L178" s="225">
        <v>0</v>
      </c>
      <c r="M178" s="226"/>
      <c r="N178" s="227">
        <f>ROUND(L178*K178,2)</f>
        <v>0</v>
      </c>
      <c r="O178" s="227"/>
      <c r="P178" s="227"/>
      <c r="Q178" s="227"/>
      <c r="R178" s="49"/>
      <c r="T178" s="228" t="s">
        <v>22</v>
      </c>
      <c r="U178" s="57" t="s">
        <v>43</v>
      </c>
      <c r="V178" s="48"/>
      <c r="W178" s="229">
        <f>V178*K178</f>
        <v>0</v>
      </c>
      <c r="X178" s="229">
        <v>0</v>
      </c>
      <c r="Y178" s="229">
        <f>X178*K178</f>
        <v>0</v>
      </c>
      <c r="Z178" s="229">
        <v>0</v>
      </c>
      <c r="AA178" s="230">
        <f>Z178*K178</f>
        <v>0</v>
      </c>
      <c r="AR178" s="23" t="s">
        <v>249</v>
      </c>
      <c r="AT178" s="23" t="s">
        <v>172</v>
      </c>
      <c r="AU178" s="23" t="s">
        <v>84</v>
      </c>
      <c r="AY178" s="23" t="s">
        <v>171</v>
      </c>
      <c r="BE178" s="143">
        <f>IF(U178="základní",N178,0)</f>
        <v>0</v>
      </c>
      <c r="BF178" s="143">
        <f>IF(U178="snížená",N178,0)</f>
        <v>0</v>
      </c>
      <c r="BG178" s="143">
        <f>IF(U178="zákl. přenesená",N178,0)</f>
        <v>0</v>
      </c>
      <c r="BH178" s="143">
        <f>IF(U178="sníž. přenesená",N178,0)</f>
        <v>0</v>
      </c>
      <c r="BI178" s="143">
        <f>IF(U178="nulová",N178,0)</f>
        <v>0</v>
      </c>
      <c r="BJ178" s="23" t="s">
        <v>150</v>
      </c>
      <c r="BK178" s="143">
        <f>ROUND(L178*K178,2)</f>
        <v>0</v>
      </c>
      <c r="BL178" s="23" t="s">
        <v>249</v>
      </c>
      <c r="BM178" s="23" t="s">
        <v>584</v>
      </c>
    </row>
    <row r="179" s="9" customFormat="1" ht="37.44" customHeight="1">
      <c r="B179" s="206"/>
      <c r="C179" s="207"/>
      <c r="D179" s="208" t="s">
        <v>868</v>
      </c>
      <c r="E179" s="208"/>
      <c r="F179" s="208"/>
      <c r="G179" s="208"/>
      <c r="H179" s="208"/>
      <c r="I179" s="208"/>
      <c r="J179" s="208"/>
      <c r="K179" s="208"/>
      <c r="L179" s="208"/>
      <c r="M179" s="208"/>
      <c r="N179" s="275">
        <f>BK179</f>
        <v>0</v>
      </c>
      <c r="O179" s="276"/>
      <c r="P179" s="276"/>
      <c r="Q179" s="276"/>
      <c r="R179" s="210"/>
      <c r="T179" s="211"/>
      <c r="U179" s="207"/>
      <c r="V179" s="207"/>
      <c r="W179" s="212">
        <f>SUM(W180:W184)</f>
        <v>0</v>
      </c>
      <c r="X179" s="207"/>
      <c r="Y179" s="212">
        <f>SUM(Y180:Y184)</f>
        <v>0</v>
      </c>
      <c r="Z179" s="207"/>
      <c r="AA179" s="213">
        <f>SUM(AA180:AA184)</f>
        <v>0</v>
      </c>
      <c r="AR179" s="214" t="s">
        <v>150</v>
      </c>
      <c r="AT179" s="215" t="s">
        <v>75</v>
      </c>
      <c r="AU179" s="215" t="s">
        <v>76</v>
      </c>
      <c r="AY179" s="214" t="s">
        <v>171</v>
      </c>
      <c r="BK179" s="216">
        <f>SUM(BK180:BK184)</f>
        <v>0</v>
      </c>
    </row>
    <row r="180" s="1" customFormat="1" ht="25.5" customHeight="1">
      <c r="B180" s="47"/>
      <c r="C180" s="220" t="s">
        <v>411</v>
      </c>
      <c r="D180" s="220" t="s">
        <v>172</v>
      </c>
      <c r="E180" s="221" t="s">
        <v>970</v>
      </c>
      <c r="F180" s="222" t="s">
        <v>971</v>
      </c>
      <c r="G180" s="222"/>
      <c r="H180" s="222"/>
      <c r="I180" s="222"/>
      <c r="J180" s="223" t="s">
        <v>175</v>
      </c>
      <c r="K180" s="224">
        <v>8</v>
      </c>
      <c r="L180" s="225">
        <v>0</v>
      </c>
      <c r="M180" s="226"/>
      <c r="N180" s="227">
        <f>ROUND(L180*K180,2)</f>
        <v>0</v>
      </c>
      <c r="O180" s="227"/>
      <c r="P180" s="227"/>
      <c r="Q180" s="227"/>
      <c r="R180" s="49"/>
      <c r="T180" s="228" t="s">
        <v>22</v>
      </c>
      <c r="U180" s="57" t="s">
        <v>43</v>
      </c>
      <c r="V180" s="48"/>
      <c r="W180" s="229">
        <f>V180*K180</f>
        <v>0</v>
      </c>
      <c r="X180" s="229">
        <v>0</v>
      </c>
      <c r="Y180" s="229">
        <f>X180*K180</f>
        <v>0</v>
      </c>
      <c r="Z180" s="229">
        <v>0</v>
      </c>
      <c r="AA180" s="230">
        <f>Z180*K180</f>
        <v>0</v>
      </c>
      <c r="AR180" s="23" t="s">
        <v>249</v>
      </c>
      <c r="AT180" s="23" t="s">
        <v>172</v>
      </c>
      <c r="AU180" s="23" t="s">
        <v>84</v>
      </c>
      <c r="AY180" s="23" t="s">
        <v>171</v>
      </c>
      <c r="BE180" s="143">
        <f>IF(U180="základní",N180,0)</f>
        <v>0</v>
      </c>
      <c r="BF180" s="143">
        <f>IF(U180="snížená",N180,0)</f>
        <v>0</v>
      </c>
      <c r="BG180" s="143">
        <f>IF(U180="zákl. přenesená",N180,0)</f>
        <v>0</v>
      </c>
      <c r="BH180" s="143">
        <f>IF(U180="sníž. přenesená",N180,0)</f>
        <v>0</v>
      </c>
      <c r="BI180" s="143">
        <f>IF(U180="nulová",N180,0)</f>
        <v>0</v>
      </c>
      <c r="BJ180" s="23" t="s">
        <v>150</v>
      </c>
      <c r="BK180" s="143">
        <f>ROUND(L180*K180,2)</f>
        <v>0</v>
      </c>
      <c r="BL180" s="23" t="s">
        <v>249</v>
      </c>
      <c r="BM180" s="23" t="s">
        <v>592</v>
      </c>
    </row>
    <row r="181" s="1" customFormat="1" ht="25.5" customHeight="1">
      <c r="B181" s="47"/>
      <c r="C181" s="220" t="s">
        <v>415</v>
      </c>
      <c r="D181" s="220" t="s">
        <v>172</v>
      </c>
      <c r="E181" s="221" t="s">
        <v>972</v>
      </c>
      <c r="F181" s="222" t="s">
        <v>973</v>
      </c>
      <c r="G181" s="222"/>
      <c r="H181" s="222"/>
      <c r="I181" s="222"/>
      <c r="J181" s="223" t="s">
        <v>223</v>
      </c>
      <c r="K181" s="224">
        <v>25</v>
      </c>
      <c r="L181" s="225">
        <v>0</v>
      </c>
      <c r="M181" s="226"/>
      <c r="N181" s="227">
        <f>ROUND(L181*K181,2)</f>
        <v>0</v>
      </c>
      <c r="O181" s="227"/>
      <c r="P181" s="227"/>
      <c r="Q181" s="227"/>
      <c r="R181" s="49"/>
      <c r="T181" s="228" t="s">
        <v>22</v>
      </c>
      <c r="U181" s="57" t="s">
        <v>43</v>
      </c>
      <c r="V181" s="48"/>
      <c r="W181" s="229">
        <f>V181*K181</f>
        <v>0</v>
      </c>
      <c r="X181" s="229">
        <v>0</v>
      </c>
      <c r="Y181" s="229">
        <f>X181*K181</f>
        <v>0</v>
      </c>
      <c r="Z181" s="229">
        <v>0</v>
      </c>
      <c r="AA181" s="230">
        <f>Z181*K181</f>
        <v>0</v>
      </c>
      <c r="AR181" s="23" t="s">
        <v>249</v>
      </c>
      <c r="AT181" s="23" t="s">
        <v>172</v>
      </c>
      <c r="AU181" s="23" t="s">
        <v>84</v>
      </c>
      <c r="AY181" s="23" t="s">
        <v>171</v>
      </c>
      <c r="BE181" s="143">
        <f>IF(U181="základní",N181,0)</f>
        <v>0</v>
      </c>
      <c r="BF181" s="143">
        <f>IF(U181="snížená",N181,0)</f>
        <v>0</v>
      </c>
      <c r="BG181" s="143">
        <f>IF(U181="zákl. přenesená",N181,0)</f>
        <v>0</v>
      </c>
      <c r="BH181" s="143">
        <f>IF(U181="sníž. přenesená",N181,0)</f>
        <v>0</v>
      </c>
      <c r="BI181" s="143">
        <f>IF(U181="nulová",N181,0)</f>
        <v>0</v>
      </c>
      <c r="BJ181" s="23" t="s">
        <v>150</v>
      </c>
      <c r="BK181" s="143">
        <f>ROUND(L181*K181,2)</f>
        <v>0</v>
      </c>
      <c r="BL181" s="23" t="s">
        <v>249</v>
      </c>
      <c r="BM181" s="23" t="s">
        <v>600</v>
      </c>
    </row>
    <row r="182" s="1" customFormat="1" ht="25.5" customHeight="1">
      <c r="B182" s="47"/>
      <c r="C182" s="220" t="s">
        <v>419</v>
      </c>
      <c r="D182" s="220" t="s">
        <v>172</v>
      </c>
      <c r="E182" s="221" t="s">
        <v>974</v>
      </c>
      <c r="F182" s="222" t="s">
        <v>975</v>
      </c>
      <c r="G182" s="222"/>
      <c r="H182" s="222"/>
      <c r="I182" s="222"/>
      <c r="J182" s="223" t="s">
        <v>223</v>
      </c>
      <c r="K182" s="224">
        <v>3</v>
      </c>
      <c r="L182" s="225">
        <v>0</v>
      </c>
      <c r="M182" s="226"/>
      <c r="N182" s="227">
        <f>ROUND(L182*K182,2)</f>
        <v>0</v>
      </c>
      <c r="O182" s="227"/>
      <c r="P182" s="227"/>
      <c r="Q182" s="227"/>
      <c r="R182" s="49"/>
      <c r="T182" s="228" t="s">
        <v>22</v>
      </c>
      <c r="U182" s="57" t="s">
        <v>43</v>
      </c>
      <c r="V182" s="48"/>
      <c r="W182" s="229">
        <f>V182*K182</f>
        <v>0</v>
      </c>
      <c r="X182" s="229">
        <v>0</v>
      </c>
      <c r="Y182" s="229">
        <f>X182*K182</f>
        <v>0</v>
      </c>
      <c r="Z182" s="229">
        <v>0</v>
      </c>
      <c r="AA182" s="230">
        <f>Z182*K182</f>
        <v>0</v>
      </c>
      <c r="AR182" s="23" t="s">
        <v>249</v>
      </c>
      <c r="AT182" s="23" t="s">
        <v>172</v>
      </c>
      <c r="AU182" s="23" t="s">
        <v>84</v>
      </c>
      <c r="AY182" s="23" t="s">
        <v>171</v>
      </c>
      <c r="BE182" s="143">
        <f>IF(U182="základní",N182,0)</f>
        <v>0</v>
      </c>
      <c r="BF182" s="143">
        <f>IF(U182="snížená",N182,0)</f>
        <v>0</v>
      </c>
      <c r="BG182" s="143">
        <f>IF(U182="zákl. přenesená",N182,0)</f>
        <v>0</v>
      </c>
      <c r="BH182" s="143">
        <f>IF(U182="sníž. přenesená",N182,0)</f>
        <v>0</v>
      </c>
      <c r="BI182" s="143">
        <f>IF(U182="nulová",N182,0)</f>
        <v>0</v>
      </c>
      <c r="BJ182" s="23" t="s">
        <v>150</v>
      </c>
      <c r="BK182" s="143">
        <f>ROUND(L182*K182,2)</f>
        <v>0</v>
      </c>
      <c r="BL182" s="23" t="s">
        <v>249</v>
      </c>
      <c r="BM182" s="23" t="s">
        <v>608</v>
      </c>
    </row>
    <row r="183" s="1" customFormat="1" ht="16.5" customHeight="1">
      <c r="B183" s="47"/>
      <c r="C183" s="220" t="s">
        <v>423</v>
      </c>
      <c r="D183" s="220" t="s">
        <v>172</v>
      </c>
      <c r="E183" s="221" t="s">
        <v>976</v>
      </c>
      <c r="F183" s="222" t="s">
        <v>977</v>
      </c>
      <c r="G183" s="222"/>
      <c r="H183" s="222"/>
      <c r="I183" s="222"/>
      <c r="J183" s="223" t="s">
        <v>223</v>
      </c>
      <c r="K183" s="224">
        <v>28</v>
      </c>
      <c r="L183" s="225">
        <v>0</v>
      </c>
      <c r="M183" s="226"/>
      <c r="N183" s="227">
        <f>ROUND(L183*K183,2)</f>
        <v>0</v>
      </c>
      <c r="O183" s="227"/>
      <c r="P183" s="227"/>
      <c r="Q183" s="227"/>
      <c r="R183" s="49"/>
      <c r="T183" s="228" t="s">
        <v>22</v>
      </c>
      <c r="U183" s="57" t="s">
        <v>43</v>
      </c>
      <c r="V183" s="48"/>
      <c r="W183" s="229">
        <f>V183*K183</f>
        <v>0</v>
      </c>
      <c r="X183" s="229">
        <v>0</v>
      </c>
      <c r="Y183" s="229">
        <f>X183*K183</f>
        <v>0</v>
      </c>
      <c r="Z183" s="229">
        <v>0</v>
      </c>
      <c r="AA183" s="230">
        <f>Z183*K183</f>
        <v>0</v>
      </c>
      <c r="AR183" s="23" t="s">
        <v>249</v>
      </c>
      <c r="AT183" s="23" t="s">
        <v>172</v>
      </c>
      <c r="AU183" s="23" t="s">
        <v>84</v>
      </c>
      <c r="AY183" s="23" t="s">
        <v>171</v>
      </c>
      <c r="BE183" s="143">
        <f>IF(U183="základní",N183,0)</f>
        <v>0</v>
      </c>
      <c r="BF183" s="143">
        <f>IF(U183="snížená",N183,0)</f>
        <v>0</v>
      </c>
      <c r="BG183" s="143">
        <f>IF(U183="zákl. přenesená",N183,0)</f>
        <v>0</v>
      </c>
      <c r="BH183" s="143">
        <f>IF(U183="sníž. přenesená",N183,0)</f>
        <v>0</v>
      </c>
      <c r="BI183" s="143">
        <f>IF(U183="nulová",N183,0)</f>
        <v>0</v>
      </c>
      <c r="BJ183" s="23" t="s">
        <v>150</v>
      </c>
      <c r="BK183" s="143">
        <f>ROUND(L183*K183,2)</f>
        <v>0</v>
      </c>
      <c r="BL183" s="23" t="s">
        <v>249</v>
      </c>
      <c r="BM183" s="23" t="s">
        <v>617</v>
      </c>
    </row>
    <row r="184" s="1" customFormat="1" ht="25.5" customHeight="1">
      <c r="B184" s="47"/>
      <c r="C184" s="220" t="s">
        <v>428</v>
      </c>
      <c r="D184" s="220" t="s">
        <v>172</v>
      </c>
      <c r="E184" s="221" t="s">
        <v>978</v>
      </c>
      <c r="F184" s="222" t="s">
        <v>979</v>
      </c>
      <c r="G184" s="222"/>
      <c r="H184" s="222"/>
      <c r="I184" s="222"/>
      <c r="J184" s="223" t="s">
        <v>321</v>
      </c>
      <c r="K184" s="272">
        <v>0</v>
      </c>
      <c r="L184" s="225">
        <v>0</v>
      </c>
      <c r="M184" s="226"/>
      <c r="N184" s="227">
        <f>ROUND(L184*K184,2)</f>
        <v>0</v>
      </c>
      <c r="O184" s="227"/>
      <c r="P184" s="227"/>
      <c r="Q184" s="227"/>
      <c r="R184" s="49"/>
      <c r="T184" s="228" t="s">
        <v>22</v>
      </c>
      <c r="U184" s="57" t="s">
        <v>43</v>
      </c>
      <c r="V184" s="48"/>
      <c r="W184" s="229">
        <f>V184*K184</f>
        <v>0</v>
      </c>
      <c r="X184" s="229">
        <v>0</v>
      </c>
      <c r="Y184" s="229">
        <f>X184*K184</f>
        <v>0</v>
      </c>
      <c r="Z184" s="229">
        <v>0</v>
      </c>
      <c r="AA184" s="230">
        <f>Z184*K184</f>
        <v>0</v>
      </c>
      <c r="AR184" s="23" t="s">
        <v>249</v>
      </c>
      <c r="AT184" s="23" t="s">
        <v>172</v>
      </c>
      <c r="AU184" s="23" t="s">
        <v>84</v>
      </c>
      <c r="AY184" s="23" t="s">
        <v>171</v>
      </c>
      <c r="BE184" s="143">
        <f>IF(U184="základní",N184,0)</f>
        <v>0</v>
      </c>
      <c r="BF184" s="143">
        <f>IF(U184="snížená",N184,0)</f>
        <v>0</v>
      </c>
      <c r="BG184" s="143">
        <f>IF(U184="zákl. přenesená",N184,0)</f>
        <v>0</v>
      </c>
      <c r="BH184" s="143">
        <f>IF(U184="sníž. přenesená",N184,0)</f>
        <v>0</v>
      </c>
      <c r="BI184" s="143">
        <f>IF(U184="nulová",N184,0)</f>
        <v>0</v>
      </c>
      <c r="BJ184" s="23" t="s">
        <v>150</v>
      </c>
      <c r="BK184" s="143">
        <f>ROUND(L184*K184,2)</f>
        <v>0</v>
      </c>
      <c r="BL184" s="23" t="s">
        <v>249</v>
      </c>
      <c r="BM184" s="23" t="s">
        <v>625</v>
      </c>
    </row>
    <row r="185" s="9" customFormat="1" ht="37.44" customHeight="1">
      <c r="B185" s="206"/>
      <c r="C185" s="207"/>
      <c r="D185" s="208" t="s">
        <v>869</v>
      </c>
      <c r="E185" s="208"/>
      <c r="F185" s="208"/>
      <c r="G185" s="208"/>
      <c r="H185" s="208"/>
      <c r="I185" s="208"/>
      <c r="J185" s="208"/>
      <c r="K185" s="208"/>
      <c r="L185" s="208"/>
      <c r="M185" s="208"/>
      <c r="N185" s="275">
        <f>BK185</f>
        <v>0</v>
      </c>
      <c r="O185" s="276"/>
      <c r="P185" s="276"/>
      <c r="Q185" s="276"/>
      <c r="R185" s="210"/>
      <c r="T185" s="211"/>
      <c r="U185" s="207"/>
      <c r="V185" s="207"/>
      <c r="W185" s="212">
        <f>SUM(W186:W196)</f>
        <v>0</v>
      </c>
      <c r="X185" s="207"/>
      <c r="Y185" s="212">
        <f>SUM(Y186:Y196)</f>
        <v>0</v>
      </c>
      <c r="Z185" s="207"/>
      <c r="AA185" s="213">
        <f>SUM(AA186:AA196)</f>
        <v>0</v>
      </c>
      <c r="AR185" s="214" t="s">
        <v>150</v>
      </c>
      <c r="AT185" s="215" t="s">
        <v>75</v>
      </c>
      <c r="AU185" s="215" t="s">
        <v>76</v>
      </c>
      <c r="AY185" s="214" t="s">
        <v>171</v>
      </c>
      <c r="BK185" s="216">
        <f>SUM(BK186:BK196)</f>
        <v>0</v>
      </c>
    </row>
    <row r="186" s="1" customFormat="1" ht="25.5" customHeight="1">
      <c r="B186" s="47"/>
      <c r="C186" s="220" t="s">
        <v>432</v>
      </c>
      <c r="D186" s="220" t="s">
        <v>172</v>
      </c>
      <c r="E186" s="221" t="s">
        <v>980</v>
      </c>
      <c r="F186" s="222" t="s">
        <v>981</v>
      </c>
      <c r="G186" s="222"/>
      <c r="H186" s="222"/>
      <c r="I186" s="222"/>
      <c r="J186" s="223" t="s">
        <v>175</v>
      </c>
      <c r="K186" s="224">
        <v>2</v>
      </c>
      <c r="L186" s="225">
        <v>0</v>
      </c>
      <c r="M186" s="226"/>
      <c r="N186" s="227">
        <f>ROUND(L186*K186,2)</f>
        <v>0</v>
      </c>
      <c r="O186" s="227"/>
      <c r="P186" s="227"/>
      <c r="Q186" s="227"/>
      <c r="R186" s="49"/>
      <c r="T186" s="228" t="s">
        <v>22</v>
      </c>
      <c r="U186" s="57" t="s">
        <v>43</v>
      </c>
      <c r="V186" s="48"/>
      <c r="W186" s="229">
        <f>V186*K186</f>
        <v>0</v>
      </c>
      <c r="X186" s="229">
        <v>0</v>
      </c>
      <c r="Y186" s="229">
        <f>X186*K186</f>
        <v>0</v>
      </c>
      <c r="Z186" s="229">
        <v>0</v>
      </c>
      <c r="AA186" s="230">
        <f>Z186*K186</f>
        <v>0</v>
      </c>
      <c r="AR186" s="23" t="s">
        <v>249</v>
      </c>
      <c r="AT186" s="23" t="s">
        <v>172</v>
      </c>
      <c r="AU186" s="23" t="s">
        <v>84</v>
      </c>
      <c r="AY186" s="23" t="s">
        <v>171</v>
      </c>
      <c r="BE186" s="143">
        <f>IF(U186="základní",N186,0)</f>
        <v>0</v>
      </c>
      <c r="BF186" s="143">
        <f>IF(U186="snížená",N186,0)</f>
        <v>0</v>
      </c>
      <c r="BG186" s="143">
        <f>IF(U186="zákl. přenesená",N186,0)</f>
        <v>0</v>
      </c>
      <c r="BH186" s="143">
        <f>IF(U186="sníž. přenesená",N186,0)</f>
        <v>0</v>
      </c>
      <c r="BI186" s="143">
        <f>IF(U186="nulová",N186,0)</f>
        <v>0</v>
      </c>
      <c r="BJ186" s="23" t="s">
        <v>150</v>
      </c>
      <c r="BK186" s="143">
        <f>ROUND(L186*K186,2)</f>
        <v>0</v>
      </c>
      <c r="BL186" s="23" t="s">
        <v>249</v>
      </c>
      <c r="BM186" s="23" t="s">
        <v>633</v>
      </c>
    </row>
    <row r="187" s="1" customFormat="1" ht="25.5" customHeight="1">
      <c r="B187" s="47"/>
      <c r="C187" s="220" t="s">
        <v>436</v>
      </c>
      <c r="D187" s="220" t="s">
        <v>172</v>
      </c>
      <c r="E187" s="221" t="s">
        <v>982</v>
      </c>
      <c r="F187" s="222" t="s">
        <v>983</v>
      </c>
      <c r="G187" s="222"/>
      <c r="H187" s="222"/>
      <c r="I187" s="222"/>
      <c r="J187" s="223" t="s">
        <v>175</v>
      </c>
      <c r="K187" s="224">
        <v>8</v>
      </c>
      <c r="L187" s="225">
        <v>0</v>
      </c>
      <c r="M187" s="226"/>
      <c r="N187" s="227">
        <f>ROUND(L187*K187,2)</f>
        <v>0</v>
      </c>
      <c r="O187" s="227"/>
      <c r="P187" s="227"/>
      <c r="Q187" s="227"/>
      <c r="R187" s="49"/>
      <c r="T187" s="228" t="s">
        <v>22</v>
      </c>
      <c r="U187" s="57" t="s">
        <v>43</v>
      </c>
      <c r="V187" s="48"/>
      <c r="W187" s="229">
        <f>V187*K187</f>
        <v>0</v>
      </c>
      <c r="X187" s="229">
        <v>0</v>
      </c>
      <c r="Y187" s="229">
        <f>X187*K187</f>
        <v>0</v>
      </c>
      <c r="Z187" s="229">
        <v>0</v>
      </c>
      <c r="AA187" s="230">
        <f>Z187*K187</f>
        <v>0</v>
      </c>
      <c r="AR187" s="23" t="s">
        <v>249</v>
      </c>
      <c r="AT187" s="23" t="s">
        <v>172</v>
      </c>
      <c r="AU187" s="23" t="s">
        <v>84</v>
      </c>
      <c r="AY187" s="23" t="s">
        <v>171</v>
      </c>
      <c r="BE187" s="143">
        <f>IF(U187="základní",N187,0)</f>
        <v>0</v>
      </c>
      <c r="BF187" s="143">
        <f>IF(U187="snížená",N187,0)</f>
        <v>0</v>
      </c>
      <c r="BG187" s="143">
        <f>IF(U187="zákl. přenesená",N187,0)</f>
        <v>0</v>
      </c>
      <c r="BH187" s="143">
        <f>IF(U187="sníž. přenesená",N187,0)</f>
        <v>0</v>
      </c>
      <c r="BI187" s="143">
        <f>IF(U187="nulová",N187,0)</f>
        <v>0</v>
      </c>
      <c r="BJ187" s="23" t="s">
        <v>150</v>
      </c>
      <c r="BK187" s="143">
        <f>ROUND(L187*K187,2)</f>
        <v>0</v>
      </c>
      <c r="BL187" s="23" t="s">
        <v>249</v>
      </c>
      <c r="BM187" s="23" t="s">
        <v>642</v>
      </c>
    </row>
    <row r="188" s="1" customFormat="1" ht="25.5" customHeight="1">
      <c r="B188" s="47"/>
      <c r="C188" s="220" t="s">
        <v>440</v>
      </c>
      <c r="D188" s="220" t="s">
        <v>172</v>
      </c>
      <c r="E188" s="221" t="s">
        <v>984</v>
      </c>
      <c r="F188" s="222" t="s">
        <v>985</v>
      </c>
      <c r="G188" s="222"/>
      <c r="H188" s="222"/>
      <c r="I188" s="222"/>
      <c r="J188" s="223" t="s">
        <v>175</v>
      </c>
      <c r="K188" s="224">
        <v>2</v>
      </c>
      <c r="L188" s="225">
        <v>0</v>
      </c>
      <c r="M188" s="226"/>
      <c r="N188" s="227">
        <f>ROUND(L188*K188,2)</f>
        <v>0</v>
      </c>
      <c r="O188" s="227"/>
      <c r="P188" s="227"/>
      <c r="Q188" s="227"/>
      <c r="R188" s="49"/>
      <c r="T188" s="228" t="s">
        <v>22</v>
      </c>
      <c r="U188" s="57" t="s">
        <v>43</v>
      </c>
      <c r="V188" s="48"/>
      <c r="W188" s="229">
        <f>V188*K188</f>
        <v>0</v>
      </c>
      <c r="X188" s="229">
        <v>0</v>
      </c>
      <c r="Y188" s="229">
        <f>X188*K188</f>
        <v>0</v>
      </c>
      <c r="Z188" s="229">
        <v>0</v>
      </c>
      <c r="AA188" s="230">
        <f>Z188*K188</f>
        <v>0</v>
      </c>
      <c r="AR188" s="23" t="s">
        <v>249</v>
      </c>
      <c r="AT188" s="23" t="s">
        <v>172</v>
      </c>
      <c r="AU188" s="23" t="s">
        <v>84</v>
      </c>
      <c r="AY188" s="23" t="s">
        <v>171</v>
      </c>
      <c r="BE188" s="143">
        <f>IF(U188="základní",N188,0)</f>
        <v>0</v>
      </c>
      <c r="BF188" s="143">
        <f>IF(U188="snížená",N188,0)</f>
        <v>0</v>
      </c>
      <c r="BG188" s="143">
        <f>IF(U188="zákl. přenesená",N188,0)</f>
        <v>0</v>
      </c>
      <c r="BH188" s="143">
        <f>IF(U188="sníž. přenesená",N188,0)</f>
        <v>0</v>
      </c>
      <c r="BI188" s="143">
        <f>IF(U188="nulová",N188,0)</f>
        <v>0</v>
      </c>
      <c r="BJ188" s="23" t="s">
        <v>150</v>
      </c>
      <c r="BK188" s="143">
        <f>ROUND(L188*K188,2)</f>
        <v>0</v>
      </c>
      <c r="BL188" s="23" t="s">
        <v>249</v>
      </c>
      <c r="BM188" s="23" t="s">
        <v>650</v>
      </c>
    </row>
    <row r="189" s="1" customFormat="1" ht="25.5" customHeight="1">
      <c r="B189" s="47"/>
      <c r="C189" s="220" t="s">
        <v>444</v>
      </c>
      <c r="D189" s="220" t="s">
        <v>172</v>
      </c>
      <c r="E189" s="221" t="s">
        <v>986</v>
      </c>
      <c r="F189" s="222" t="s">
        <v>987</v>
      </c>
      <c r="G189" s="222"/>
      <c r="H189" s="222"/>
      <c r="I189" s="222"/>
      <c r="J189" s="223" t="s">
        <v>175</v>
      </c>
      <c r="K189" s="224">
        <v>1</v>
      </c>
      <c r="L189" s="225">
        <v>0</v>
      </c>
      <c r="M189" s="226"/>
      <c r="N189" s="227">
        <f>ROUND(L189*K189,2)</f>
        <v>0</v>
      </c>
      <c r="O189" s="227"/>
      <c r="P189" s="227"/>
      <c r="Q189" s="227"/>
      <c r="R189" s="49"/>
      <c r="T189" s="228" t="s">
        <v>22</v>
      </c>
      <c r="U189" s="57" t="s">
        <v>43</v>
      </c>
      <c r="V189" s="48"/>
      <c r="W189" s="229">
        <f>V189*K189</f>
        <v>0</v>
      </c>
      <c r="X189" s="229">
        <v>0</v>
      </c>
      <c r="Y189" s="229">
        <f>X189*K189</f>
        <v>0</v>
      </c>
      <c r="Z189" s="229">
        <v>0</v>
      </c>
      <c r="AA189" s="230">
        <f>Z189*K189</f>
        <v>0</v>
      </c>
      <c r="AR189" s="23" t="s">
        <v>249</v>
      </c>
      <c r="AT189" s="23" t="s">
        <v>172</v>
      </c>
      <c r="AU189" s="23" t="s">
        <v>84</v>
      </c>
      <c r="AY189" s="23" t="s">
        <v>171</v>
      </c>
      <c r="BE189" s="143">
        <f>IF(U189="základní",N189,0)</f>
        <v>0</v>
      </c>
      <c r="BF189" s="143">
        <f>IF(U189="snížená",N189,0)</f>
        <v>0</v>
      </c>
      <c r="BG189" s="143">
        <f>IF(U189="zákl. přenesená",N189,0)</f>
        <v>0</v>
      </c>
      <c r="BH189" s="143">
        <f>IF(U189="sníž. přenesená",N189,0)</f>
        <v>0</v>
      </c>
      <c r="BI189" s="143">
        <f>IF(U189="nulová",N189,0)</f>
        <v>0</v>
      </c>
      <c r="BJ189" s="23" t="s">
        <v>150</v>
      </c>
      <c r="BK189" s="143">
        <f>ROUND(L189*K189,2)</f>
        <v>0</v>
      </c>
      <c r="BL189" s="23" t="s">
        <v>249</v>
      </c>
      <c r="BM189" s="23" t="s">
        <v>658</v>
      </c>
    </row>
    <row r="190" s="1" customFormat="1" ht="25.5" customHeight="1">
      <c r="B190" s="47"/>
      <c r="C190" s="220" t="s">
        <v>448</v>
      </c>
      <c r="D190" s="220" t="s">
        <v>172</v>
      </c>
      <c r="E190" s="221" t="s">
        <v>988</v>
      </c>
      <c r="F190" s="222" t="s">
        <v>989</v>
      </c>
      <c r="G190" s="222"/>
      <c r="H190" s="222"/>
      <c r="I190" s="222"/>
      <c r="J190" s="223" t="s">
        <v>175</v>
      </c>
      <c r="K190" s="224">
        <v>2</v>
      </c>
      <c r="L190" s="225">
        <v>0</v>
      </c>
      <c r="M190" s="226"/>
      <c r="N190" s="227">
        <f>ROUND(L190*K190,2)</f>
        <v>0</v>
      </c>
      <c r="O190" s="227"/>
      <c r="P190" s="227"/>
      <c r="Q190" s="227"/>
      <c r="R190" s="49"/>
      <c r="T190" s="228" t="s">
        <v>22</v>
      </c>
      <c r="U190" s="57" t="s">
        <v>43</v>
      </c>
      <c r="V190" s="48"/>
      <c r="W190" s="229">
        <f>V190*K190</f>
        <v>0</v>
      </c>
      <c r="X190" s="229">
        <v>0</v>
      </c>
      <c r="Y190" s="229">
        <f>X190*K190</f>
        <v>0</v>
      </c>
      <c r="Z190" s="229">
        <v>0</v>
      </c>
      <c r="AA190" s="230">
        <f>Z190*K190</f>
        <v>0</v>
      </c>
      <c r="AR190" s="23" t="s">
        <v>249</v>
      </c>
      <c r="AT190" s="23" t="s">
        <v>172</v>
      </c>
      <c r="AU190" s="23" t="s">
        <v>84</v>
      </c>
      <c r="AY190" s="23" t="s">
        <v>171</v>
      </c>
      <c r="BE190" s="143">
        <f>IF(U190="základní",N190,0)</f>
        <v>0</v>
      </c>
      <c r="BF190" s="143">
        <f>IF(U190="snížená",N190,0)</f>
        <v>0</v>
      </c>
      <c r="BG190" s="143">
        <f>IF(U190="zákl. přenesená",N190,0)</f>
        <v>0</v>
      </c>
      <c r="BH190" s="143">
        <f>IF(U190="sníž. přenesená",N190,0)</f>
        <v>0</v>
      </c>
      <c r="BI190" s="143">
        <f>IF(U190="nulová",N190,0)</f>
        <v>0</v>
      </c>
      <c r="BJ190" s="23" t="s">
        <v>150</v>
      </c>
      <c r="BK190" s="143">
        <f>ROUND(L190*K190,2)</f>
        <v>0</v>
      </c>
      <c r="BL190" s="23" t="s">
        <v>249</v>
      </c>
      <c r="BM190" s="23" t="s">
        <v>666</v>
      </c>
    </row>
    <row r="191" s="1" customFormat="1" ht="16.5" customHeight="1">
      <c r="B191" s="47"/>
      <c r="C191" s="220" t="s">
        <v>452</v>
      </c>
      <c r="D191" s="220" t="s">
        <v>172</v>
      </c>
      <c r="E191" s="221" t="s">
        <v>990</v>
      </c>
      <c r="F191" s="222" t="s">
        <v>991</v>
      </c>
      <c r="G191" s="222"/>
      <c r="H191" s="222"/>
      <c r="I191" s="222"/>
      <c r="J191" s="223" t="s">
        <v>175</v>
      </c>
      <c r="K191" s="224">
        <v>2</v>
      </c>
      <c r="L191" s="225">
        <v>0</v>
      </c>
      <c r="M191" s="226"/>
      <c r="N191" s="227">
        <f>ROUND(L191*K191,2)</f>
        <v>0</v>
      </c>
      <c r="O191" s="227"/>
      <c r="P191" s="227"/>
      <c r="Q191" s="227"/>
      <c r="R191" s="49"/>
      <c r="T191" s="228" t="s">
        <v>22</v>
      </c>
      <c r="U191" s="57" t="s">
        <v>43</v>
      </c>
      <c r="V191" s="48"/>
      <c r="W191" s="229">
        <f>V191*K191</f>
        <v>0</v>
      </c>
      <c r="X191" s="229">
        <v>0</v>
      </c>
      <c r="Y191" s="229">
        <f>X191*K191</f>
        <v>0</v>
      </c>
      <c r="Z191" s="229">
        <v>0</v>
      </c>
      <c r="AA191" s="230">
        <f>Z191*K191</f>
        <v>0</v>
      </c>
      <c r="AR191" s="23" t="s">
        <v>249</v>
      </c>
      <c r="AT191" s="23" t="s">
        <v>172</v>
      </c>
      <c r="AU191" s="23" t="s">
        <v>84</v>
      </c>
      <c r="AY191" s="23" t="s">
        <v>171</v>
      </c>
      <c r="BE191" s="143">
        <f>IF(U191="základní",N191,0)</f>
        <v>0</v>
      </c>
      <c r="BF191" s="143">
        <f>IF(U191="snížená",N191,0)</f>
        <v>0</v>
      </c>
      <c r="BG191" s="143">
        <f>IF(U191="zákl. přenesená",N191,0)</f>
        <v>0</v>
      </c>
      <c r="BH191" s="143">
        <f>IF(U191="sníž. přenesená",N191,0)</f>
        <v>0</v>
      </c>
      <c r="BI191" s="143">
        <f>IF(U191="nulová",N191,0)</f>
        <v>0</v>
      </c>
      <c r="BJ191" s="23" t="s">
        <v>150</v>
      </c>
      <c r="BK191" s="143">
        <f>ROUND(L191*K191,2)</f>
        <v>0</v>
      </c>
      <c r="BL191" s="23" t="s">
        <v>249</v>
      </c>
      <c r="BM191" s="23" t="s">
        <v>674</v>
      </c>
    </row>
    <row r="192" s="1" customFormat="1" ht="25.5" customHeight="1">
      <c r="B192" s="47"/>
      <c r="C192" s="220" t="s">
        <v>456</v>
      </c>
      <c r="D192" s="220" t="s">
        <v>172</v>
      </c>
      <c r="E192" s="221" t="s">
        <v>992</v>
      </c>
      <c r="F192" s="222" t="s">
        <v>993</v>
      </c>
      <c r="G192" s="222"/>
      <c r="H192" s="222"/>
      <c r="I192" s="222"/>
      <c r="J192" s="223" t="s">
        <v>175</v>
      </c>
      <c r="K192" s="224">
        <v>3</v>
      </c>
      <c r="L192" s="225">
        <v>0</v>
      </c>
      <c r="M192" s="226"/>
      <c r="N192" s="227">
        <f>ROUND(L192*K192,2)</f>
        <v>0</v>
      </c>
      <c r="O192" s="227"/>
      <c r="P192" s="227"/>
      <c r="Q192" s="227"/>
      <c r="R192" s="49"/>
      <c r="T192" s="228" t="s">
        <v>22</v>
      </c>
      <c r="U192" s="57" t="s">
        <v>43</v>
      </c>
      <c r="V192" s="48"/>
      <c r="W192" s="229">
        <f>V192*K192</f>
        <v>0</v>
      </c>
      <c r="X192" s="229">
        <v>0</v>
      </c>
      <c r="Y192" s="229">
        <f>X192*K192</f>
        <v>0</v>
      </c>
      <c r="Z192" s="229">
        <v>0</v>
      </c>
      <c r="AA192" s="230">
        <f>Z192*K192</f>
        <v>0</v>
      </c>
      <c r="AR192" s="23" t="s">
        <v>249</v>
      </c>
      <c r="AT192" s="23" t="s">
        <v>172</v>
      </c>
      <c r="AU192" s="23" t="s">
        <v>84</v>
      </c>
      <c r="AY192" s="23" t="s">
        <v>171</v>
      </c>
      <c r="BE192" s="143">
        <f>IF(U192="základní",N192,0)</f>
        <v>0</v>
      </c>
      <c r="BF192" s="143">
        <f>IF(U192="snížená",N192,0)</f>
        <v>0</v>
      </c>
      <c r="BG192" s="143">
        <f>IF(U192="zákl. přenesená",N192,0)</f>
        <v>0</v>
      </c>
      <c r="BH192" s="143">
        <f>IF(U192="sníž. přenesená",N192,0)</f>
        <v>0</v>
      </c>
      <c r="BI192" s="143">
        <f>IF(U192="nulová",N192,0)</f>
        <v>0</v>
      </c>
      <c r="BJ192" s="23" t="s">
        <v>150</v>
      </c>
      <c r="BK192" s="143">
        <f>ROUND(L192*K192,2)</f>
        <v>0</v>
      </c>
      <c r="BL192" s="23" t="s">
        <v>249</v>
      </c>
      <c r="BM192" s="23" t="s">
        <v>683</v>
      </c>
    </row>
    <row r="193" s="1" customFormat="1" ht="16.5" customHeight="1">
      <c r="B193" s="47"/>
      <c r="C193" s="220" t="s">
        <v>460</v>
      </c>
      <c r="D193" s="220" t="s">
        <v>172</v>
      </c>
      <c r="E193" s="221" t="s">
        <v>994</v>
      </c>
      <c r="F193" s="222" t="s">
        <v>995</v>
      </c>
      <c r="G193" s="222"/>
      <c r="H193" s="222"/>
      <c r="I193" s="222"/>
      <c r="J193" s="223" t="s">
        <v>175</v>
      </c>
      <c r="K193" s="224">
        <v>8</v>
      </c>
      <c r="L193" s="225">
        <v>0</v>
      </c>
      <c r="M193" s="226"/>
      <c r="N193" s="227">
        <f>ROUND(L193*K193,2)</f>
        <v>0</v>
      </c>
      <c r="O193" s="227"/>
      <c r="P193" s="227"/>
      <c r="Q193" s="227"/>
      <c r="R193" s="49"/>
      <c r="T193" s="228" t="s">
        <v>22</v>
      </c>
      <c r="U193" s="57" t="s">
        <v>43</v>
      </c>
      <c r="V193" s="48"/>
      <c r="W193" s="229">
        <f>V193*K193</f>
        <v>0</v>
      </c>
      <c r="X193" s="229">
        <v>0</v>
      </c>
      <c r="Y193" s="229">
        <f>X193*K193</f>
        <v>0</v>
      </c>
      <c r="Z193" s="229">
        <v>0</v>
      </c>
      <c r="AA193" s="230">
        <f>Z193*K193</f>
        <v>0</v>
      </c>
      <c r="AR193" s="23" t="s">
        <v>249</v>
      </c>
      <c r="AT193" s="23" t="s">
        <v>172</v>
      </c>
      <c r="AU193" s="23" t="s">
        <v>84</v>
      </c>
      <c r="AY193" s="23" t="s">
        <v>171</v>
      </c>
      <c r="BE193" s="143">
        <f>IF(U193="základní",N193,0)</f>
        <v>0</v>
      </c>
      <c r="BF193" s="143">
        <f>IF(U193="snížená",N193,0)</f>
        <v>0</v>
      </c>
      <c r="BG193" s="143">
        <f>IF(U193="zákl. přenesená",N193,0)</f>
        <v>0</v>
      </c>
      <c r="BH193" s="143">
        <f>IF(U193="sníž. přenesená",N193,0)</f>
        <v>0</v>
      </c>
      <c r="BI193" s="143">
        <f>IF(U193="nulová",N193,0)</f>
        <v>0</v>
      </c>
      <c r="BJ193" s="23" t="s">
        <v>150</v>
      </c>
      <c r="BK193" s="143">
        <f>ROUND(L193*K193,2)</f>
        <v>0</v>
      </c>
      <c r="BL193" s="23" t="s">
        <v>249</v>
      </c>
      <c r="BM193" s="23" t="s">
        <v>694</v>
      </c>
    </row>
    <row r="194" s="1" customFormat="1" ht="38.25" customHeight="1">
      <c r="B194" s="47"/>
      <c r="C194" s="220" t="s">
        <v>464</v>
      </c>
      <c r="D194" s="220" t="s">
        <v>172</v>
      </c>
      <c r="E194" s="221" t="s">
        <v>996</v>
      </c>
      <c r="F194" s="222" t="s">
        <v>997</v>
      </c>
      <c r="G194" s="222"/>
      <c r="H194" s="222"/>
      <c r="I194" s="222"/>
      <c r="J194" s="223" t="s">
        <v>175</v>
      </c>
      <c r="K194" s="224">
        <v>1</v>
      </c>
      <c r="L194" s="225">
        <v>0</v>
      </c>
      <c r="M194" s="226"/>
      <c r="N194" s="227">
        <f>ROUND(L194*K194,2)</f>
        <v>0</v>
      </c>
      <c r="O194" s="227"/>
      <c r="P194" s="227"/>
      <c r="Q194" s="227"/>
      <c r="R194" s="49"/>
      <c r="T194" s="228" t="s">
        <v>22</v>
      </c>
      <c r="U194" s="57" t="s">
        <v>43</v>
      </c>
      <c r="V194" s="48"/>
      <c r="W194" s="229">
        <f>V194*K194</f>
        <v>0</v>
      </c>
      <c r="X194" s="229">
        <v>0</v>
      </c>
      <c r="Y194" s="229">
        <f>X194*K194</f>
        <v>0</v>
      </c>
      <c r="Z194" s="229">
        <v>0</v>
      </c>
      <c r="AA194" s="230">
        <f>Z194*K194</f>
        <v>0</v>
      </c>
      <c r="AR194" s="23" t="s">
        <v>249</v>
      </c>
      <c r="AT194" s="23" t="s">
        <v>172</v>
      </c>
      <c r="AU194" s="23" t="s">
        <v>84</v>
      </c>
      <c r="AY194" s="23" t="s">
        <v>171</v>
      </c>
      <c r="BE194" s="143">
        <f>IF(U194="základní",N194,0)</f>
        <v>0</v>
      </c>
      <c r="BF194" s="143">
        <f>IF(U194="snížená",N194,0)</f>
        <v>0</v>
      </c>
      <c r="BG194" s="143">
        <f>IF(U194="zákl. přenesená",N194,0)</f>
        <v>0</v>
      </c>
      <c r="BH194" s="143">
        <f>IF(U194="sníž. přenesená",N194,0)</f>
        <v>0</v>
      </c>
      <c r="BI194" s="143">
        <f>IF(U194="nulová",N194,0)</f>
        <v>0</v>
      </c>
      <c r="BJ194" s="23" t="s">
        <v>150</v>
      </c>
      <c r="BK194" s="143">
        <f>ROUND(L194*K194,2)</f>
        <v>0</v>
      </c>
      <c r="BL194" s="23" t="s">
        <v>249</v>
      </c>
      <c r="BM194" s="23" t="s">
        <v>702</v>
      </c>
    </row>
    <row r="195" s="1" customFormat="1" ht="38.25" customHeight="1">
      <c r="B195" s="47"/>
      <c r="C195" s="220" t="s">
        <v>468</v>
      </c>
      <c r="D195" s="220" t="s">
        <v>172</v>
      </c>
      <c r="E195" s="221" t="s">
        <v>998</v>
      </c>
      <c r="F195" s="222" t="s">
        <v>999</v>
      </c>
      <c r="G195" s="222"/>
      <c r="H195" s="222"/>
      <c r="I195" s="222"/>
      <c r="J195" s="223" t="s">
        <v>175</v>
      </c>
      <c r="K195" s="224">
        <v>3</v>
      </c>
      <c r="L195" s="225">
        <v>0</v>
      </c>
      <c r="M195" s="226"/>
      <c r="N195" s="227">
        <f>ROUND(L195*K195,2)</f>
        <v>0</v>
      </c>
      <c r="O195" s="227"/>
      <c r="P195" s="227"/>
      <c r="Q195" s="227"/>
      <c r="R195" s="49"/>
      <c r="T195" s="228" t="s">
        <v>22</v>
      </c>
      <c r="U195" s="57" t="s">
        <v>43</v>
      </c>
      <c r="V195" s="48"/>
      <c r="W195" s="229">
        <f>V195*K195</f>
        <v>0</v>
      </c>
      <c r="X195" s="229">
        <v>0</v>
      </c>
      <c r="Y195" s="229">
        <f>X195*K195</f>
        <v>0</v>
      </c>
      <c r="Z195" s="229">
        <v>0</v>
      </c>
      <c r="AA195" s="230">
        <f>Z195*K195</f>
        <v>0</v>
      </c>
      <c r="AR195" s="23" t="s">
        <v>249</v>
      </c>
      <c r="AT195" s="23" t="s">
        <v>172</v>
      </c>
      <c r="AU195" s="23" t="s">
        <v>84</v>
      </c>
      <c r="AY195" s="23" t="s">
        <v>171</v>
      </c>
      <c r="BE195" s="143">
        <f>IF(U195="základní",N195,0)</f>
        <v>0</v>
      </c>
      <c r="BF195" s="143">
        <f>IF(U195="snížená",N195,0)</f>
        <v>0</v>
      </c>
      <c r="BG195" s="143">
        <f>IF(U195="zákl. přenesená",N195,0)</f>
        <v>0</v>
      </c>
      <c r="BH195" s="143">
        <f>IF(U195="sníž. přenesená",N195,0)</f>
        <v>0</v>
      </c>
      <c r="BI195" s="143">
        <f>IF(U195="nulová",N195,0)</f>
        <v>0</v>
      </c>
      <c r="BJ195" s="23" t="s">
        <v>150</v>
      </c>
      <c r="BK195" s="143">
        <f>ROUND(L195*K195,2)</f>
        <v>0</v>
      </c>
      <c r="BL195" s="23" t="s">
        <v>249</v>
      </c>
      <c r="BM195" s="23" t="s">
        <v>710</v>
      </c>
    </row>
    <row r="196" s="1" customFormat="1" ht="25.5" customHeight="1">
      <c r="B196" s="47"/>
      <c r="C196" s="220" t="s">
        <v>472</v>
      </c>
      <c r="D196" s="220" t="s">
        <v>172</v>
      </c>
      <c r="E196" s="221" t="s">
        <v>1000</v>
      </c>
      <c r="F196" s="222" t="s">
        <v>1001</v>
      </c>
      <c r="G196" s="222"/>
      <c r="H196" s="222"/>
      <c r="I196" s="222"/>
      <c r="J196" s="223" t="s">
        <v>321</v>
      </c>
      <c r="K196" s="272">
        <v>0</v>
      </c>
      <c r="L196" s="225">
        <v>0</v>
      </c>
      <c r="M196" s="226"/>
      <c r="N196" s="227">
        <f>ROUND(L196*K196,2)</f>
        <v>0</v>
      </c>
      <c r="O196" s="227"/>
      <c r="P196" s="227"/>
      <c r="Q196" s="227"/>
      <c r="R196" s="49"/>
      <c r="T196" s="228" t="s">
        <v>22</v>
      </c>
      <c r="U196" s="57" t="s">
        <v>43</v>
      </c>
      <c r="V196" s="48"/>
      <c r="W196" s="229">
        <f>V196*K196</f>
        <v>0</v>
      </c>
      <c r="X196" s="229">
        <v>0</v>
      </c>
      <c r="Y196" s="229">
        <f>X196*K196</f>
        <v>0</v>
      </c>
      <c r="Z196" s="229">
        <v>0</v>
      </c>
      <c r="AA196" s="230">
        <f>Z196*K196</f>
        <v>0</v>
      </c>
      <c r="AR196" s="23" t="s">
        <v>249</v>
      </c>
      <c r="AT196" s="23" t="s">
        <v>172</v>
      </c>
      <c r="AU196" s="23" t="s">
        <v>84</v>
      </c>
      <c r="AY196" s="23" t="s">
        <v>171</v>
      </c>
      <c r="BE196" s="143">
        <f>IF(U196="základní",N196,0)</f>
        <v>0</v>
      </c>
      <c r="BF196" s="143">
        <f>IF(U196="snížená",N196,0)</f>
        <v>0</v>
      </c>
      <c r="BG196" s="143">
        <f>IF(U196="zákl. přenesená",N196,0)</f>
        <v>0</v>
      </c>
      <c r="BH196" s="143">
        <f>IF(U196="sníž. přenesená",N196,0)</f>
        <v>0</v>
      </c>
      <c r="BI196" s="143">
        <f>IF(U196="nulová",N196,0)</f>
        <v>0</v>
      </c>
      <c r="BJ196" s="23" t="s">
        <v>150</v>
      </c>
      <c r="BK196" s="143">
        <f>ROUND(L196*K196,2)</f>
        <v>0</v>
      </c>
      <c r="BL196" s="23" t="s">
        <v>249</v>
      </c>
      <c r="BM196" s="23" t="s">
        <v>719</v>
      </c>
    </row>
    <row r="197" s="9" customFormat="1" ht="37.44" customHeight="1">
      <c r="B197" s="206"/>
      <c r="C197" s="207"/>
      <c r="D197" s="208" t="s">
        <v>870</v>
      </c>
      <c r="E197" s="208"/>
      <c r="F197" s="208"/>
      <c r="G197" s="208"/>
      <c r="H197" s="208"/>
      <c r="I197" s="208"/>
      <c r="J197" s="208"/>
      <c r="K197" s="208"/>
      <c r="L197" s="208"/>
      <c r="M197" s="208"/>
      <c r="N197" s="275">
        <f>BK197</f>
        <v>0</v>
      </c>
      <c r="O197" s="276"/>
      <c r="P197" s="276"/>
      <c r="Q197" s="276"/>
      <c r="R197" s="210"/>
      <c r="T197" s="211"/>
      <c r="U197" s="207"/>
      <c r="V197" s="207"/>
      <c r="W197" s="212">
        <f>SUM(W198:W209)</f>
        <v>0</v>
      </c>
      <c r="X197" s="207"/>
      <c r="Y197" s="212">
        <f>SUM(Y198:Y209)</f>
        <v>0</v>
      </c>
      <c r="Z197" s="207"/>
      <c r="AA197" s="213">
        <f>SUM(AA198:AA209)</f>
        <v>0</v>
      </c>
      <c r="AR197" s="214" t="s">
        <v>150</v>
      </c>
      <c r="AT197" s="215" t="s">
        <v>75</v>
      </c>
      <c r="AU197" s="215" t="s">
        <v>76</v>
      </c>
      <c r="AY197" s="214" t="s">
        <v>171</v>
      </c>
      <c r="BK197" s="216">
        <f>SUM(BK198:BK209)</f>
        <v>0</v>
      </c>
    </row>
    <row r="198" s="1" customFormat="1" ht="16.5" customHeight="1">
      <c r="B198" s="47"/>
      <c r="C198" s="220" t="s">
        <v>476</v>
      </c>
      <c r="D198" s="220" t="s">
        <v>172</v>
      </c>
      <c r="E198" s="221" t="s">
        <v>1002</v>
      </c>
      <c r="F198" s="222" t="s">
        <v>1003</v>
      </c>
      <c r="G198" s="222"/>
      <c r="H198" s="222"/>
      <c r="I198" s="222"/>
      <c r="J198" s="223" t="s">
        <v>175</v>
      </c>
      <c r="K198" s="224">
        <v>4</v>
      </c>
      <c r="L198" s="225">
        <v>0</v>
      </c>
      <c r="M198" s="226"/>
      <c r="N198" s="227">
        <f>ROUND(L198*K198,2)</f>
        <v>0</v>
      </c>
      <c r="O198" s="227"/>
      <c r="P198" s="227"/>
      <c r="Q198" s="227"/>
      <c r="R198" s="49"/>
      <c r="T198" s="228" t="s">
        <v>22</v>
      </c>
      <c r="U198" s="57" t="s">
        <v>43</v>
      </c>
      <c r="V198" s="48"/>
      <c r="W198" s="229">
        <f>V198*K198</f>
        <v>0</v>
      </c>
      <c r="X198" s="229">
        <v>0</v>
      </c>
      <c r="Y198" s="229">
        <f>X198*K198</f>
        <v>0</v>
      </c>
      <c r="Z198" s="229">
        <v>0</v>
      </c>
      <c r="AA198" s="230">
        <f>Z198*K198</f>
        <v>0</v>
      </c>
      <c r="AR198" s="23" t="s">
        <v>249</v>
      </c>
      <c r="AT198" s="23" t="s">
        <v>172</v>
      </c>
      <c r="AU198" s="23" t="s">
        <v>84</v>
      </c>
      <c r="AY198" s="23" t="s">
        <v>171</v>
      </c>
      <c r="BE198" s="143">
        <f>IF(U198="základní",N198,0)</f>
        <v>0</v>
      </c>
      <c r="BF198" s="143">
        <f>IF(U198="snížená",N198,0)</f>
        <v>0</v>
      </c>
      <c r="BG198" s="143">
        <f>IF(U198="zákl. přenesená",N198,0)</f>
        <v>0</v>
      </c>
      <c r="BH198" s="143">
        <f>IF(U198="sníž. přenesená",N198,0)</f>
        <v>0</v>
      </c>
      <c r="BI198" s="143">
        <f>IF(U198="nulová",N198,0)</f>
        <v>0</v>
      </c>
      <c r="BJ198" s="23" t="s">
        <v>150</v>
      </c>
      <c r="BK198" s="143">
        <f>ROUND(L198*K198,2)</f>
        <v>0</v>
      </c>
      <c r="BL198" s="23" t="s">
        <v>249</v>
      </c>
      <c r="BM198" s="23" t="s">
        <v>728</v>
      </c>
    </row>
    <row r="199" s="1" customFormat="1" ht="25.5" customHeight="1">
      <c r="B199" s="47"/>
      <c r="C199" s="220" t="s">
        <v>480</v>
      </c>
      <c r="D199" s="220" t="s">
        <v>172</v>
      </c>
      <c r="E199" s="221" t="s">
        <v>1004</v>
      </c>
      <c r="F199" s="222" t="s">
        <v>1005</v>
      </c>
      <c r="G199" s="222"/>
      <c r="H199" s="222"/>
      <c r="I199" s="222"/>
      <c r="J199" s="223" t="s">
        <v>175</v>
      </c>
      <c r="K199" s="224">
        <v>4</v>
      </c>
      <c r="L199" s="225">
        <v>0</v>
      </c>
      <c r="M199" s="226"/>
      <c r="N199" s="227">
        <f>ROUND(L199*K199,2)</f>
        <v>0</v>
      </c>
      <c r="O199" s="227"/>
      <c r="P199" s="227"/>
      <c r="Q199" s="227"/>
      <c r="R199" s="49"/>
      <c r="T199" s="228" t="s">
        <v>22</v>
      </c>
      <c r="U199" s="57" t="s">
        <v>43</v>
      </c>
      <c r="V199" s="48"/>
      <c r="W199" s="229">
        <f>V199*K199</f>
        <v>0</v>
      </c>
      <c r="X199" s="229">
        <v>0</v>
      </c>
      <c r="Y199" s="229">
        <f>X199*K199</f>
        <v>0</v>
      </c>
      <c r="Z199" s="229">
        <v>0</v>
      </c>
      <c r="AA199" s="230">
        <f>Z199*K199</f>
        <v>0</v>
      </c>
      <c r="AR199" s="23" t="s">
        <v>249</v>
      </c>
      <c r="AT199" s="23" t="s">
        <v>172</v>
      </c>
      <c r="AU199" s="23" t="s">
        <v>84</v>
      </c>
      <c r="AY199" s="23" t="s">
        <v>171</v>
      </c>
      <c r="BE199" s="143">
        <f>IF(U199="základní",N199,0)</f>
        <v>0</v>
      </c>
      <c r="BF199" s="143">
        <f>IF(U199="snížená",N199,0)</f>
        <v>0</v>
      </c>
      <c r="BG199" s="143">
        <f>IF(U199="zákl. přenesená",N199,0)</f>
        <v>0</v>
      </c>
      <c r="BH199" s="143">
        <f>IF(U199="sníž. přenesená",N199,0)</f>
        <v>0</v>
      </c>
      <c r="BI199" s="143">
        <f>IF(U199="nulová",N199,0)</f>
        <v>0</v>
      </c>
      <c r="BJ199" s="23" t="s">
        <v>150</v>
      </c>
      <c r="BK199" s="143">
        <f>ROUND(L199*K199,2)</f>
        <v>0</v>
      </c>
      <c r="BL199" s="23" t="s">
        <v>249</v>
      </c>
      <c r="BM199" s="23" t="s">
        <v>737</v>
      </c>
    </row>
    <row r="200" s="1" customFormat="1" ht="16.5" customHeight="1">
      <c r="B200" s="47"/>
      <c r="C200" s="220" t="s">
        <v>484</v>
      </c>
      <c r="D200" s="220" t="s">
        <v>172</v>
      </c>
      <c r="E200" s="221" t="s">
        <v>1006</v>
      </c>
      <c r="F200" s="222" t="s">
        <v>1007</v>
      </c>
      <c r="G200" s="222"/>
      <c r="H200" s="222"/>
      <c r="I200" s="222"/>
      <c r="J200" s="223" t="s">
        <v>175</v>
      </c>
      <c r="K200" s="224">
        <v>4</v>
      </c>
      <c r="L200" s="225">
        <v>0</v>
      </c>
      <c r="M200" s="226"/>
      <c r="N200" s="227">
        <f>ROUND(L200*K200,2)</f>
        <v>0</v>
      </c>
      <c r="O200" s="227"/>
      <c r="P200" s="227"/>
      <c r="Q200" s="227"/>
      <c r="R200" s="49"/>
      <c r="T200" s="228" t="s">
        <v>22</v>
      </c>
      <c r="U200" s="57" t="s">
        <v>43</v>
      </c>
      <c r="V200" s="48"/>
      <c r="W200" s="229">
        <f>V200*K200</f>
        <v>0</v>
      </c>
      <c r="X200" s="229">
        <v>0</v>
      </c>
      <c r="Y200" s="229">
        <f>X200*K200</f>
        <v>0</v>
      </c>
      <c r="Z200" s="229">
        <v>0</v>
      </c>
      <c r="AA200" s="230">
        <f>Z200*K200</f>
        <v>0</v>
      </c>
      <c r="AR200" s="23" t="s">
        <v>249</v>
      </c>
      <c r="AT200" s="23" t="s">
        <v>172</v>
      </c>
      <c r="AU200" s="23" t="s">
        <v>84</v>
      </c>
      <c r="AY200" s="23" t="s">
        <v>171</v>
      </c>
      <c r="BE200" s="143">
        <f>IF(U200="základní",N200,0)</f>
        <v>0</v>
      </c>
      <c r="BF200" s="143">
        <f>IF(U200="snížená",N200,0)</f>
        <v>0</v>
      </c>
      <c r="BG200" s="143">
        <f>IF(U200="zákl. přenesená",N200,0)</f>
        <v>0</v>
      </c>
      <c r="BH200" s="143">
        <f>IF(U200="sníž. přenesená",N200,0)</f>
        <v>0</v>
      </c>
      <c r="BI200" s="143">
        <f>IF(U200="nulová",N200,0)</f>
        <v>0</v>
      </c>
      <c r="BJ200" s="23" t="s">
        <v>150</v>
      </c>
      <c r="BK200" s="143">
        <f>ROUND(L200*K200,2)</f>
        <v>0</v>
      </c>
      <c r="BL200" s="23" t="s">
        <v>249</v>
      </c>
      <c r="BM200" s="23" t="s">
        <v>745</v>
      </c>
    </row>
    <row r="201" s="1" customFormat="1" ht="16.5" customHeight="1">
      <c r="B201" s="47"/>
      <c r="C201" s="220" t="s">
        <v>488</v>
      </c>
      <c r="D201" s="220" t="s">
        <v>172</v>
      </c>
      <c r="E201" s="221" t="s">
        <v>1008</v>
      </c>
      <c r="F201" s="222" t="s">
        <v>1009</v>
      </c>
      <c r="G201" s="222"/>
      <c r="H201" s="222"/>
      <c r="I201" s="222"/>
      <c r="J201" s="223" t="s">
        <v>175</v>
      </c>
      <c r="K201" s="224">
        <v>3</v>
      </c>
      <c r="L201" s="225">
        <v>0</v>
      </c>
      <c r="M201" s="226"/>
      <c r="N201" s="227">
        <f>ROUND(L201*K201,2)</f>
        <v>0</v>
      </c>
      <c r="O201" s="227"/>
      <c r="P201" s="227"/>
      <c r="Q201" s="227"/>
      <c r="R201" s="49"/>
      <c r="T201" s="228" t="s">
        <v>22</v>
      </c>
      <c r="U201" s="57" t="s">
        <v>43</v>
      </c>
      <c r="V201" s="48"/>
      <c r="W201" s="229">
        <f>V201*K201</f>
        <v>0</v>
      </c>
      <c r="X201" s="229">
        <v>0</v>
      </c>
      <c r="Y201" s="229">
        <f>X201*K201</f>
        <v>0</v>
      </c>
      <c r="Z201" s="229">
        <v>0</v>
      </c>
      <c r="AA201" s="230">
        <f>Z201*K201</f>
        <v>0</v>
      </c>
      <c r="AR201" s="23" t="s">
        <v>249</v>
      </c>
      <c r="AT201" s="23" t="s">
        <v>172</v>
      </c>
      <c r="AU201" s="23" t="s">
        <v>84</v>
      </c>
      <c r="AY201" s="23" t="s">
        <v>171</v>
      </c>
      <c r="BE201" s="143">
        <f>IF(U201="základní",N201,0)</f>
        <v>0</v>
      </c>
      <c r="BF201" s="143">
        <f>IF(U201="snížená",N201,0)</f>
        <v>0</v>
      </c>
      <c r="BG201" s="143">
        <f>IF(U201="zákl. přenesená",N201,0)</f>
        <v>0</v>
      </c>
      <c r="BH201" s="143">
        <f>IF(U201="sníž. přenesená",N201,0)</f>
        <v>0</v>
      </c>
      <c r="BI201" s="143">
        <f>IF(U201="nulová",N201,0)</f>
        <v>0</v>
      </c>
      <c r="BJ201" s="23" t="s">
        <v>150</v>
      </c>
      <c r="BK201" s="143">
        <f>ROUND(L201*K201,2)</f>
        <v>0</v>
      </c>
      <c r="BL201" s="23" t="s">
        <v>249</v>
      </c>
      <c r="BM201" s="23" t="s">
        <v>753</v>
      </c>
    </row>
    <row r="202" s="1" customFormat="1" ht="25.5" customHeight="1">
      <c r="B202" s="47"/>
      <c r="C202" s="220" t="s">
        <v>492</v>
      </c>
      <c r="D202" s="220" t="s">
        <v>172</v>
      </c>
      <c r="E202" s="221" t="s">
        <v>1010</v>
      </c>
      <c r="F202" s="222" t="s">
        <v>1011</v>
      </c>
      <c r="G202" s="222"/>
      <c r="H202" s="222"/>
      <c r="I202" s="222"/>
      <c r="J202" s="223" t="s">
        <v>175</v>
      </c>
      <c r="K202" s="224">
        <v>1</v>
      </c>
      <c r="L202" s="225">
        <v>0</v>
      </c>
      <c r="M202" s="226"/>
      <c r="N202" s="227">
        <f>ROUND(L202*K202,2)</f>
        <v>0</v>
      </c>
      <c r="O202" s="227"/>
      <c r="P202" s="227"/>
      <c r="Q202" s="227"/>
      <c r="R202" s="49"/>
      <c r="T202" s="228" t="s">
        <v>22</v>
      </c>
      <c r="U202" s="57" t="s">
        <v>43</v>
      </c>
      <c r="V202" s="48"/>
      <c r="W202" s="229">
        <f>V202*K202</f>
        <v>0</v>
      </c>
      <c r="X202" s="229">
        <v>0</v>
      </c>
      <c r="Y202" s="229">
        <f>X202*K202</f>
        <v>0</v>
      </c>
      <c r="Z202" s="229">
        <v>0</v>
      </c>
      <c r="AA202" s="230">
        <f>Z202*K202</f>
        <v>0</v>
      </c>
      <c r="AR202" s="23" t="s">
        <v>249</v>
      </c>
      <c r="AT202" s="23" t="s">
        <v>172</v>
      </c>
      <c r="AU202" s="23" t="s">
        <v>84</v>
      </c>
      <c r="AY202" s="23" t="s">
        <v>171</v>
      </c>
      <c r="BE202" s="143">
        <f>IF(U202="základní",N202,0)</f>
        <v>0</v>
      </c>
      <c r="BF202" s="143">
        <f>IF(U202="snížená",N202,0)</f>
        <v>0</v>
      </c>
      <c r="BG202" s="143">
        <f>IF(U202="zákl. přenesená",N202,0)</f>
        <v>0</v>
      </c>
      <c r="BH202" s="143">
        <f>IF(U202="sníž. přenesená",N202,0)</f>
        <v>0</v>
      </c>
      <c r="BI202" s="143">
        <f>IF(U202="nulová",N202,0)</f>
        <v>0</v>
      </c>
      <c r="BJ202" s="23" t="s">
        <v>150</v>
      </c>
      <c r="BK202" s="143">
        <f>ROUND(L202*K202,2)</f>
        <v>0</v>
      </c>
      <c r="BL202" s="23" t="s">
        <v>249</v>
      </c>
      <c r="BM202" s="23" t="s">
        <v>761</v>
      </c>
    </row>
    <row r="203" s="1" customFormat="1" ht="16.5" customHeight="1">
      <c r="B203" s="47"/>
      <c r="C203" s="220" t="s">
        <v>496</v>
      </c>
      <c r="D203" s="220" t="s">
        <v>172</v>
      </c>
      <c r="E203" s="221" t="s">
        <v>1012</v>
      </c>
      <c r="F203" s="222" t="s">
        <v>1013</v>
      </c>
      <c r="G203" s="222"/>
      <c r="H203" s="222"/>
      <c r="I203" s="222"/>
      <c r="J203" s="223" t="s">
        <v>175</v>
      </c>
      <c r="K203" s="224">
        <v>4</v>
      </c>
      <c r="L203" s="225">
        <v>0</v>
      </c>
      <c r="M203" s="226"/>
      <c r="N203" s="227">
        <f>ROUND(L203*K203,2)</f>
        <v>0</v>
      </c>
      <c r="O203" s="227"/>
      <c r="P203" s="227"/>
      <c r="Q203" s="227"/>
      <c r="R203" s="49"/>
      <c r="T203" s="228" t="s">
        <v>22</v>
      </c>
      <c r="U203" s="57" t="s">
        <v>43</v>
      </c>
      <c r="V203" s="48"/>
      <c r="W203" s="229">
        <f>V203*K203</f>
        <v>0</v>
      </c>
      <c r="X203" s="229">
        <v>0</v>
      </c>
      <c r="Y203" s="229">
        <f>X203*K203</f>
        <v>0</v>
      </c>
      <c r="Z203" s="229">
        <v>0</v>
      </c>
      <c r="AA203" s="230">
        <f>Z203*K203</f>
        <v>0</v>
      </c>
      <c r="AR203" s="23" t="s">
        <v>249</v>
      </c>
      <c r="AT203" s="23" t="s">
        <v>172</v>
      </c>
      <c r="AU203" s="23" t="s">
        <v>84</v>
      </c>
      <c r="AY203" s="23" t="s">
        <v>171</v>
      </c>
      <c r="BE203" s="143">
        <f>IF(U203="základní",N203,0)</f>
        <v>0</v>
      </c>
      <c r="BF203" s="143">
        <f>IF(U203="snížená",N203,0)</f>
        <v>0</v>
      </c>
      <c r="BG203" s="143">
        <f>IF(U203="zákl. přenesená",N203,0)</f>
        <v>0</v>
      </c>
      <c r="BH203" s="143">
        <f>IF(U203="sníž. přenesená",N203,0)</f>
        <v>0</v>
      </c>
      <c r="BI203" s="143">
        <f>IF(U203="nulová",N203,0)</f>
        <v>0</v>
      </c>
      <c r="BJ203" s="23" t="s">
        <v>150</v>
      </c>
      <c r="BK203" s="143">
        <f>ROUND(L203*K203,2)</f>
        <v>0</v>
      </c>
      <c r="BL203" s="23" t="s">
        <v>249</v>
      </c>
      <c r="BM203" s="23" t="s">
        <v>769</v>
      </c>
    </row>
    <row r="204" s="1" customFormat="1" ht="25.5" customHeight="1">
      <c r="B204" s="47"/>
      <c r="C204" s="220" t="s">
        <v>500</v>
      </c>
      <c r="D204" s="220" t="s">
        <v>172</v>
      </c>
      <c r="E204" s="221" t="s">
        <v>1014</v>
      </c>
      <c r="F204" s="222" t="s">
        <v>1015</v>
      </c>
      <c r="G204" s="222"/>
      <c r="H204" s="222"/>
      <c r="I204" s="222"/>
      <c r="J204" s="223" t="s">
        <v>184</v>
      </c>
      <c r="K204" s="224">
        <v>15</v>
      </c>
      <c r="L204" s="225">
        <v>0</v>
      </c>
      <c r="M204" s="226"/>
      <c r="N204" s="227">
        <f>ROUND(L204*K204,2)</f>
        <v>0</v>
      </c>
      <c r="O204" s="227"/>
      <c r="P204" s="227"/>
      <c r="Q204" s="227"/>
      <c r="R204" s="49"/>
      <c r="T204" s="228" t="s">
        <v>22</v>
      </c>
      <c r="U204" s="57" t="s">
        <v>43</v>
      </c>
      <c r="V204" s="48"/>
      <c r="W204" s="229">
        <f>V204*K204</f>
        <v>0</v>
      </c>
      <c r="X204" s="229">
        <v>0</v>
      </c>
      <c r="Y204" s="229">
        <f>X204*K204</f>
        <v>0</v>
      </c>
      <c r="Z204" s="229">
        <v>0</v>
      </c>
      <c r="AA204" s="230">
        <f>Z204*K204</f>
        <v>0</v>
      </c>
      <c r="AR204" s="23" t="s">
        <v>249</v>
      </c>
      <c r="AT204" s="23" t="s">
        <v>172</v>
      </c>
      <c r="AU204" s="23" t="s">
        <v>84</v>
      </c>
      <c r="AY204" s="23" t="s">
        <v>171</v>
      </c>
      <c r="BE204" s="143">
        <f>IF(U204="základní",N204,0)</f>
        <v>0</v>
      </c>
      <c r="BF204" s="143">
        <f>IF(U204="snížená",N204,0)</f>
        <v>0</v>
      </c>
      <c r="BG204" s="143">
        <f>IF(U204="zákl. přenesená",N204,0)</f>
        <v>0</v>
      </c>
      <c r="BH204" s="143">
        <f>IF(U204="sníž. přenesená",N204,0)</f>
        <v>0</v>
      </c>
      <c r="BI204" s="143">
        <f>IF(U204="nulová",N204,0)</f>
        <v>0</v>
      </c>
      <c r="BJ204" s="23" t="s">
        <v>150</v>
      </c>
      <c r="BK204" s="143">
        <f>ROUND(L204*K204,2)</f>
        <v>0</v>
      </c>
      <c r="BL204" s="23" t="s">
        <v>249</v>
      </c>
      <c r="BM204" s="23" t="s">
        <v>779</v>
      </c>
    </row>
    <row r="205" s="1" customFormat="1" ht="25.5" customHeight="1">
      <c r="B205" s="47"/>
      <c r="C205" s="220" t="s">
        <v>504</v>
      </c>
      <c r="D205" s="220" t="s">
        <v>172</v>
      </c>
      <c r="E205" s="221" t="s">
        <v>1016</v>
      </c>
      <c r="F205" s="222" t="s">
        <v>1017</v>
      </c>
      <c r="G205" s="222"/>
      <c r="H205" s="222"/>
      <c r="I205" s="222"/>
      <c r="J205" s="223" t="s">
        <v>175</v>
      </c>
      <c r="K205" s="224">
        <v>1</v>
      </c>
      <c r="L205" s="225">
        <v>0</v>
      </c>
      <c r="M205" s="226"/>
      <c r="N205" s="227">
        <f>ROUND(L205*K205,2)</f>
        <v>0</v>
      </c>
      <c r="O205" s="227"/>
      <c r="P205" s="227"/>
      <c r="Q205" s="227"/>
      <c r="R205" s="49"/>
      <c r="T205" s="228" t="s">
        <v>22</v>
      </c>
      <c r="U205" s="57" t="s">
        <v>43</v>
      </c>
      <c r="V205" s="48"/>
      <c r="W205" s="229">
        <f>V205*K205</f>
        <v>0</v>
      </c>
      <c r="X205" s="229">
        <v>0</v>
      </c>
      <c r="Y205" s="229">
        <f>X205*K205</f>
        <v>0</v>
      </c>
      <c r="Z205" s="229">
        <v>0</v>
      </c>
      <c r="AA205" s="230">
        <f>Z205*K205</f>
        <v>0</v>
      </c>
      <c r="AR205" s="23" t="s">
        <v>249</v>
      </c>
      <c r="AT205" s="23" t="s">
        <v>172</v>
      </c>
      <c r="AU205" s="23" t="s">
        <v>84</v>
      </c>
      <c r="AY205" s="23" t="s">
        <v>171</v>
      </c>
      <c r="BE205" s="143">
        <f>IF(U205="základní",N205,0)</f>
        <v>0</v>
      </c>
      <c r="BF205" s="143">
        <f>IF(U205="snížená",N205,0)</f>
        <v>0</v>
      </c>
      <c r="BG205" s="143">
        <f>IF(U205="zákl. přenesená",N205,0)</f>
        <v>0</v>
      </c>
      <c r="BH205" s="143">
        <f>IF(U205="sníž. přenesená",N205,0)</f>
        <v>0</v>
      </c>
      <c r="BI205" s="143">
        <f>IF(U205="nulová",N205,0)</f>
        <v>0</v>
      </c>
      <c r="BJ205" s="23" t="s">
        <v>150</v>
      </c>
      <c r="BK205" s="143">
        <f>ROUND(L205*K205,2)</f>
        <v>0</v>
      </c>
      <c r="BL205" s="23" t="s">
        <v>249</v>
      </c>
      <c r="BM205" s="23" t="s">
        <v>788</v>
      </c>
    </row>
    <row r="206" s="1" customFormat="1" ht="25.5" customHeight="1">
      <c r="B206" s="47"/>
      <c r="C206" s="220" t="s">
        <v>508</v>
      </c>
      <c r="D206" s="220" t="s">
        <v>172</v>
      </c>
      <c r="E206" s="221" t="s">
        <v>1018</v>
      </c>
      <c r="F206" s="222" t="s">
        <v>1019</v>
      </c>
      <c r="G206" s="222"/>
      <c r="H206" s="222"/>
      <c r="I206" s="222"/>
      <c r="J206" s="223" t="s">
        <v>175</v>
      </c>
      <c r="K206" s="224">
        <v>1</v>
      </c>
      <c r="L206" s="225">
        <v>0</v>
      </c>
      <c r="M206" s="226"/>
      <c r="N206" s="227">
        <f>ROUND(L206*K206,2)</f>
        <v>0</v>
      </c>
      <c r="O206" s="227"/>
      <c r="P206" s="227"/>
      <c r="Q206" s="227"/>
      <c r="R206" s="49"/>
      <c r="T206" s="228" t="s">
        <v>22</v>
      </c>
      <c r="U206" s="57" t="s">
        <v>43</v>
      </c>
      <c r="V206" s="48"/>
      <c r="W206" s="229">
        <f>V206*K206</f>
        <v>0</v>
      </c>
      <c r="X206" s="229">
        <v>0</v>
      </c>
      <c r="Y206" s="229">
        <f>X206*K206</f>
        <v>0</v>
      </c>
      <c r="Z206" s="229">
        <v>0</v>
      </c>
      <c r="AA206" s="230">
        <f>Z206*K206</f>
        <v>0</v>
      </c>
      <c r="AR206" s="23" t="s">
        <v>249</v>
      </c>
      <c r="AT206" s="23" t="s">
        <v>172</v>
      </c>
      <c r="AU206" s="23" t="s">
        <v>84</v>
      </c>
      <c r="AY206" s="23" t="s">
        <v>171</v>
      </c>
      <c r="BE206" s="143">
        <f>IF(U206="základní",N206,0)</f>
        <v>0</v>
      </c>
      <c r="BF206" s="143">
        <f>IF(U206="snížená",N206,0)</f>
        <v>0</v>
      </c>
      <c r="BG206" s="143">
        <f>IF(U206="zákl. přenesená",N206,0)</f>
        <v>0</v>
      </c>
      <c r="BH206" s="143">
        <f>IF(U206="sníž. přenesená",N206,0)</f>
        <v>0</v>
      </c>
      <c r="BI206" s="143">
        <f>IF(U206="nulová",N206,0)</f>
        <v>0</v>
      </c>
      <c r="BJ206" s="23" t="s">
        <v>150</v>
      </c>
      <c r="BK206" s="143">
        <f>ROUND(L206*K206,2)</f>
        <v>0</v>
      </c>
      <c r="BL206" s="23" t="s">
        <v>249</v>
      </c>
      <c r="BM206" s="23" t="s">
        <v>796</v>
      </c>
    </row>
    <row r="207" s="1" customFormat="1" ht="25.5" customHeight="1">
      <c r="B207" s="47"/>
      <c r="C207" s="220" t="s">
        <v>512</v>
      </c>
      <c r="D207" s="220" t="s">
        <v>172</v>
      </c>
      <c r="E207" s="221" t="s">
        <v>1020</v>
      </c>
      <c r="F207" s="222" t="s">
        <v>1021</v>
      </c>
      <c r="G207" s="222"/>
      <c r="H207" s="222"/>
      <c r="I207" s="222"/>
      <c r="J207" s="223" t="s">
        <v>175</v>
      </c>
      <c r="K207" s="224">
        <v>1</v>
      </c>
      <c r="L207" s="225">
        <v>0</v>
      </c>
      <c r="M207" s="226"/>
      <c r="N207" s="227">
        <f>ROUND(L207*K207,2)</f>
        <v>0</v>
      </c>
      <c r="O207" s="227"/>
      <c r="P207" s="227"/>
      <c r="Q207" s="227"/>
      <c r="R207" s="49"/>
      <c r="T207" s="228" t="s">
        <v>22</v>
      </c>
      <c r="U207" s="57" t="s">
        <v>43</v>
      </c>
      <c r="V207" s="48"/>
      <c r="W207" s="229">
        <f>V207*K207</f>
        <v>0</v>
      </c>
      <c r="X207" s="229">
        <v>0</v>
      </c>
      <c r="Y207" s="229">
        <f>X207*K207</f>
        <v>0</v>
      </c>
      <c r="Z207" s="229">
        <v>0</v>
      </c>
      <c r="AA207" s="230">
        <f>Z207*K207</f>
        <v>0</v>
      </c>
      <c r="AR207" s="23" t="s">
        <v>249</v>
      </c>
      <c r="AT207" s="23" t="s">
        <v>172</v>
      </c>
      <c r="AU207" s="23" t="s">
        <v>84</v>
      </c>
      <c r="AY207" s="23" t="s">
        <v>171</v>
      </c>
      <c r="BE207" s="143">
        <f>IF(U207="základní",N207,0)</f>
        <v>0</v>
      </c>
      <c r="BF207" s="143">
        <f>IF(U207="snížená",N207,0)</f>
        <v>0</v>
      </c>
      <c r="BG207" s="143">
        <f>IF(U207="zákl. přenesená",N207,0)</f>
        <v>0</v>
      </c>
      <c r="BH207" s="143">
        <f>IF(U207="sníž. přenesená",N207,0)</f>
        <v>0</v>
      </c>
      <c r="BI207" s="143">
        <f>IF(U207="nulová",N207,0)</f>
        <v>0</v>
      </c>
      <c r="BJ207" s="23" t="s">
        <v>150</v>
      </c>
      <c r="BK207" s="143">
        <f>ROUND(L207*K207,2)</f>
        <v>0</v>
      </c>
      <c r="BL207" s="23" t="s">
        <v>249</v>
      </c>
      <c r="BM207" s="23" t="s">
        <v>805</v>
      </c>
    </row>
    <row r="208" s="1" customFormat="1" ht="25.5" customHeight="1">
      <c r="B208" s="47"/>
      <c r="C208" s="220" t="s">
        <v>516</v>
      </c>
      <c r="D208" s="220" t="s">
        <v>172</v>
      </c>
      <c r="E208" s="221" t="s">
        <v>1022</v>
      </c>
      <c r="F208" s="222" t="s">
        <v>1023</v>
      </c>
      <c r="G208" s="222"/>
      <c r="H208" s="222"/>
      <c r="I208" s="222"/>
      <c r="J208" s="223" t="s">
        <v>175</v>
      </c>
      <c r="K208" s="224">
        <v>1</v>
      </c>
      <c r="L208" s="225">
        <v>0</v>
      </c>
      <c r="M208" s="226"/>
      <c r="N208" s="227">
        <f>ROUND(L208*K208,2)</f>
        <v>0</v>
      </c>
      <c r="O208" s="227"/>
      <c r="P208" s="227"/>
      <c r="Q208" s="227"/>
      <c r="R208" s="49"/>
      <c r="T208" s="228" t="s">
        <v>22</v>
      </c>
      <c r="U208" s="57" t="s">
        <v>43</v>
      </c>
      <c r="V208" s="48"/>
      <c r="W208" s="229">
        <f>V208*K208</f>
        <v>0</v>
      </c>
      <c r="X208" s="229">
        <v>0</v>
      </c>
      <c r="Y208" s="229">
        <f>X208*K208</f>
        <v>0</v>
      </c>
      <c r="Z208" s="229">
        <v>0</v>
      </c>
      <c r="AA208" s="230">
        <f>Z208*K208</f>
        <v>0</v>
      </c>
      <c r="AR208" s="23" t="s">
        <v>249</v>
      </c>
      <c r="AT208" s="23" t="s">
        <v>172</v>
      </c>
      <c r="AU208" s="23" t="s">
        <v>84</v>
      </c>
      <c r="AY208" s="23" t="s">
        <v>171</v>
      </c>
      <c r="BE208" s="143">
        <f>IF(U208="základní",N208,0)</f>
        <v>0</v>
      </c>
      <c r="BF208" s="143">
        <f>IF(U208="snížená",N208,0)</f>
        <v>0</v>
      </c>
      <c r="BG208" s="143">
        <f>IF(U208="zákl. přenesená",N208,0)</f>
        <v>0</v>
      </c>
      <c r="BH208" s="143">
        <f>IF(U208="sníž. přenesená",N208,0)</f>
        <v>0</v>
      </c>
      <c r="BI208" s="143">
        <f>IF(U208="nulová",N208,0)</f>
        <v>0</v>
      </c>
      <c r="BJ208" s="23" t="s">
        <v>150</v>
      </c>
      <c r="BK208" s="143">
        <f>ROUND(L208*K208,2)</f>
        <v>0</v>
      </c>
      <c r="BL208" s="23" t="s">
        <v>249</v>
      </c>
      <c r="BM208" s="23" t="s">
        <v>815</v>
      </c>
    </row>
    <row r="209" s="1" customFormat="1" ht="25.5" customHeight="1">
      <c r="B209" s="47"/>
      <c r="C209" s="220" t="s">
        <v>528</v>
      </c>
      <c r="D209" s="220" t="s">
        <v>172</v>
      </c>
      <c r="E209" s="221" t="s">
        <v>1024</v>
      </c>
      <c r="F209" s="222" t="s">
        <v>1025</v>
      </c>
      <c r="G209" s="222"/>
      <c r="H209" s="222"/>
      <c r="I209" s="222"/>
      <c r="J209" s="223" t="s">
        <v>321</v>
      </c>
      <c r="K209" s="272">
        <v>0</v>
      </c>
      <c r="L209" s="225">
        <v>0</v>
      </c>
      <c r="M209" s="226"/>
      <c r="N209" s="227">
        <f>ROUND(L209*K209,2)</f>
        <v>0</v>
      </c>
      <c r="O209" s="227"/>
      <c r="P209" s="227"/>
      <c r="Q209" s="227"/>
      <c r="R209" s="49"/>
      <c r="T209" s="228" t="s">
        <v>22</v>
      </c>
      <c r="U209" s="57" t="s">
        <v>43</v>
      </c>
      <c r="V209" s="48"/>
      <c r="W209" s="229">
        <f>V209*K209</f>
        <v>0</v>
      </c>
      <c r="X209" s="229">
        <v>0</v>
      </c>
      <c r="Y209" s="229">
        <f>X209*K209</f>
        <v>0</v>
      </c>
      <c r="Z209" s="229">
        <v>0</v>
      </c>
      <c r="AA209" s="230">
        <f>Z209*K209</f>
        <v>0</v>
      </c>
      <c r="AR209" s="23" t="s">
        <v>249</v>
      </c>
      <c r="AT209" s="23" t="s">
        <v>172</v>
      </c>
      <c r="AU209" s="23" t="s">
        <v>84</v>
      </c>
      <c r="AY209" s="23" t="s">
        <v>171</v>
      </c>
      <c r="BE209" s="143">
        <f>IF(U209="základní",N209,0)</f>
        <v>0</v>
      </c>
      <c r="BF209" s="143">
        <f>IF(U209="snížená",N209,0)</f>
        <v>0</v>
      </c>
      <c r="BG209" s="143">
        <f>IF(U209="zákl. přenesená",N209,0)</f>
        <v>0</v>
      </c>
      <c r="BH209" s="143">
        <f>IF(U209="sníž. přenesená",N209,0)</f>
        <v>0</v>
      </c>
      <c r="BI209" s="143">
        <f>IF(U209="nulová",N209,0)</f>
        <v>0</v>
      </c>
      <c r="BJ209" s="23" t="s">
        <v>150</v>
      </c>
      <c r="BK209" s="143">
        <f>ROUND(L209*K209,2)</f>
        <v>0</v>
      </c>
      <c r="BL209" s="23" t="s">
        <v>249</v>
      </c>
      <c r="BM209" s="23" t="s">
        <v>827</v>
      </c>
    </row>
    <row r="210" s="9" customFormat="1" ht="37.44" customHeight="1">
      <c r="B210" s="206"/>
      <c r="C210" s="207"/>
      <c r="D210" s="208" t="s">
        <v>871</v>
      </c>
      <c r="E210" s="208"/>
      <c r="F210" s="208"/>
      <c r="G210" s="208"/>
      <c r="H210" s="208"/>
      <c r="I210" s="208"/>
      <c r="J210" s="208"/>
      <c r="K210" s="208"/>
      <c r="L210" s="208"/>
      <c r="M210" s="208"/>
      <c r="N210" s="275">
        <f>BK210</f>
        <v>0</v>
      </c>
      <c r="O210" s="276"/>
      <c r="P210" s="276"/>
      <c r="Q210" s="276"/>
      <c r="R210" s="210"/>
      <c r="T210" s="211"/>
      <c r="U210" s="207"/>
      <c r="V210" s="207"/>
      <c r="W210" s="212">
        <f>W211</f>
        <v>0</v>
      </c>
      <c r="X210" s="207"/>
      <c r="Y210" s="212">
        <f>Y211</f>
        <v>0</v>
      </c>
      <c r="Z210" s="207"/>
      <c r="AA210" s="213">
        <f>AA211</f>
        <v>0</v>
      </c>
      <c r="AR210" s="214" t="s">
        <v>150</v>
      </c>
      <c r="AT210" s="215" t="s">
        <v>75</v>
      </c>
      <c r="AU210" s="215" t="s">
        <v>76</v>
      </c>
      <c r="AY210" s="214" t="s">
        <v>171</v>
      </c>
      <c r="BK210" s="216">
        <f>BK211</f>
        <v>0</v>
      </c>
    </row>
    <row r="211" s="1" customFormat="1" ht="25.5" customHeight="1">
      <c r="B211" s="47"/>
      <c r="C211" s="220" t="s">
        <v>532</v>
      </c>
      <c r="D211" s="220" t="s">
        <v>172</v>
      </c>
      <c r="E211" s="221" t="s">
        <v>1026</v>
      </c>
      <c r="F211" s="222" t="s">
        <v>1027</v>
      </c>
      <c r="G211" s="222"/>
      <c r="H211" s="222"/>
      <c r="I211" s="222"/>
      <c r="J211" s="223" t="s">
        <v>223</v>
      </c>
      <c r="K211" s="224">
        <v>45</v>
      </c>
      <c r="L211" s="225">
        <v>0</v>
      </c>
      <c r="M211" s="226"/>
      <c r="N211" s="227">
        <f>ROUND(L211*K211,2)</f>
        <v>0</v>
      </c>
      <c r="O211" s="227"/>
      <c r="P211" s="227"/>
      <c r="Q211" s="227"/>
      <c r="R211" s="49"/>
      <c r="T211" s="228" t="s">
        <v>22</v>
      </c>
      <c r="U211" s="57" t="s">
        <v>43</v>
      </c>
      <c r="V211" s="48"/>
      <c r="W211" s="229">
        <f>V211*K211</f>
        <v>0</v>
      </c>
      <c r="X211" s="229">
        <v>0</v>
      </c>
      <c r="Y211" s="229">
        <f>X211*K211</f>
        <v>0</v>
      </c>
      <c r="Z211" s="229">
        <v>0</v>
      </c>
      <c r="AA211" s="230">
        <f>Z211*K211</f>
        <v>0</v>
      </c>
      <c r="AR211" s="23" t="s">
        <v>249</v>
      </c>
      <c r="AT211" s="23" t="s">
        <v>172</v>
      </c>
      <c r="AU211" s="23" t="s">
        <v>84</v>
      </c>
      <c r="AY211" s="23" t="s">
        <v>171</v>
      </c>
      <c r="BE211" s="143">
        <f>IF(U211="základní",N211,0)</f>
        <v>0</v>
      </c>
      <c r="BF211" s="143">
        <f>IF(U211="snížená",N211,0)</f>
        <v>0</v>
      </c>
      <c r="BG211" s="143">
        <f>IF(U211="zákl. přenesená",N211,0)</f>
        <v>0</v>
      </c>
      <c r="BH211" s="143">
        <f>IF(U211="sníž. přenesená",N211,0)</f>
        <v>0</v>
      </c>
      <c r="BI211" s="143">
        <f>IF(U211="nulová",N211,0)</f>
        <v>0</v>
      </c>
      <c r="BJ211" s="23" t="s">
        <v>150</v>
      </c>
      <c r="BK211" s="143">
        <f>ROUND(L211*K211,2)</f>
        <v>0</v>
      </c>
      <c r="BL211" s="23" t="s">
        <v>249</v>
      </c>
      <c r="BM211" s="23" t="s">
        <v>835</v>
      </c>
    </row>
    <row r="212" s="9" customFormat="1" ht="37.44" customHeight="1">
      <c r="B212" s="206"/>
      <c r="C212" s="207"/>
      <c r="D212" s="208" t="s">
        <v>872</v>
      </c>
      <c r="E212" s="208"/>
      <c r="F212" s="208"/>
      <c r="G212" s="208"/>
      <c r="H212" s="208"/>
      <c r="I212" s="208"/>
      <c r="J212" s="208"/>
      <c r="K212" s="208"/>
      <c r="L212" s="208"/>
      <c r="M212" s="208"/>
      <c r="N212" s="275">
        <f>BK212</f>
        <v>0</v>
      </c>
      <c r="O212" s="276"/>
      <c r="P212" s="276"/>
      <c r="Q212" s="276"/>
      <c r="R212" s="210"/>
      <c r="T212" s="211"/>
      <c r="U212" s="207"/>
      <c r="V212" s="207"/>
      <c r="W212" s="212">
        <f>W213</f>
        <v>0</v>
      </c>
      <c r="X212" s="207"/>
      <c r="Y212" s="212">
        <f>Y213</f>
        <v>0</v>
      </c>
      <c r="Z212" s="207"/>
      <c r="AA212" s="213">
        <f>AA213</f>
        <v>0</v>
      </c>
      <c r="AR212" s="214" t="s">
        <v>150</v>
      </c>
      <c r="AT212" s="215" t="s">
        <v>75</v>
      </c>
      <c r="AU212" s="215" t="s">
        <v>76</v>
      </c>
      <c r="AY212" s="214" t="s">
        <v>171</v>
      </c>
      <c r="BK212" s="216">
        <f>BK213</f>
        <v>0</v>
      </c>
    </row>
    <row r="213" s="1" customFormat="1" ht="25.5" customHeight="1">
      <c r="B213" s="47"/>
      <c r="C213" s="220" t="s">
        <v>536</v>
      </c>
      <c r="D213" s="220" t="s">
        <v>172</v>
      </c>
      <c r="E213" s="221" t="s">
        <v>1028</v>
      </c>
      <c r="F213" s="222" t="s">
        <v>1029</v>
      </c>
      <c r="G213" s="222"/>
      <c r="H213" s="222"/>
      <c r="I213" s="222"/>
      <c r="J213" s="223" t="s">
        <v>184</v>
      </c>
      <c r="K213" s="224">
        <v>1</v>
      </c>
      <c r="L213" s="225">
        <v>0</v>
      </c>
      <c r="M213" s="226"/>
      <c r="N213" s="227">
        <f>ROUND(L213*K213,2)</f>
        <v>0</v>
      </c>
      <c r="O213" s="227"/>
      <c r="P213" s="227"/>
      <c r="Q213" s="227"/>
      <c r="R213" s="49"/>
      <c r="T213" s="228" t="s">
        <v>22</v>
      </c>
      <c r="U213" s="57" t="s">
        <v>43</v>
      </c>
      <c r="V213" s="48"/>
      <c r="W213" s="229">
        <f>V213*K213</f>
        <v>0</v>
      </c>
      <c r="X213" s="229">
        <v>0</v>
      </c>
      <c r="Y213" s="229">
        <f>X213*K213</f>
        <v>0</v>
      </c>
      <c r="Z213" s="229">
        <v>0</v>
      </c>
      <c r="AA213" s="230">
        <f>Z213*K213</f>
        <v>0</v>
      </c>
      <c r="AR213" s="23" t="s">
        <v>249</v>
      </c>
      <c r="AT213" s="23" t="s">
        <v>172</v>
      </c>
      <c r="AU213" s="23" t="s">
        <v>84</v>
      </c>
      <c r="AY213" s="23" t="s">
        <v>171</v>
      </c>
      <c r="BE213" s="143">
        <f>IF(U213="základní",N213,0)</f>
        <v>0</v>
      </c>
      <c r="BF213" s="143">
        <f>IF(U213="snížená",N213,0)</f>
        <v>0</v>
      </c>
      <c r="BG213" s="143">
        <f>IF(U213="zákl. přenesená",N213,0)</f>
        <v>0</v>
      </c>
      <c r="BH213" s="143">
        <f>IF(U213="sníž. přenesená",N213,0)</f>
        <v>0</v>
      </c>
      <c r="BI213" s="143">
        <f>IF(U213="nulová",N213,0)</f>
        <v>0</v>
      </c>
      <c r="BJ213" s="23" t="s">
        <v>150</v>
      </c>
      <c r="BK213" s="143">
        <f>ROUND(L213*K213,2)</f>
        <v>0</v>
      </c>
      <c r="BL213" s="23" t="s">
        <v>249</v>
      </c>
      <c r="BM213" s="23" t="s">
        <v>843</v>
      </c>
    </row>
    <row r="214" s="1" customFormat="1" ht="49.92" customHeight="1">
      <c r="B214" s="47"/>
      <c r="C214" s="48"/>
      <c r="D214" s="208" t="s">
        <v>860</v>
      </c>
      <c r="E214" s="48"/>
      <c r="F214" s="48"/>
      <c r="G214" s="48"/>
      <c r="H214" s="48"/>
      <c r="I214" s="48"/>
      <c r="J214" s="48"/>
      <c r="K214" s="48"/>
      <c r="L214" s="48"/>
      <c r="M214" s="48"/>
      <c r="N214" s="262">
        <f>BK214</f>
        <v>0</v>
      </c>
      <c r="O214" s="263"/>
      <c r="P214" s="263"/>
      <c r="Q214" s="263"/>
      <c r="R214" s="49"/>
      <c r="T214" s="194"/>
      <c r="U214" s="73"/>
      <c r="V214" s="73"/>
      <c r="W214" s="73"/>
      <c r="X214" s="73"/>
      <c r="Y214" s="73"/>
      <c r="Z214" s="73"/>
      <c r="AA214" s="75"/>
      <c r="AT214" s="23" t="s">
        <v>75</v>
      </c>
      <c r="AU214" s="23" t="s">
        <v>76</v>
      </c>
      <c r="AY214" s="23" t="s">
        <v>861</v>
      </c>
      <c r="BK214" s="143">
        <v>0</v>
      </c>
    </row>
    <row r="215" s="1" customFormat="1" ht="6.96" customHeight="1">
      <c r="B215" s="76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8"/>
    </row>
  </sheetData>
  <sheetProtection sheet="1" formatColumns="0" formatRows="0" objects="1" scenarios="1" spinCount="10" saltValue="0mLo3fdSJWUL6SmlkQwNb2VVcfwzrQWVm+Fv4Tqhui7vJRv80sc5c3DgGOmBcfWQd7iDpRM2G4cMBzATGVWW4w==" hashValue="3mKo/F0MpNKYLt0ZKLFesg0F8XgGKriC0FtgZBFqYIUDl01y2VT+3LAkVUuGn/x9UN+fRLGSkvAtp3CIOSXUeQ==" algorithmName="SHA-512" password="CC35"/>
  <mergeCells count="318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D101:H101"/>
    <mergeCell ref="N101:Q101"/>
    <mergeCell ref="D102:H102"/>
    <mergeCell ref="N102:Q102"/>
    <mergeCell ref="D103:H103"/>
    <mergeCell ref="N103:Q103"/>
    <mergeCell ref="D104:H104"/>
    <mergeCell ref="N104:Q104"/>
    <mergeCell ref="D105:H105"/>
    <mergeCell ref="N105:Q105"/>
    <mergeCell ref="N106:Q106"/>
    <mergeCell ref="L108:Q108"/>
    <mergeCell ref="C114:Q114"/>
    <mergeCell ref="F116:P116"/>
    <mergeCell ref="F117:P117"/>
    <mergeCell ref="M119:P119"/>
    <mergeCell ref="M121:Q121"/>
    <mergeCell ref="M122:Q122"/>
    <mergeCell ref="F124:I124"/>
    <mergeCell ref="L124:M124"/>
    <mergeCell ref="N124:Q124"/>
    <mergeCell ref="F127:I127"/>
    <mergeCell ref="L127:M127"/>
    <mergeCell ref="N127:Q127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7:I167"/>
    <mergeCell ref="L167:M167"/>
    <mergeCell ref="N167:Q167"/>
    <mergeCell ref="F168:I168"/>
    <mergeCell ref="L168:M168"/>
    <mergeCell ref="N168:Q168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1:I211"/>
    <mergeCell ref="L211:M211"/>
    <mergeCell ref="N211:Q211"/>
    <mergeCell ref="F213:I213"/>
    <mergeCell ref="L213:M213"/>
    <mergeCell ref="N213:Q213"/>
    <mergeCell ref="N125:Q125"/>
    <mergeCell ref="N126:Q126"/>
    <mergeCell ref="N128:Q128"/>
    <mergeCell ref="N136:Q136"/>
    <mergeCell ref="N166:Q166"/>
    <mergeCell ref="N169:Q169"/>
    <mergeCell ref="N179:Q179"/>
    <mergeCell ref="N185:Q185"/>
    <mergeCell ref="N197:Q197"/>
    <mergeCell ref="N210:Q210"/>
    <mergeCell ref="N212:Q212"/>
    <mergeCell ref="N214:Q214"/>
    <mergeCell ref="H1:K1"/>
    <mergeCell ref="S2:AC2"/>
  </mergeCells>
  <hyperlinks>
    <hyperlink ref="F1:G1" location="C2" display="1) Krycí list rozpočtu"/>
    <hyperlink ref="H1:K1" location="C86" display="2) Rekapitulace rozpočtu"/>
    <hyperlink ref="L1" location="C124" display="3) Rozpočet"/>
    <hyperlink ref="S1:T1" location="'Rekapitulace stavby'!C2" display="Rekapitulace stavby"/>
  </hyperlinks>
  <pageMargins left="0.5833333" right="0.5833333" top="0.5" bottom="0.4666667" header="0" footer="0"/>
  <pageSetup paperSize="9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mgrundelova</dc:creator>
  <cp:lastModifiedBy>mgrundelova</cp:lastModifiedBy>
  <dcterms:created xsi:type="dcterms:W3CDTF">2018-04-05T07:57:46Z</dcterms:created>
  <dcterms:modified xsi:type="dcterms:W3CDTF">2018-04-05T07:57:52Z</dcterms:modified>
</cp:coreProperties>
</file>