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Výměna oken ul. Koně..." sheetId="2" r:id="rId2"/>
    <sheet name="02 - Výměna oken ul. Koně..." sheetId="3" r:id="rId3"/>
  </sheets>
  <definedNames>
    <definedName name="_xlnm.Print_Area" localSheetId="0">'Rekapitulace stavby'!$C$4:$AP$70,'Rekapitulace stavby'!$C$76:$AP$97</definedName>
    <definedName name="_xlnm.Print_Titles" localSheetId="0">'Rekapitulace stavby'!$85:$85</definedName>
    <definedName name="_xlnm.Print_Area" localSheetId="1">'01 - Výměna oken ul. Koně...'!$C$4:$Q$70,'01 - Výměna oken ul. Koně...'!$C$76:$Q$109,'01 - Výměna oken ul. Koně...'!$C$115:$Q$289</definedName>
    <definedName name="_xlnm.Print_Titles" localSheetId="1">'01 - Výměna oken ul. Koně...'!$125:$125</definedName>
    <definedName name="_xlnm.Print_Area" localSheetId="2">'02 - Výměna oken ul. Koně...'!$C$4:$Q$70,'02 - Výměna oken ul. Koně...'!$C$76:$Q$109,'02 - Výměna oken ul. Koně...'!$C$115:$Q$228</definedName>
    <definedName name="_xlnm.Print_Titles" localSheetId="2">'02 - Výměna oken ul. Koně...'!$125:$125</definedName>
  </definedNames>
  <calcPr/>
</workbook>
</file>

<file path=xl/calcChain.xml><?xml version="1.0" encoding="utf-8"?>
<calcChain xmlns="http://schemas.openxmlformats.org/spreadsheetml/2006/main">
  <c i="1" r="AY89"/>
  <c r="AX89"/>
  <c i="3" r="BI228"/>
  <c r="BH228"/>
  <c r="BG228"/>
  <c r="BE228"/>
  <c r="BK228"/>
  <c r="N228"/>
  <c r="BF228"/>
  <c r="BI227"/>
  <c r="BH227"/>
  <c r="BG227"/>
  <c r="BE227"/>
  <c r="BK227"/>
  <c r="N227"/>
  <c r="BF227"/>
  <c r="BI226"/>
  <c r="BH226"/>
  <c r="BG226"/>
  <c r="BE226"/>
  <c r="BK226"/>
  <c r="BK225"/>
  <c r="N225"/>
  <c r="N226"/>
  <c r="BF226"/>
  <c r="N99"/>
  <c r="BI224"/>
  <c r="BH224"/>
  <c r="BG224"/>
  <c r="BE224"/>
  <c r="AA224"/>
  <c r="Y224"/>
  <c r="W224"/>
  <c r="BK224"/>
  <c r="N224"/>
  <c r="BF224"/>
  <c r="BI223"/>
  <c r="BH223"/>
  <c r="BG223"/>
  <c r="BE223"/>
  <c r="AA223"/>
  <c r="Y223"/>
  <c r="W223"/>
  <c r="BK223"/>
  <c r="N223"/>
  <c r="BF223"/>
  <c r="BI220"/>
  <c r="BH220"/>
  <c r="BG220"/>
  <c r="BE220"/>
  <c r="AA220"/>
  <c r="AA219"/>
  <c r="Y220"/>
  <c r="Y219"/>
  <c r="W220"/>
  <c r="W219"/>
  <c r="BK220"/>
  <c r="BK219"/>
  <c r="N219"/>
  <c r="N220"/>
  <c r="BF220"/>
  <c r="N98"/>
  <c r="BI218"/>
  <c r="BH218"/>
  <c r="BG218"/>
  <c r="BE218"/>
  <c r="AA218"/>
  <c r="Y218"/>
  <c r="W218"/>
  <c r="BK218"/>
  <c r="N218"/>
  <c r="BF218"/>
  <c r="BI217"/>
  <c r="BH217"/>
  <c r="BG217"/>
  <c r="BE217"/>
  <c r="AA217"/>
  <c r="AA216"/>
  <c r="Y217"/>
  <c r="Y216"/>
  <c r="W217"/>
  <c r="W216"/>
  <c r="BK217"/>
  <c r="BK216"/>
  <c r="N216"/>
  <c r="N217"/>
  <c r="BF217"/>
  <c r="N97"/>
  <c r="BI215"/>
  <c r="BH215"/>
  <c r="BG215"/>
  <c r="BE215"/>
  <c r="AA215"/>
  <c r="Y215"/>
  <c r="W215"/>
  <c r="BK215"/>
  <c r="N215"/>
  <c r="BF215"/>
  <c r="BI212"/>
  <c r="BH212"/>
  <c r="BG212"/>
  <c r="BE212"/>
  <c r="AA212"/>
  <c r="Y212"/>
  <c r="W212"/>
  <c r="BK212"/>
  <c r="N212"/>
  <c r="BF212"/>
  <c r="BI209"/>
  <c r="BH209"/>
  <c r="BG209"/>
  <c r="BE209"/>
  <c r="AA209"/>
  <c r="Y209"/>
  <c r="W209"/>
  <c r="BK209"/>
  <c r="N209"/>
  <c r="BF209"/>
  <c r="BI206"/>
  <c r="BH206"/>
  <c r="BG206"/>
  <c r="BE206"/>
  <c r="AA206"/>
  <c r="Y206"/>
  <c r="W206"/>
  <c r="BK206"/>
  <c r="N206"/>
  <c r="BF206"/>
  <c r="BI203"/>
  <c r="BH203"/>
  <c r="BG203"/>
  <c r="BE203"/>
  <c r="AA203"/>
  <c r="Y203"/>
  <c r="W203"/>
  <c r="BK203"/>
  <c r="N203"/>
  <c r="BF203"/>
  <c r="BI200"/>
  <c r="BH200"/>
  <c r="BG200"/>
  <c r="BE200"/>
  <c r="AA200"/>
  <c r="Y200"/>
  <c r="W200"/>
  <c r="BK200"/>
  <c r="N200"/>
  <c r="BF200"/>
  <c r="BI199"/>
  <c r="BH199"/>
  <c r="BG199"/>
  <c r="BE199"/>
  <c r="AA199"/>
  <c r="Y199"/>
  <c r="W199"/>
  <c r="BK199"/>
  <c r="N199"/>
  <c r="BF199"/>
  <c r="BI198"/>
  <c r="BH198"/>
  <c r="BG198"/>
  <c r="BE198"/>
  <c r="AA198"/>
  <c r="Y198"/>
  <c r="W198"/>
  <c r="BK198"/>
  <c r="N198"/>
  <c r="BF198"/>
  <c r="BI197"/>
  <c r="BH197"/>
  <c r="BG197"/>
  <c r="BE197"/>
  <c r="AA197"/>
  <c r="Y197"/>
  <c r="W197"/>
  <c r="BK197"/>
  <c r="N197"/>
  <c r="BF197"/>
  <c r="BI195"/>
  <c r="BH195"/>
  <c r="BG195"/>
  <c r="BE195"/>
  <c r="AA195"/>
  <c r="Y195"/>
  <c r="W195"/>
  <c r="BK195"/>
  <c r="N195"/>
  <c r="BF195"/>
  <c r="BI194"/>
  <c r="BH194"/>
  <c r="BG194"/>
  <c r="BE194"/>
  <c r="AA194"/>
  <c r="Y194"/>
  <c r="W194"/>
  <c r="BK194"/>
  <c r="N194"/>
  <c r="BF194"/>
  <c r="BI193"/>
  <c r="BH193"/>
  <c r="BG193"/>
  <c r="BE193"/>
  <c r="AA193"/>
  <c r="Y193"/>
  <c r="W193"/>
  <c r="BK193"/>
  <c r="N193"/>
  <c r="BF193"/>
  <c r="BI192"/>
  <c r="BH192"/>
  <c r="BG192"/>
  <c r="BE192"/>
  <c r="AA192"/>
  <c r="Y192"/>
  <c r="W192"/>
  <c r="BK192"/>
  <c r="N192"/>
  <c r="BF192"/>
  <c r="BI191"/>
  <c r="BH191"/>
  <c r="BG191"/>
  <c r="BE191"/>
  <c r="AA191"/>
  <c r="Y191"/>
  <c r="W191"/>
  <c r="BK191"/>
  <c r="N191"/>
  <c r="BF191"/>
  <c r="BI190"/>
  <c r="BH190"/>
  <c r="BG190"/>
  <c r="BE190"/>
  <c r="AA190"/>
  <c r="Y190"/>
  <c r="W190"/>
  <c r="BK190"/>
  <c r="N190"/>
  <c r="BF190"/>
  <c r="BI186"/>
  <c r="BH186"/>
  <c r="BG186"/>
  <c r="BE186"/>
  <c r="AA186"/>
  <c r="Y186"/>
  <c r="W186"/>
  <c r="BK186"/>
  <c r="N186"/>
  <c r="BF186"/>
  <c r="BI184"/>
  <c r="BH184"/>
  <c r="BG184"/>
  <c r="BE184"/>
  <c r="AA184"/>
  <c r="Y184"/>
  <c r="W184"/>
  <c r="BK184"/>
  <c r="N184"/>
  <c r="BF184"/>
  <c r="BI181"/>
  <c r="BH181"/>
  <c r="BG181"/>
  <c r="BE181"/>
  <c r="AA181"/>
  <c r="Y181"/>
  <c r="W181"/>
  <c r="BK181"/>
  <c r="N181"/>
  <c r="BF181"/>
  <c r="BI179"/>
  <c r="BH179"/>
  <c r="BG179"/>
  <c r="BE179"/>
  <c r="AA179"/>
  <c r="AA178"/>
  <c r="Y179"/>
  <c r="Y178"/>
  <c r="W179"/>
  <c r="W178"/>
  <c r="BK179"/>
  <c r="BK178"/>
  <c r="N178"/>
  <c r="N179"/>
  <c r="BF179"/>
  <c r="N96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AA174"/>
  <c r="AA173"/>
  <c r="Y175"/>
  <c r="Y174"/>
  <c r="Y173"/>
  <c r="W175"/>
  <c r="W174"/>
  <c r="W173"/>
  <c r="BK175"/>
  <c r="BK174"/>
  <c r="N174"/>
  <c r="BK173"/>
  <c r="N173"/>
  <c r="N175"/>
  <c r="BF175"/>
  <c r="N95"/>
  <c r="N94"/>
  <c r="BI172"/>
  <c r="BH172"/>
  <c r="BG172"/>
  <c r="BE172"/>
  <c r="AA172"/>
  <c r="AA171"/>
  <c r="Y172"/>
  <c r="Y171"/>
  <c r="W172"/>
  <c r="W171"/>
  <c r="BK172"/>
  <c r="BK171"/>
  <c r="N171"/>
  <c r="N172"/>
  <c r="BF172"/>
  <c r="N93"/>
  <c r="BI170"/>
  <c r="BH170"/>
  <c r="BG170"/>
  <c r="BE170"/>
  <c r="AA170"/>
  <c r="Y170"/>
  <c r="W170"/>
  <c r="BK170"/>
  <c r="N170"/>
  <c r="BF170"/>
  <c r="BI169"/>
  <c r="BH169"/>
  <c r="BG169"/>
  <c r="BE169"/>
  <c r="AA169"/>
  <c r="Y169"/>
  <c r="W169"/>
  <c r="BK169"/>
  <c r="N169"/>
  <c r="BF169"/>
  <c r="BI168"/>
  <c r="BH168"/>
  <c r="BG168"/>
  <c r="BE168"/>
  <c r="AA168"/>
  <c r="Y168"/>
  <c r="W168"/>
  <c r="BK168"/>
  <c r="N168"/>
  <c r="BF168"/>
  <c r="BI167"/>
  <c r="BH167"/>
  <c r="BG167"/>
  <c r="BE167"/>
  <c r="AA167"/>
  <c r="AA166"/>
  <c r="Y167"/>
  <c r="Y166"/>
  <c r="W167"/>
  <c r="W166"/>
  <c r="BK167"/>
  <c r="BK166"/>
  <c r="N166"/>
  <c r="N167"/>
  <c r="BF167"/>
  <c r="N92"/>
  <c r="BI163"/>
  <c r="BH163"/>
  <c r="BG163"/>
  <c r="BE163"/>
  <c r="AA163"/>
  <c r="Y163"/>
  <c r="W163"/>
  <c r="BK163"/>
  <c r="N163"/>
  <c r="BF163"/>
  <c r="BI160"/>
  <c r="BH160"/>
  <c r="BG160"/>
  <c r="BE160"/>
  <c r="AA160"/>
  <c r="Y160"/>
  <c r="W160"/>
  <c r="BK160"/>
  <c r="N160"/>
  <c r="BF160"/>
  <c r="BI159"/>
  <c r="BH159"/>
  <c r="BG159"/>
  <c r="BE159"/>
  <c r="AA159"/>
  <c r="AA158"/>
  <c r="Y159"/>
  <c r="Y158"/>
  <c r="W159"/>
  <c r="W158"/>
  <c r="BK159"/>
  <c r="BK158"/>
  <c r="N158"/>
  <c r="N159"/>
  <c r="BF159"/>
  <c r="N91"/>
  <c r="BI156"/>
  <c r="BH156"/>
  <c r="BG156"/>
  <c r="BE156"/>
  <c r="AA156"/>
  <c r="Y156"/>
  <c r="W156"/>
  <c r="BK156"/>
  <c r="N156"/>
  <c r="BF156"/>
  <c r="BI153"/>
  <c r="BH153"/>
  <c r="BG153"/>
  <c r="BE153"/>
  <c r="AA153"/>
  <c r="Y153"/>
  <c r="W153"/>
  <c r="BK153"/>
  <c r="N153"/>
  <c r="BF153"/>
  <c r="BI145"/>
  <c r="BH145"/>
  <c r="BG145"/>
  <c r="BE145"/>
  <c r="AA145"/>
  <c r="Y145"/>
  <c r="W145"/>
  <c r="BK145"/>
  <c r="N145"/>
  <c r="BF145"/>
  <c r="BI137"/>
  <c r="BH137"/>
  <c r="BG137"/>
  <c r="BE137"/>
  <c r="AA137"/>
  <c r="Y137"/>
  <c r="W137"/>
  <c r="BK137"/>
  <c r="N137"/>
  <c r="BF137"/>
  <c r="BI129"/>
  <c r="BH129"/>
  <c r="BG129"/>
  <c r="BE129"/>
  <c r="AA129"/>
  <c r="AA128"/>
  <c r="AA127"/>
  <c r="AA126"/>
  <c r="Y129"/>
  <c r="Y128"/>
  <c r="Y127"/>
  <c r="Y126"/>
  <c r="W129"/>
  <c r="W128"/>
  <c r="W127"/>
  <c r="W126"/>
  <c i="1" r="AU89"/>
  <c i="3" r="BK129"/>
  <c r="BK128"/>
  <c r="N128"/>
  <c r="BK127"/>
  <c r="N127"/>
  <c r="BK126"/>
  <c r="N126"/>
  <c r="N88"/>
  <c r="N129"/>
  <c r="BF129"/>
  <c r="N90"/>
  <c r="N89"/>
  <c r="F120"/>
  <c r="F118"/>
  <c r="BI107"/>
  <c r="BH107"/>
  <c r="BG107"/>
  <c r="BE107"/>
  <c r="N107"/>
  <c r="BF107"/>
  <c r="BI106"/>
  <c r="BH106"/>
  <c r="BG106"/>
  <c r="BE106"/>
  <c r="N106"/>
  <c r="BF106"/>
  <c r="BI105"/>
  <c r="BH105"/>
  <c r="BG105"/>
  <c r="BE105"/>
  <c r="N105"/>
  <c r="BF105"/>
  <c r="BI104"/>
  <c r="BH104"/>
  <c r="BG104"/>
  <c r="BE104"/>
  <c r="N104"/>
  <c r="BF104"/>
  <c r="BI103"/>
  <c r="BH103"/>
  <c r="BG103"/>
  <c r="BE103"/>
  <c r="N103"/>
  <c r="BF103"/>
  <c r="BI102"/>
  <c r="H36"/>
  <c i="1" r="BD89"/>
  <c i="3" r="BH102"/>
  <c r="H35"/>
  <c i="1" r="BC89"/>
  <c i="3" r="BG102"/>
  <c r="H34"/>
  <c i="1" r="BB89"/>
  <c i="3" r="BE102"/>
  <c r="M32"/>
  <c i="1" r="AV89"/>
  <c i="3" r="H32"/>
  <c i="1" r="AZ89"/>
  <c i="3" r="N102"/>
  <c r="N101"/>
  <c r="L109"/>
  <c r="BF102"/>
  <c r="M33"/>
  <c i="1" r="AW89"/>
  <c i="3" r="H33"/>
  <c i="1" r="BA89"/>
  <c i="3" r="M28"/>
  <c i="1" r="AS89"/>
  <c i="3" r="M27"/>
  <c r="F81"/>
  <c r="F79"/>
  <c r="M30"/>
  <c i="1" r="AG89"/>
  <c i="3" r="L38"/>
  <c r="O21"/>
  <c r="E21"/>
  <c r="M123"/>
  <c r="M84"/>
  <c r="O20"/>
  <c r="O18"/>
  <c r="E18"/>
  <c r="M122"/>
  <c r="M83"/>
  <c r="O17"/>
  <c r="O15"/>
  <c r="E15"/>
  <c r="F123"/>
  <c r="F84"/>
  <c r="O14"/>
  <c r="O12"/>
  <c r="E12"/>
  <c r="F122"/>
  <c r="F83"/>
  <c r="O11"/>
  <c r="O9"/>
  <c r="M120"/>
  <c r="M81"/>
  <c r="F6"/>
  <c r="F117"/>
  <c r="F78"/>
  <c i="1" r="AY88"/>
  <c r="AX88"/>
  <c i="2" r="BI289"/>
  <c r="BH289"/>
  <c r="BG289"/>
  <c r="BE289"/>
  <c r="BK289"/>
  <c r="N289"/>
  <c r="BF289"/>
  <c r="BI288"/>
  <c r="BH288"/>
  <c r="BG288"/>
  <c r="BE288"/>
  <c r="BK288"/>
  <c r="N288"/>
  <c r="BF288"/>
  <c r="BI287"/>
  <c r="BH287"/>
  <c r="BG287"/>
  <c r="BE287"/>
  <c r="BK287"/>
  <c r="BK286"/>
  <c r="N286"/>
  <c r="N287"/>
  <c r="BF287"/>
  <c r="N99"/>
  <c r="BI285"/>
  <c r="BH285"/>
  <c r="BG285"/>
  <c r="BE285"/>
  <c r="AA285"/>
  <c r="Y285"/>
  <c r="W285"/>
  <c r="BK285"/>
  <c r="N285"/>
  <c r="BF285"/>
  <c r="BI284"/>
  <c r="BH284"/>
  <c r="BG284"/>
  <c r="BE284"/>
  <c r="AA284"/>
  <c r="Y284"/>
  <c r="W284"/>
  <c r="BK284"/>
  <c r="N284"/>
  <c r="BF284"/>
  <c r="BI281"/>
  <c r="BH281"/>
  <c r="BG281"/>
  <c r="BE281"/>
  <c r="AA281"/>
  <c r="AA280"/>
  <c r="Y281"/>
  <c r="Y280"/>
  <c r="W281"/>
  <c r="W280"/>
  <c r="BK281"/>
  <c r="BK280"/>
  <c r="N280"/>
  <c r="N281"/>
  <c r="BF281"/>
  <c r="N98"/>
  <c r="BI279"/>
  <c r="BH279"/>
  <c r="BG279"/>
  <c r="BE279"/>
  <c r="AA279"/>
  <c r="Y279"/>
  <c r="W279"/>
  <c r="BK279"/>
  <c r="N279"/>
  <c r="BF279"/>
  <c r="BI278"/>
  <c r="BH278"/>
  <c r="BG278"/>
  <c r="BE278"/>
  <c r="AA278"/>
  <c r="AA277"/>
  <c r="Y278"/>
  <c r="Y277"/>
  <c r="W278"/>
  <c r="W277"/>
  <c r="BK278"/>
  <c r="BK277"/>
  <c r="N277"/>
  <c r="N278"/>
  <c r="BF278"/>
  <c r="N97"/>
  <c r="BI276"/>
  <c r="BH276"/>
  <c r="BG276"/>
  <c r="BE276"/>
  <c r="AA276"/>
  <c r="Y276"/>
  <c r="W276"/>
  <c r="BK276"/>
  <c r="N276"/>
  <c r="BF276"/>
  <c r="BI273"/>
  <c r="BH273"/>
  <c r="BG273"/>
  <c r="BE273"/>
  <c r="AA273"/>
  <c r="Y273"/>
  <c r="W273"/>
  <c r="BK273"/>
  <c r="N273"/>
  <c r="BF273"/>
  <c r="BI271"/>
  <c r="BH271"/>
  <c r="BG271"/>
  <c r="BE271"/>
  <c r="AA271"/>
  <c r="Y271"/>
  <c r="W271"/>
  <c r="BK271"/>
  <c r="N271"/>
  <c r="BF271"/>
  <c r="BI270"/>
  <c r="BH270"/>
  <c r="BG270"/>
  <c r="BE270"/>
  <c r="AA270"/>
  <c r="Y270"/>
  <c r="W270"/>
  <c r="BK270"/>
  <c r="N270"/>
  <c r="BF270"/>
  <c r="BI268"/>
  <c r="BH268"/>
  <c r="BG268"/>
  <c r="BE268"/>
  <c r="AA268"/>
  <c r="Y268"/>
  <c r="W268"/>
  <c r="BK268"/>
  <c r="N268"/>
  <c r="BF268"/>
  <c r="BI267"/>
  <c r="BH267"/>
  <c r="BG267"/>
  <c r="BE267"/>
  <c r="AA267"/>
  <c r="Y267"/>
  <c r="W267"/>
  <c r="BK267"/>
  <c r="N267"/>
  <c r="BF267"/>
  <c r="BI265"/>
  <c r="BH265"/>
  <c r="BG265"/>
  <c r="BE265"/>
  <c r="AA265"/>
  <c r="Y265"/>
  <c r="W265"/>
  <c r="BK265"/>
  <c r="N265"/>
  <c r="BF265"/>
  <c r="BI264"/>
  <c r="BH264"/>
  <c r="BG264"/>
  <c r="BE264"/>
  <c r="AA264"/>
  <c r="Y264"/>
  <c r="W264"/>
  <c r="BK264"/>
  <c r="N264"/>
  <c r="BF264"/>
  <c r="BI261"/>
  <c r="BH261"/>
  <c r="BG261"/>
  <c r="BE261"/>
  <c r="AA261"/>
  <c r="Y261"/>
  <c r="W261"/>
  <c r="BK261"/>
  <c r="N261"/>
  <c r="BF261"/>
  <c r="BI260"/>
  <c r="BH260"/>
  <c r="BG260"/>
  <c r="BE260"/>
  <c r="AA260"/>
  <c r="Y260"/>
  <c r="W260"/>
  <c r="BK260"/>
  <c r="N260"/>
  <c r="BF260"/>
  <c r="BI258"/>
  <c r="BH258"/>
  <c r="BG258"/>
  <c r="BE258"/>
  <c r="AA258"/>
  <c r="Y258"/>
  <c r="W258"/>
  <c r="BK258"/>
  <c r="N258"/>
  <c r="BF258"/>
  <c r="BI256"/>
  <c r="BH256"/>
  <c r="BG256"/>
  <c r="BE256"/>
  <c r="AA256"/>
  <c r="Y256"/>
  <c r="W256"/>
  <c r="BK256"/>
  <c r="N256"/>
  <c r="BF256"/>
  <c r="BI254"/>
  <c r="BH254"/>
  <c r="BG254"/>
  <c r="BE254"/>
  <c r="AA254"/>
  <c r="Y254"/>
  <c r="W254"/>
  <c r="BK254"/>
  <c r="N254"/>
  <c r="BF254"/>
  <c r="BI253"/>
  <c r="BH253"/>
  <c r="BG253"/>
  <c r="BE253"/>
  <c r="AA253"/>
  <c r="Y253"/>
  <c r="W253"/>
  <c r="BK253"/>
  <c r="N253"/>
  <c r="BF253"/>
  <c r="BI252"/>
  <c r="BH252"/>
  <c r="BG252"/>
  <c r="BE252"/>
  <c r="AA252"/>
  <c r="Y252"/>
  <c r="W252"/>
  <c r="BK252"/>
  <c r="N252"/>
  <c r="BF252"/>
  <c r="BI248"/>
  <c r="BH248"/>
  <c r="BG248"/>
  <c r="BE248"/>
  <c r="AA248"/>
  <c r="Y248"/>
  <c r="W248"/>
  <c r="BK248"/>
  <c r="N248"/>
  <c r="BF248"/>
  <c r="BI247"/>
  <c r="BH247"/>
  <c r="BG247"/>
  <c r="BE247"/>
  <c r="AA247"/>
  <c r="Y247"/>
  <c r="W247"/>
  <c r="BK247"/>
  <c r="N247"/>
  <c r="BF247"/>
  <c r="BI246"/>
  <c r="BH246"/>
  <c r="BG246"/>
  <c r="BE246"/>
  <c r="AA246"/>
  <c r="Y246"/>
  <c r="W246"/>
  <c r="BK246"/>
  <c r="N246"/>
  <c r="BF246"/>
  <c r="BI245"/>
  <c r="BH245"/>
  <c r="BG245"/>
  <c r="BE245"/>
  <c r="AA245"/>
  <c r="Y245"/>
  <c r="W245"/>
  <c r="BK245"/>
  <c r="N245"/>
  <c r="BF245"/>
  <c r="BI240"/>
  <c r="BH240"/>
  <c r="BG240"/>
  <c r="BE240"/>
  <c r="AA240"/>
  <c r="Y240"/>
  <c r="W240"/>
  <c r="BK240"/>
  <c r="N240"/>
  <c r="BF240"/>
  <c r="BI239"/>
  <c r="BH239"/>
  <c r="BG239"/>
  <c r="BE239"/>
  <c r="AA239"/>
  <c r="Y239"/>
  <c r="W239"/>
  <c r="BK239"/>
  <c r="N239"/>
  <c r="BF239"/>
  <c r="BI236"/>
  <c r="BH236"/>
  <c r="BG236"/>
  <c r="BE236"/>
  <c r="AA236"/>
  <c r="Y236"/>
  <c r="W236"/>
  <c r="BK236"/>
  <c r="N236"/>
  <c r="BF236"/>
  <c r="BI233"/>
  <c r="BH233"/>
  <c r="BG233"/>
  <c r="BE233"/>
  <c r="AA233"/>
  <c r="Y233"/>
  <c r="W233"/>
  <c r="BK233"/>
  <c r="N233"/>
  <c r="BF233"/>
  <c r="BI229"/>
  <c r="BH229"/>
  <c r="BG229"/>
  <c r="BE229"/>
  <c r="AA229"/>
  <c r="Y229"/>
  <c r="W229"/>
  <c r="BK229"/>
  <c r="N229"/>
  <c r="BF229"/>
  <c r="BI226"/>
  <c r="BH226"/>
  <c r="BG226"/>
  <c r="BE226"/>
  <c r="AA226"/>
  <c r="Y226"/>
  <c r="W226"/>
  <c r="BK226"/>
  <c r="N226"/>
  <c r="BF226"/>
  <c r="BI222"/>
  <c r="BH222"/>
  <c r="BG222"/>
  <c r="BE222"/>
  <c r="AA222"/>
  <c r="AA221"/>
  <c r="Y222"/>
  <c r="Y221"/>
  <c r="W222"/>
  <c r="W221"/>
  <c r="BK222"/>
  <c r="BK221"/>
  <c r="N221"/>
  <c r="N222"/>
  <c r="BF222"/>
  <c r="N96"/>
  <c r="BI220"/>
  <c r="BH220"/>
  <c r="BG220"/>
  <c r="BE220"/>
  <c r="AA220"/>
  <c r="Y220"/>
  <c r="W220"/>
  <c r="BK220"/>
  <c r="N220"/>
  <c r="BF220"/>
  <c r="BI219"/>
  <c r="BH219"/>
  <c r="BG219"/>
  <c r="BE219"/>
  <c r="AA219"/>
  <c r="Y219"/>
  <c r="W219"/>
  <c r="BK219"/>
  <c r="N219"/>
  <c r="BF219"/>
  <c r="BI218"/>
  <c r="BH218"/>
  <c r="BG218"/>
  <c r="BE218"/>
  <c r="AA218"/>
  <c r="AA217"/>
  <c r="AA216"/>
  <c r="Y218"/>
  <c r="Y217"/>
  <c r="Y216"/>
  <c r="W218"/>
  <c r="W217"/>
  <c r="W216"/>
  <c r="BK218"/>
  <c r="BK217"/>
  <c r="N217"/>
  <c r="BK216"/>
  <c r="N216"/>
  <c r="N218"/>
  <c r="BF218"/>
  <c r="N95"/>
  <c r="N94"/>
  <c r="BI215"/>
  <c r="BH215"/>
  <c r="BG215"/>
  <c r="BE215"/>
  <c r="AA215"/>
  <c r="AA214"/>
  <c r="Y215"/>
  <c r="Y214"/>
  <c r="W215"/>
  <c r="W214"/>
  <c r="BK215"/>
  <c r="BK214"/>
  <c r="N214"/>
  <c r="N215"/>
  <c r="BF215"/>
  <c r="N93"/>
  <c r="BI213"/>
  <c r="BH213"/>
  <c r="BG213"/>
  <c r="BE213"/>
  <c r="AA213"/>
  <c r="Y213"/>
  <c r="W213"/>
  <c r="BK213"/>
  <c r="N213"/>
  <c r="BF213"/>
  <c r="BI212"/>
  <c r="BH212"/>
  <c r="BG212"/>
  <c r="BE212"/>
  <c r="AA212"/>
  <c r="Y212"/>
  <c r="W212"/>
  <c r="BK212"/>
  <c r="N212"/>
  <c r="BF212"/>
  <c r="BI211"/>
  <c r="BH211"/>
  <c r="BG211"/>
  <c r="BE211"/>
  <c r="AA211"/>
  <c r="Y211"/>
  <c r="W211"/>
  <c r="BK211"/>
  <c r="N211"/>
  <c r="BF211"/>
  <c r="BI210"/>
  <c r="BH210"/>
  <c r="BG210"/>
  <c r="BE210"/>
  <c r="AA210"/>
  <c r="AA209"/>
  <c r="Y210"/>
  <c r="Y209"/>
  <c r="W210"/>
  <c r="W209"/>
  <c r="BK210"/>
  <c r="BK209"/>
  <c r="N209"/>
  <c r="N210"/>
  <c r="BF210"/>
  <c r="N92"/>
  <c r="BI204"/>
  <c r="BH204"/>
  <c r="BG204"/>
  <c r="BE204"/>
  <c r="AA204"/>
  <c r="Y204"/>
  <c r="W204"/>
  <c r="BK204"/>
  <c r="N204"/>
  <c r="BF204"/>
  <c r="BI199"/>
  <c r="BH199"/>
  <c r="BG199"/>
  <c r="BE199"/>
  <c r="AA199"/>
  <c r="Y199"/>
  <c r="W199"/>
  <c r="BK199"/>
  <c r="N199"/>
  <c r="BF199"/>
  <c r="BI194"/>
  <c r="BH194"/>
  <c r="BG194"/>
  <c r="BE194"/>
  <c r="AA194"/>
  <c r="Y194"/>
  <c r="W194"/>
  <c r="BK194"/>
  <c r="N194"/>
  <c r="BF194"/>
  <c r="BI190"/>
  <c r="BH190"/>
  <c r="BG190"/>
  <c r="BE190"/>
  <c r="AA190"/>
  <c r="Y190"/>
  <c r="W190"/>
  <c r="BK190"/>
  <c r="N190"/>
  <c r="BF190"/>
  <c r="BI189"/>
  <c r="BH189"/>
  <c r="BG189"/>
  <c r="BE189"/>
  <c r="AA189"/>
  <c r="AA188"/>
  <c r="Y189"/>
  <c r="Y188"/>
  <c r="W189"/>
  <c r="W188"/>
  <c r="BK189"/>
  <c r="BK188"/>
  <c r="N188"/>
  <c r="N189"/>
  <c r="BF189"/>
  <c r="N91"/>
  <c r="BI185"/>
  <c r="BH185"/>
  <c r="BG185"/>
  <c r="BE185"/>
  <c r="AA185"/>
  <c r="Y185"/>
  <c r="W185"/>
  <c r="BK185"/>
  <c r="N185"/>
  <c r="BF185"/>
  <c r="BI182"/>
  <c r="BH182"/>
  <c r="BG182"/>
  <c r="BE182"/>
  <c r="AA182"/>
  <c r="Y182"/>
  <c r="W182"/>
  <c r="BK182"/>
  <c r="N182"/>
  <c r="BF182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65"/>
  <c r="BH165"/>
  <c r="BG165"/>
  <c r="BE165"/>
  <c r="AA165"/>
  <c r="Y165"/>
  <c r="W165"/>
  <c r="BK165"/>
  <c r="N165"/>
  <c r="BF165"/>
  <c r="BI156"/>
  <c r="BH156"/>
  <c r="BG156"/>
  <c r="BE156"/>
  <c r="AA156"/>
  <c r="Y156"/>
  <c r="W156"/>
  <c r="BK156"/>
  <c r="N156"/>
  <c r="BF156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3"/>
  <c r="BH143"/>
  <c r="BG143"/>
  <c r="BE143"/>
  <c r="AA143"/>
  <c r="Y143"/>
  <c r="W143"/>
  <c r="BK143"/>
  <c r="N143"/>
  <c r="BF143"/>
  <c r="BI136"/>
  <c r="BH136"/>
  <c r="BG136"/>
  <c r="BE136"/>
  <c r="AA136"/>
  <c r="Y136"/>
  <c r="W136"/>
  <c r="BK136"/>
  <c r="N136"/>
  <c r="BF136"/>
  <c r="BI129"/>
  <c r="BH129"/>
  <c r="BG129"/>
  <c r="BE129"/>
  <c r="AA129"/>
  <c r="AA128"/>
  <c r="AA127"/>
  <c r="AA126"/>
  <c r="Y129"/>
  <c r="Y128"/>
  <c r="Y127"/>
  <c r="Y126"/>
  <c r="W129"/>
  <c r="W128"/>
  <c r="W127"/>
  <c r="W126"/>
  <c i="1" r="AU88"/>
  <c i="2" r="BK129"/>
  <c r="BK128"/>
  <c r="N128"/>
  <c r="BK127"/>
  <c r="N127"/>
  <c r="BK126"/>
  <c r="N126"/>
  <c r="N88"/>
  <c r="N129"/>
  <c r="BF129"/>
  <c r="N90"/>
  <c r="N89"/>
  <c r="F120"/>
  <c r="F118"/>
  <c r="BI107"/>
  <c r="BH107"/>
  <c r="BG107"/>
  <c r="BE107"/>
  <c r="N107"/>
  <c r="BF107"/>
  <c r="BI106"/>
  <c r="BH106"/>
  <c r="BG106"/>
  <c r="BE106"/>
  <c r="N106"/>
  <c r="BF106"/>
  <c r="BI105"/>
  <c r="BH105"/>
  <c r="BG105"/>
  <c r="BE105"/>
  <c r="N105"/>
  <c r="BF105"/>
  <c r="BI104"/>
  <c r="BH104"/>
  <c r="BG104"/>
  <c r="BE104"/>
  <c r="N104"/>
  <c r="BF104"/>
  <c r="BI103"/>
  <c r="BH103"/>
  <c r="BG103"/>
  <c r="BE103"/>
  <c r="N103"/>
  <c r="BF103"/>
  <c r="BI102"/>
  <c r="H36"/>
  <c i="1" r="BD88"/>
  <c i="2" r="BH102"/>
  <c r="H35"/>
  <c i="1" r="BC88"/>
  <c i="2" r="BG102"/>
  <c r="H34"/>
  <c i="1" r="BB88"/>
  <c i="2" r="BE102"/>
  <c r="M32"/>
  <c i="1" r="AV88"/>
  <c i="2" r="H32"/>
  <c i="1" r="AZ88"/>
  <c i="2" r="N102"/>
  <c r="N101"/>
  <c r="L109"/>
  <c r="BF102"/>
  <c r="M33"/>
  <c i="1" r="AW88"/>
  <c i="2" r="H33"/>
  <c i="1" r="BA88"/>
  <c i="2" r="M28"/>
  <c i="1" r="AS88"/>
  <c i="2" r="M27"/>
  <c r="F81"/>
  <c r="F79"/>
  <c r="M30"/>
  <c i="1" r="AG88"/>
  <c i="2" r="L38"/>
  <c r="O21"/>
  <c r="E21"/>
  <c r="M123"/>
  <c r="M84"/>
  <c r="O20"/>
  <c r="O18"/>
  <c r="E18"/>
  <c r="M122"/>
  <c r="M83"/>
  <c r="O17"/>
  <c r="O15"/>
  <c r="E15"/>
  <c r="F123"/>
  <c r="F84"/>
  <c r="O14"/>
  <c r="O12"/>
  <c r="E12"/>
  <c r="F122"/>
  <c r="F83"/>
  <c r="O11"/>
  <c r="O9"/>
  <c r="M120"/>
  <c r="M81"/>
  <c r="F6"/>
  <c r="F117"/>
  <c r="F78"/>
  <c i="1" r="CK95"/>
  <c r="CJ95"/>
  <c r="CI95"/>
  <c r="CC95"/>
  <c r="CH95"/>
  <c r="CB95"/>
  <c r="CG95"/>
  <c r="CA95"/>
  <c r="CF95"/>
  <c r="BZ95"/>
  <c r="CE95"/>
  <c r="CK94"/>
  <c r="CJ94"/>
  <c r="CI94"/>
  <c r="CC94"/>
  <c r="CH94"/>
  <c r="CB94"/>
  <c r="CG94"/>
  <c r="CA94"/>
  <c r="CF94"/>
  <c r="BZ94"/>
  <c r="CE94"/>
  <c r="CK93"/>
  <c r="CJ93"/>
  <c r="CI93"/>
  <c r="CC93"/>
  <c r="CH93"/>
  <c r="CB93"/>
  <c r="CG93"/>
  <c r="CA93"/>
  <c r="CF93"/>
  <c r="BZ93"/>
  <c r="CE93"/>
  <c r="CK92"/>
  <c r="CJ92"/>
  <c r="CI92"/>
  <c r="CH92"/>
  <c r="CG92"/>
  <c r="CF92"/>
  <c r="BZ92"/>
  <c r="CE92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5"/>
  <c r="CD95"/>
  <c r="AV95"/>
  <c r="BY95"/>
  <c r="AN95"/>
  <c r="AG94"/>
  <c r="CD94"/>
  <c r="AV94"/>
  <c r="BY94"/>
  <c r="AN94"/>
  <c r="AG93"/>
  <c r="CD93"/>
  <c r="AV93"/>
  <c r="BY93"/>
  <c r="AN93"/>
  <c r="AG92"/>
  <c r="AG91"/>
  <c r="AK27"/>
  <c r="AG97"/>
  <c r="CD92"/>
  <c r="W31"/>
  <c r="AV92"/>
  <c r="BY92"/>
  <c r="AK31"/>
  <c r="AN92"/>
  <c r="AN91"/>
  <c r="AT89"/>
  <c r="AN89"/>
  <c r="AT88"/>
  <c r="AN88"/>
  <c r="AN87"/>
  <c r="AN97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<sst xmlns="http://schemas.openxmlformats.org/spreadsheetml/2006/main">
  <si>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</si>
  <si>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</si>
  <si>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</si>
  <si>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</si>
  <si>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</si>
  <si>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</si>
  <si>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</si>
  <si>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</si>
  <si>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 xml:space="preserve">&gt;&gt;  skryté sloupce  &lt;&lt;</t>
  </si>
  <si>
    <t>0,01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</si>
  <si>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</si>
  <si>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</si>
  <si>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</si>
  <si>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</si>
  <si>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</si>
  <si>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0,001</t>
  </si>
  <si>
    <t>Kód:</t>
  </si>
  <si>
    <t>0226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</si>
  <si>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</si>
  <si>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</si>
  <si>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Výměna oken v bytových domech na ul. Koněvova</t>
  </si>
  <si>
    <t>JKSO:</t>
  </si>
  <si>
    <t/>
  </si>
  <si>
    <t>CC-CZ:</t>
  </si>
  <si>
    <t>Místo:</t>
  </si>
  <si>
    <t xml:space="preserve"> </t>
  </si>
  <si>
    <t>Datum:</t>
  </si>
  <si>
    <t>26.2.2018</t>
  </si>
  <si>
    <t>Objednatel:</t>
  </si>
  <si>
    <t>IČ:</t>
  </si>
  <si>
    <t>DIČ:</t>
  </si>
  <si>
    <t>Zhotovitel: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</si>
  <si>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</si>
  <si>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</si>
  <si>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</si>
  <si>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</si>
  <si>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</si>
  <si>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</si>
  <si>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</si>
  <si>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</si>
  <si>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</si>
  <si>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</si>
  <si>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</si>
  <si>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</si>
  <si>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</si>
  <si>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</si>
  <si>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</si>
  <si>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</si>
  <si>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</si>
  <si>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</si>
  <si>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</si>
  <si>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</si>
  <si>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</si>
  <si>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</si>
  <si>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</si>
  <si>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</si>
  <si>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</si>
  <si>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</si>
  <si>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</si>
  <si>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</si>
  <si>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</si>
  <si>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</si>
  <si>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</si>
  <si>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</si>
  <si>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</si>
  <si>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</si>
  <si>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</si>
  <si>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</si>
  <si>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</si>
  <si>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</si>
  <si>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</si>
  <si>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</si>
  <si>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</si>
  <si>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</si>
  <si>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</si>
  <si>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</si>
  <si>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</si>
  <si>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</si>
  <si>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</si>
  <si>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{b419ff5c-699f-4eb0-a951-b299b1ace6c1}</t>
  </si>
  <si>
    <t>{00000000-0000-0000-0000-000000000000}</t>
  </si>
  <si>
    <t>/</t>
  </si>
  <si>
    <t>01</t>
  </si>
  <si>
    <t>Výměna oken ul. Koněvova 239/2, 240/4, 241/6 a 242/8</t>
  </si>
  <si>
    <t>1</t>
  </si>
  <si>
    <t>{e34bf66f-066b-49a0-8489-b085e3673d10}</t>
  </si>
  <si>
    <t>02</t>
  </si>
  <si>
    <t>Výměna oken ul. Koněvova 243/10, 244/12, 245/14, 246/16, 247/18, 248/20</t>
  </si>
  <si>
    <t>{cee94962-2c70-42d3-8aea-d4dc5fd3c0c0}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</si>
  <si>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</si>
  <si>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</si>
  <si>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</si>
  <si>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</si>
  <si>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</si>
  <si>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</si>
  <si>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</si>
  <si>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</si>
  <si>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</si>
  <si>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</si>
  <si>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</si>
  <si>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</si>
  <si>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</si>
  <si>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</si>
  <si>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</si>
  <si>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Objekt:</t>
  </si>
  <si>
    <t>01 - Výměna oken ul. Koněvova 239/2, 240/4, 241/6 a 242/8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</si>
  <si>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</si>
  <si>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</si>
  <si>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</si>
  <si>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</si>
  <si>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</si>
  <si>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</si>
  <si>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</si>
  <si>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</si>
  <si>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</si>
  <si>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</si>
  <si>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</si>
  <si>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</si>
  <si>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764 - Konstrukce klempířské</t>
  </si>
  <si>
    <t xml:space="preserve">    766 - Konstrukce truhlářské</t>
  </si>
  <si>
    <t xml:space="preserve">    783 - Dokončovací práce - nátěry</t>
  </si>
  <si>
    <t xml:space="preserve">    784 - Dokončovací práce - malby a tapety</t>
  </si>
  <si>
    <t xml:space="preserve">VP -   Vícepráce</t>
  </si>
  <si>
    <t>2) Ostatní náklady</t>
  </si>
  <si>
    <t>Zařízení staveniště</t>
  </si>
  <si>
    <t>VRN</t>
  </si>
  <si>
    <t>2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</si>
  <si>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</si>
  <si>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</si>
  <si>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</si>
  <si>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</si>
  <si>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</si>
  <si>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</si>
  <si>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</si>
  <si>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</si>
  <si>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</si>
  <si>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</si>
  <si>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</si>
  <si>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</si>
  <si>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</si>
  <si>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</si>
  <si>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</si>
  <si>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</si>
  <si>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</si>
  <si>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</si>
  <si>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</si>
  <si>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</si>
  <si>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</si>
  <si>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</si>
  <si>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612142001</t>
  </si>
  <si>
    <t>Potažení vnitřních stěn sklovláknitým pletivem vtlačeným do tenkovrstvé hmoty</t>
  </si>
  <si>
    <t>m2</t>
  </si>
  <si>
    <t>4</t>
  </si>
  <si>
    <t>-1342406663</t>
  </si>
  <si>
    <t>kastlíková okna - 1,2,3,4/P</t>
  </si>
  <si>
    <t>VV</t>
  </si>
  <si>
    <t>(2,15+1,45*2)*64*0,45</t>
  </si>
  <si>
    <t>(0,6+1,4*2)*32*0,45</t>
  </si>
  <si>
    <t>(0,5+0,7*2)*32*0,15</t>
  </si>
  <si>
    <t>(1,35+1,6*2)*4*0,15</t>
  </si>
  <si>
    <t>Součet</t>
  </si>
  <si>
    <t>612232053</t>
  </si>
  <si>
    <t>Montáž zateplení vnitřního ostění, nadpraží hl do 400 mm polyuretanovými deskami tl do 80 mm</t>
  </si>
  <si>
    <t>m</t>
  </si>
  <si>
    <t>-1128881682</t>
  </si>
  <si>
    <t>(2,15+1,45*2)*64</t>
  </si>
  <si>
    <t>(0,6+1,4*2)*32</t>
  </si>
  <si>
    <t>(0,5+0,7*2)*32</t>
  </si>
  <si>
    <t>(1,35+1,6*2)*4</t>
  </si>
  <si>
    <t>3</t>
  </si>
  <si>
    <t>M</t>
  </si>
  <si>
    <t>28376366</t>
  </si>
  <si>
    <t>deska XPS hladký povrch λ=0,034 tl 50mm</t>
  </si>
  <si>
    <t>8</t>
  </si>
  <si>
    <t>1924755821</t>
  </si>
  <si>
    <t>(2,15+1,45*2)*64*0,4</t>
  </si>
  <si>
    <t>(0,6+1,4*2)*32*0,4</t>
  </si>
  <si>
    <t>612311131</t>
  </si>
  <si>
    <t>Potažení vnitřních stěn vápenným štukem tloušťky do 3 mm</t>
  </si>
  <si>
    <t>-1387201229</t>
  </si>
  <si>
    <t>5</t>
  </si>
  <si>
    <t>612325302</t>
  </si>
  <si>
    <t>Vápenocementová štuková omítka ostění nebo nadpraží</t>
  </si>
  <si>
    <t>723213815</t>
  </si>
  <si>
    <t>okna 5/P, 6/P</t>
  </si>
  <si>
    <t>(2,15+1,45*2)*0,25*4</t>
  </si>
  <si>
    <t>(1,8+1,6*2)*0,25*2</t>
  </si>
  <si>
    <t>6</t>
  </si>
  <si>
    <t>619995001</t>
  </si>
  <si>
    <t>Začištění omítek kolem oken, dveří, podlah nebo obkladů</t>
  </si>
  <si>
    <t>24292266</t>
  </si>
  <si>
    <t>okna 1/P-6/P</t>
  </si>
  <si>
    <t>(2,15+1,45)*2*64</t>
  </si>
  <si>
    <t>(0,6+1,4)*2*32</t>
  </si>
  <si>
    <t>(0,5+0,7)*2*32</t>
  </si>
  <si>
    <t>(1,35+1,6)*2*4</t>
  </si>
  <si>
    <t>(0,9+2,5)*2*4</t>
  </si>
  <si>
    <t>(1,8+1,6)*2*2</t>
  </si>
  <si>
    <t>7</t>
  </si>
  <si>
    <t>622143003</t>
  </si>
  <si>
    <t>Montáž omítkových plastových nebo pozinkovaných rohových profilů s tkaninou</t>
  </si>
  <si>
    <t>-2076867938</t>
  </si>
  <si>
    <t>59051480</t>
  </si>
  <si>
    <t xml:space="preserve">profil rohový Al s tkaninou </t>
  </si>
  <si>
    <t>-1158590009</t>
  </si>
  <si>
    <t>9</t>
  </si>
  <si>
    <t>622325202</t>
  </si>
  <si>
    <t>Oprava vnější vápenocementové štukové omítky složitosti 1 stěn v rozsahu do 30%</t>
  </si>
  <si>
    <t>-1281965986</t>
  </si>
  <si>
    <t xml:space="preserve"> 1,2,3,4,5,6/P</t>
  </si>
  <si>
    <t>(2,15+1,45*2)*64*0,2</t>
  </si>
  <si>
    <t>(0,6+1,4*2)*32*0,2</t>
  </si>
  <si>
    <t>(0,5+0,7*2)*32*0,2</t>
  </si>
  <si>
    <t>(1,35+1,6*2)*4*0,2</t>
  </si>
  <si>
    <t>(0,9+2,5*2)*4*0,2</t>
  </si>
  <si>
    <t>(1,8+1,6*2)*2*0,2</t>
  </si>
  <si>
    <t>10</t>
  </si>
  <si>
    <t>629135102</t>
  </si>
  <si>
    <t>Vyrovnávací vrstva pod klempířské prvky z MC š do 300 mm</t>
  </si>
  <si>
    <t>-1319940674</t>
  </si>
  <si>
    <t>(2,15*64+0,6*32+0,5*32+1,35*4+0,9*4+1,8*2)</t>
  </si>
  <si>
    <t>11</t>
  </si>
  <si>
    <t>632451024</t>
  </si>
  <si>
    <t>Vyrovnávací potěr tl do 50 mm z MC 15 provedený v pásu</t>
  </si>
  <si>
    <t>-1048086657</t>
  </si>
  <si>
    <t>(2,15*64*0,4)+(0,6*32*0,4)+(0,5*36*0,1)+(1,35*4*0,1)+(0,9*4*0,25)+(1,8*2*0,25)</t>
  </si>
  <si>
    <t>12</t>
  </si>
  <si>
    <t>952901199</t>
  </si>
  <si>
    <t>Průběžný úklid při provádění prací</t>
  </si>
  <si>
    <t>kpl</t>
  </si>
  <si>
    <t>2133987265</t>
  </si>
  <si>
    <t>13</t>
  </si>
  <si>
    <t>962081131</t>
  </si>
  <si>
    <t>Bourání příček (oken) ze skleněných tvárnic tl do 100 mm</t>
  </si>
  <si>
    <t>-946164968</t>
  </si>
  <si>
    <t>nad oknem 5/P</t>
  </si>
  <si>
    <t>0,8*1,0*4</t>
  </si>
  <si>
    <t>14</t>
  </si>
  <si>
    <t>968062354</t>
  </si>
  <si>
    <t>Vybourání dřevěných rámů oken dvojitých včetně křídel pl do 1 m2</t>
  </si>
  <si>
    <t>850635172</t>
  </si>
  <si>
    <t>2/P, 3/P</t>
  </si>
  <si>
    <t>0,6*1,4*32</t>
  </si>
  <si>
    <t>0,5*0,7*32</t>
  </si>
  <si>
    <t>968062356</t>
  </si>
  <si>
    <t>Vybourání dřevěných rámů oken dvojitých včetně křídel pl do 4 m2</t>
  </si>
  <si>
    <t>827095958</t>
  </si>
  <si>
    <t>1/P,4/P,</t>
  </si>
  <si>
    <t>2,15*1,45*64</t>
  </si>
  <si>
    <t>1,35*1,6*4</t>
  </si>
  <si>
    <t>16</t>
  </si>
  <si>
    <t>968062376</t>
  </si>
  <si>
    <t>Vybourání dřevěných rámů oken zdvojených včetně křídel pl do 4 m2</t>
  </si>
  <si>
    <t>-740328090</t>
  </si>
  <si>
    <t>5/P, 6/P</t>
  </si>
  <si>
    <t>0,9*1,5*4</t>
  </si>
  <si>
    <t>1,8*1,6*2</t>
  </si>
  <si>
    <t>17</t>
  </si>
  <si>
    <t>997013213</t>
  </si>
  <si>
    <t>Vnitrostaveništní doprava suti a vybouraných hmot pro budovy v do 12 m ručně</t>
  </si>
  <si>
    <t>t</t>
  </si>
  <si>
    <t>-628325033</t>
  </si>
  <si>
    <t>18</t>
  </si>
  <si>
    <t>997013501</t>
  </si>
  <si>
    <t>Odvoz suti a vybouraných hmot na skládku nebo meziskládku do 1 km se složením</t>
  </si>
  <si>
    <t>-1336749908</t>
  </si>
  <si>
    <t>19</t>
  </si>
  <si>
    <t>997013509</t>
  </si>
  <si>
    <t>Příplatek k odvozu suti a vybouraných hmot na skládku ZKD 1 km přes 1 km</t>
  </si>
  <si>
    <t>-695467874</t>
  </si>
  <si>
    <t>20</t>
  </si>
  <si>
    <t>997013831</t>
  </si>
  <si>
    <t>Poplatek za uložení na skládce (skládkovné) stavebního odpadu směsného kód odpadu 170 904</t>
  </si>
  <si>
    <t>-278284823</t>
  </si>
  <si>
    <t>998011002</t>
  </si>
  <si>
    <t>Přesun hmot pro budovy zděné v do 12 m</t>
  </si>
  <si>
    <t>167252413</t>
  </si>
  <si>
    <t>22</t>
  </si>
  <si>
    <t>764002851</t>
  </si>
  <si>
    <t>Demontáž oplechování parapetů do suti</t>
  </si>
  <si>
    <t>-725710284</t>
  </si>
  <si>
    <t>23</t>
  </si>
  <si>
    <t>764216403</t>
  </si>
  <si>
    <t>Oplechování parapetů rovných mechanicky kotvené z Pz plechu rš 250 mm</t>
  </si>
  <si>
    <t>-773473871</t>
  </si>
  <si>
    <t>24</t>
  </si>
  <si>
    <t>998764202</t>
  </si>
  <si>
    <t>Přesun hmot procentní pro konstrukce klempířské v objektech v do 12 m</t>
  </si>
  <si>
    <t>%</t>
  </si>
  <si>
    <t>-324514337</t>
  </si>
  <si>
    <t>25</t>
  </si>
  <si>
    <t>766441811</t>
  </si>
  <si>
    <t>Demontáž parapetních desek dřevěných nebo plastových šířky do 30 cm délky do 1,0 m</t>
  </si>
  <si>
    <t>kus</t>
  </si>
  <si>
    <t>1805383379</t>
  </si>
  <si>
    <t>"3/P"0,5*32</t>
  </si>
  <si>
    <t>"5/P"0,9*4</t>
  </si>
  <si>
    <t>26</t>
  </si>
  <si>
    <t>766441812</t>
  </si>
  <si>
    <t>Demontáž parapetních desek dřevěných nebo plastových šířky přes 30 cm délky do 1,0 m</t>
  </si>
  <si>
    <t>864980867</t>
  </si>
  <si>
    <t>"2/P"0,6*32</t>
  </si>
  <si>
    <t>27</t>
  </si>
  <si>
    <t>766441821</t>
  </si>
  <si>
    <t>Demontáž parapetních desek dřevěných nebo plastových šířky do 30 cm délky přes 1,0 m</t>
  </si>
  <si>
    <t>-1677915649</t>
  </si>
  <si>
    <t>"4/P"1,35*4</t>
  </si>
  <si>
    <t>"6/P"1,8*2</t>
  </si>
  <si>
    <t>28</t>
  </si>
  <si>
    <t>766441822</t>
  </si>
  <si>
    <t>Demontáž parapetních desek dřevěných nebo plastových šířky přes 30 cm délky přes 1,0 m</t>
  </si>
  <si>
    <t>-28817550</t>
  </si>
  <si>
    <t>"1/P"2,15*64</t>
  </si>
  <si>
    <t>29</t>
  </si>
  <si>
    <t>766622131</t>
  </si>
  <si>
    <t>Montáž plastových oken plochy přes 1 m2 otevíravých výšky do 1,5 m s rámem do zdiva</t>
  </si>
  <si>
    <t>1364796923</t>
  </si>
  <si>
    <t>"1/P"2,15*1,45*64</t>
  </si>
  <si>
    <t>30</t>
  </si>
  <si>
    <t>611400340</t>
  </si>
  <si>
    <t>1/P okno plastové trojkřídlé otvíravé a sklápěcí, barva bílá 215x145 cm</t>
  </si>
  <si>
    <t>32</t>
  </si>
  <si>
    <t>-1091227238</t>
  </si>
  <si>
    <t>31</t>
  </si>
  <si>
    <t>766622132</t>
  </si>
  <si>
    <t>Montáž plastových oken plochy přes 1 m2 otevíravých výšky do 2,5 m s rámem do zdiva</t>
  </si>
  <si>
    <t>493312393</t>
  </si>
  <si>
    <t>"4/P"1,35*1,6*4</t>
  </si>
  <si>
    <t>"5/P"0,9*2,5*4</t>
  </si>
  <si>
    <t>"6/P"1,8*1,6*2</t>
  </si>
  <si>
    <t>611442410</t>
  </si>
  <si>
    <t>4/P okno plastové dvoukřídlové otvíravé a sklápěcí, barva bílá 135x160 cm</t>
  </si>
  <si>
    <t>-1971330468</t>
  </si>
  <si>
    <t>33</t>
  </si>
  <si>
    <t>611439140</t>
  </si>
  <si>
    <t>5/P okno plastové jednokřídlové otvíravé a sklápěcí, barva bílá 90x250 cm,</t>
  </si>
  <si>
    <t>-1286887911</t>
  </si>
  <si>
    <t>34</t>
  </si>
  <si>
    <t>611442510</t>
  </si>
  <si>
    <t>6/P okno plastové dvoukřídlové otvíravé a sklápěcí, barva bílá 180x160 cm</t>
  </si>
  <si>
    <t>-1882583339</t>
  </si>
  <si>
    <t>35</t>
  </si>
  <si>
    <t>766622216</t>
  </si>
  <si>
    <t>Montáž plastových oken plochy do 1 m2 otevíravých s rámem do zdiva</t>
  </si>
  <si>
    <t>1584223186</t>
  </si>
  <si>
    <t>"2/P"32</t>
  </si>
  <si>
    <t>"3/P"32</t>
  </si>
  <si>
    <t>36</t>
  </si>
  <si>
    <t>611442020</t>
  </si>
  <si>
    <t>2/P okno plastové jednokřídlové otvíravé a sklápěcí s ručně ovládanou ventilační klapkou, barva bílá 60x140 cm</t>
  </si>
  <si>
    <t>-1640594390</t>
  </si>
  <si>
    <t>37</t>
  </si>
  <si>
    <t>611442000</t>
  </si>
  <si>
    <t>3/P okno plastové jednokřídlové otvíravé a sklápěcí, barva bílá 50x70 cm</t>
  </si>
  <si>
    <t>-121734096</t>
  </si>
  <si>
    <t>38</t>
  </si>
  <si>
    <t>766694111</t>
  </si>
  <si>
    <t>Montáž parapetních desek dřevěných nebo plastových šířky do 30 cm délky do 1,0 m</t>
  </si>
  <si>
    <t>1218612723</t>
  </si>
  <si>
    <t>32+4</t>
  </si>
  <si>
    <t>39</t>
  </si>
  <si>
    <t>61144400</t>
  </si>
  <si>
    <t>parapet plastový vnitřní š.15 cm</t>
  </si>
  <si>
    <t>1707401476</t>
  </si>
  <si>
    <t>40</t>
  </si>
  <si>
    <t>61144402</t>
  </si>
  <si>
    <t>parapet plastový vnitřní š. 30 cm</t>
  </si>
  <si>
    <t>-659529658</t>
  </si>
  <si>
    <t>41</t>
  </si>
  <si>
    <t>766694112</t>
  </si>
  <si>
    <t>Montáž parapetních desek dřevěných nebo plastových šířky do 30 cm délky do 1,6 m</t>
  </si>
  <si>
    <t>1365058830</t>
  </si>
  <si>
    <t>42</t>
  </si>
  <si>
    <t>-1410425600</t>
  </si>
  <si>
    <t>43</t>
  </si>
  <si>
    <t>766694113</t>
  </si>
  <si>
    <t>Montáž parapetních desek dřevěných nebo plastových šířky do 30 cm délky do 2,6 m</t>
  </si>
  <si>
    <t>-106165991</t>
  </si>
  <si>
    <t>44</t>
  </si>
  <si>
    <t>555201103</t>
  </si>
  <si>
    <t>45</t>
  </si>
  <si>
    <t>766694121</t>
  </si>
  <si>
    <t>Montáž parapetních desek dřevěných nebo plastových šířky přes 30 cm délky do 1,0 m</t>
  </si>
  <si>
    <t>614620232</t>
  </si>
  <si>
    <t>46</t>
  </si>
  <si>
    <t>61144404a</t>
  </si>
  <si>
    <t>parapet plastový vnitřní š. 45 cm</t>
  </si>
  <si>
    <t>-1907720914</t>
  </si>
  <si>
    <t>47</t>
  </si>
  <si>
    <t>766694123</t>
  </si>
  <si>
    <t>Montáž parapetních dřevěných nebo plastových šířky přes 30 cm délky do 2,6 m</t>
  </si>
  <si>
    <t>1774812314</t>
  </si>
  <si>
    <t>48</t>
  </si>
  <si>
    <t>1745271897</t>
  </si>
  <si>
    <t>49</t>
  </si>
  <si>
    <t>61144019</t>
  </si>
  <si>
    <t>koncovka k parapetu plastovému vnitřnímu 1 pár</t>
  </si>
  <si>
    <t>sada</t>
  </si>
  <si>
    <t>-248239825</t>
  </si>
  <si>
    <t>64+32+32+4+4+2</t>
  </si>
  <si>
    <t>50</t>
  </si>
  <si>
    <t>998766202</t>
  </si>
  <si>
    <t>Přesun hmot procentní pro konstrukce truhlářské v objektech v do 12 m</t>
  </si>
  <si>
    <t>1083495408</t>
  </si>
  <si>
    <t>51</t>
  </si>
  <si>
    <t>783823131</t>
  </si>
  <si>
    <t>Penetrační akrylátový nátěr hladkých, tenkovrstvých zrnitých nebo štukových omítek</t>
  </si>
  <si>
    <t>308035872</t>
  </si>
  <si>
    <t>52</t>
  </si>
  <si>
    <t>783827121</t>
  </si>
  <si>
    <t>Krycí jednonásobný akrylátový nátěr omítek stupně členitosti 1 a 2</t>
  </si>
  <si>
    <t>-543827025</t>
  </si>
  <si>
    <t>53</t>
  </si>
  <si>
    <t>784181101</t>
  </si>
  <si>
    <t>Základní akrylátová jednonásobná penetrace podkladu v místnostech výšky do 3,80m</t>
  </si>
  <si>
    <t>-1397411953</t>
  </si>
  <si>
    <t>730*0,5</t>
  </si>
  <si>
    <t>54</t>
  </si>
  <si>
    <t>784221101</t>
  </si>
  <si>
    <t xml:space="preserve">Dvojnásobné bílé malby  ze směsí za sucha dobře otěruvzdorných v místnostech do 3,80 m</t>
  </si>
  <si>
    <t>-2035410553</t>
  </si>
  <si>
    <t>55</t>
  </si>
  <si>
    <t>784221131</t>
  </si>
  <si>
    <t>Příplatek k cenám 2x maleb za sucha otěruvzdorných za provádění plochy do 5 m2</t>
  </si>
  <si>
    <t>-1146736467</t>
  </si>
  <si>
    <t>VP - Vícepráce</t>
  </si>
  <si>
    <t>PN</t>
  </si>
  <si>
    <t>02 - Výměna oken ul. Koněvova 243/10, 244/12, 245/14, 246/16, 247/18, 248/20</t>
  </si>
  <si>
    <t>-2015922970</t>
  </si>
  <si>
    <t>"7/P"(2,1+1,5*2)*0,4*32</t>
  </si>
  <si>
    <t>"8/P"(1,5+1,5*2)*0,4*17</t>
  </si>
  <si>
    <t>"9/P"(0,6+1,2*2)*0,1*40</t>
  </si>
  <si>
    <t>"10/P"(1,5+1,5*2)*0,25*12</t>
  </si>
  <si>
    <t>"11/P"(1,5+1,5*2)*0,4*25</t>
  </si>
  <si>
    <t>"12/P"(2,1+1,5*2)*0,4*8</t>
  </si>
  <si>
    <t>-163869163</t>
  </si>
  <si>
    <t>"7/P"(2,1+1,5)*2*32</t>
  </si>
  <si>
    <t>"8/P"(1,5+1,5)*2*17</t>
  </si>
  <si>
    <t>"9/P"(0,6+1,2)*2*40</t>
  </si>
  <si>
    <t>"10/P"(1,5+1,5)*2*12</t>
  </si>
  <si>
    <t>"11/P"(1,5+1,5)*2*25</t>
  </si>
  <si>
    <t>"12/P"(2,1+1,5)*2*8</t>
  </si>
  <si>
    <t>1964774775</t>
  </si>
  <si>
    <t>"7/P"(2,1+1,5*2)*0,2*32</t>
  </si>
  <si>
    <t>"8/P"(1,5+1,5*2)*0,2*17</t>
  </si>
  <si>
    <t>"9/P"(0,6+1,2*2)*0,2*40</t>
  </si>
  <si>
    <t>"10/P"(1,5+1,5*2)*0,2*12</t>
  </si>
  <si>
    <t>"11/P"(1,5+1,5*2)*0,2*25</t>
  </si>
  <si>
    <t>"12/P"(2,1+1,5*2)*0,2*8</t>
  </si>
  <si>
    <t>1704518203</t>
  </si>
  <si>
    <t>2,1*32+1,5*17+0,6*40+1,5*12+1,5*25+2,1*8</t>
  </si>
  <si>
    <t>-1259584867</t>
  </si>
  <si>
    <t>(2,1*32*0,4)+(1,5*17*0,4)+(0,6*40*0,1)+(1,5*12*0,25)+(1,5*25*0,4)+(2,1*8*0,4)</t>
  </si>
  <si>
    <t>-1122368408</t>
  </si>
  <si>
    <t>968062374</t>
  </si>
  <si>
    <t>Vybourání dřevěných rámů oken zdvojených včetně křídel pl do 1 m2</t>
  </si>
  <si>
    <t>78666040</t>
  </si>
  <si>
    <t>"9/P"0,6*1,2*40</t>
  </si>
  <si>
    <t>533023163</t>
  </si>
  <si>
    <t>(2,1*1,5*32)+(1,5*1,5*17)+(1,5*1,5*12)+(1,5*1,5*25)+(2,1*1,5*8)</t>
  </si>
  <si>
    <t>-284018065</t>
  </si>
  <si>
    <t>1500432638</t>
  </si>
  <si>
    <t>-1931728086</t>
  </si>
  <si>
    <t>1901473914</t>
  </si>
  <si>
    <t>1322266568</t>
  </si>
  <si>
    <t>-1494684805</t>
  </si>
  <si>
    <t>840008993</t>
  </si>
  <si>
    <t>-2128378231</t>
  </si>
  <si>
    <t>1599207762</t>
  </si>
  <si>
    <t>"9/P"40</t>
  </si>
  <si>
    <t>1987736064</t>
  </si>
  <si>
    <t>"10/P"12</t>
  </si>
  <si>
    <t>-1311856254</t>
  </si>
  <si>
    <t>"7,8,11,12/P"32+17+25+8</t>
  </si>
  <si>
    <t>633723915</t>
  </si>
  <si>
    <t>7,8,10,11,12/P</t>
  </si>
  <si>
    <t>61143783a</t>
  </si>
  <si>
    <t xml:space="preserve">7/P okno plastové dvoukřídlové otvíravé a sklápěcí, barva bílá 210x150 cm, </t>
  </si>
  <si>
    <t>554698504</t>
  </si>
  <si>
    <t>61144115a</t>
  </si>
  <si>
    <t>8/P okno plastové jednokřídlové otvíravé a sklápěcí s ručně ovládanou ventilační klapkou, barva bílá 150x150 cm</t>
  </si>
  <si>
    <t>-1754970725</t>
  </si>
  <si>
    <t>61144246a</t>
  </si>
  <si>
    <t>10/P okno plastové dvoukřídlové otvíravé a sklápěcí, barva bílá 150x150 cm</t>
  </si>
  <si>
    <t>1596263036</t>
  </si>
  <si>
    <t>61144246b</t>
  </si>
  <si>
    <t>11/P okno plastové dvoukřídlové otvíravé a sklápěcí s ručně ovládanou ventilační klapkou, barva bílá 150x150 cm</t>
  </si>
  <si>
    <t>-1704799116</t>
  </si>
  <si>
    <t>61143954a</t>
  </si>
  <si>
    <t>12/P okno plastové dvoukřídlové otvíravé a sklápěcí, barva bílá 210x150 cm</t>
  </si>
  <si>
    <t>1952332205</t>
  </si>
  <si>
    <t>728164531</t>
  </si>
  <si>
    <t>61144202a</t>
  </si>
  <si>
    <t>9/P okno plastové jednokřídlové otvíravé a sklápěcí, barva bílá 60x120 cm</t>
  </si>
  <si>
    <t>-1939997746</t>
  </si>
  <si>
    <t>-11537931</t>
  </si>
  <si>
    <t>803798972</t>
  </si>
  <si>
    <t>766694122</t>
  </si>
  <si>
    <t>Montáž parapetních dřevěných nebo plastových šířky přes 30 cm délky do 1,6 m</t>
  </si>
  <si>
    <t>-477964669</t>
  </si>
  <si>
    <t>17+25</t>
  </si>
  <si>
    <t>561340062</t>
  </si>
  <si>
    <t>32+8</t>
  </si>
  <si>
    <t>-879684574</t>
  </si>
  <si>
    <t>"9/P"0,6*40</t>
  </si>
  <si>
    <t>1825172446</t>
  </si>
  <si>
    <t>"10/P"1,5*12</t>
  </si>
  <si>
    <t>-1535451221</t>
  </si>
  <si>
    <t>"7,8,11,12/P"(2,1*32)+(1,5*42)+(2,1*8)</t>
  </si>
  <si>
    <t>920270752</t>
  </si>
  <si>
    <t>-1451057279</t>
  </si>
  <si>
    <t>-1285666539</t>
  </si>
  <si>
    <t>-935448073</t>
  </si>
  <si>
    <t>756*0,5</t>
  </si>
  <si>
    <t>1856086639</t>
  </si>
  <si>
    <t>-901209705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</si>
</sst>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7" fillId="0" borderId="0" xfId="0" applyFont="1" applyAlignment="1">
      <alignment horizontal="left" vertical="center"/>
    </xf>
    <xf numFmtId="0" fontId="0" fillId="0" borderId="0" xfId="0" applyBorder="1" applyProtection="1"/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20" fillId="0" borderId="0" xfId="0" applyFont="1" applyBorder="1" applyAlignment="1" applyProtection="1">
      <alignment horizontal="left" vertical="center"/>
    </xf>
    <xf numFmtId="4" fontId="12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21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9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2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3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1" fillId="0" borderId="14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16" xfId="0" applyNumberFormat="1" applyFont="1" applyBorder="1" applyAlignment="1" applyProtection="1">
      <alignment vertical="center"/>
    </xf>
    <xf numFmtId="4" fontId="31" fillId="0" borderId="17" xfId="0" applyNumberFormat="1" applyFont="1" applyBorder="1" applyAlignment="1" applyProtection="1">
      <alignment vertical="center"/>
    </xf>
    <xf numFmtId="166" fontId="31" fillId="0" borderId="17" xfId="0" applyNumberFormat="1" applyFont="1" applyBorder="1" applyAlignment="1" applyProtection="1">
      <alignment vertical="center"/>
    </xf>
    <xf numFmtId="4" fontId="31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 applyProtection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 applyProtection="1">
      <alignment vertical="center"/>
    </xf>
    <xf numFmtId="0" fontId="26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6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4" fillId="2" borderId="0" xfId="1" applyFont="1" applyFill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left" vertical="center"/>
    </xf>
    <xf numFmtId="4" fontId="32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5" fillId="0" borderId="0" xfId="0" applyNumberFormat="1" applyFont="1" applyBorder="1" applyAlignment="1" applyProtection="1"/>
    <xf numFmtId="4" fontId="33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6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5" xfId="0" applyFont="1" applyBorder="1" applyAlignment="1" applyProtection="1">
      <alignment horizontal="center" vertical="center"/>
    </xf>
    <xf numFmtId="49" fontId="36" fillId="0" borderId="25" xfId="0" applyNumberFormat="1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center" vertical="center" wrapText="1"/>
    </xf>
    <xf numFmtId="167" fontId="36" fillId="0" borderId="25" xfId="0" applyNumberFormat="1" applyFont="1" applyBorder="1" applyAlignment="1" applyProtection="1">
      <alignment vertical="center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4" borderId="25" xfId="0" applyNumberFormat="1" applyFont="1" applyFill="1" applyBorder="1" applyAlignment="1" applyProtection="1">
      <alignment vertical="center"/>
    </xf>
    <xf numFmtId="4" fontId="36" fillId="0" borderId="25" xfId="0" applyNumberFormat="1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4" fontId="5" fillId="0" borderId="23" xfId="0" applyNumberFormat="1" applyFont="1" applyBorder="1" applyAlignment="1" applyProtection="1"/>
    <xf numFmtId="4" fontId="5" fillId="0" borderId="23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R2" s="22" t="s">
        <v>8</v>
      </c>
      <c r="BS2" s="23" t="s">
        <v>9</v>
      </c>
      <c r="BT2" s="23" t="s">
        <v>10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11</v>
      </c>
    </row>
    <row r="4" ht="36.96" customHeight="1">
      <c r="B4" s="27"/>
      <c r="C4" s="28" t="s">
        <v>12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0"/>
      <c r="AS4" s="21" t="s">
        <v>13</v>
      </c>
      <c r="BE4" s="31" t="s">
        <v>14</v>
      </c>
      <c r="BS4" s="23" t="s">
        <v>15</v>
      </c>
    </row>
    <row r="5" ht="14.4" customHeight="1">
      <c r="B5" s="27"/>
      <c r="C5" s="32"/>
      <c r="D5" s="33" t="s">
        <v>16</v>
      </c>
      <c r="E5" s="32"/>
      <c r="F5" s="32"/>
      <c r="G5" s="32"/>
      <c r="H5" s="32"/>
      <c r="I5" s="32"/>
      <c r="J5" s="32"/>
      <c r="K5" s="34" t="s">
        <v>17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0"/>
      <c r="BE5" s="35" t="s">
        <v>18</v>
      </c>
      <c r="BS5" s="23" t="s">
        <v>9</v>
      </c>
    </row>
    <row r="6" ht="36.96" customHeight="1">
      <c r="B6" s="27"/>
      <c r="C6" s="32"/>
      <c r="D6" s="36" t="s">
        <v>19</v>
      </c>
      <c r="E6" s="32"/>
      <c r="F6" s="32"/>
      <c r="G6" s="32"/>
      <c r="H6" s="32"/>
      <c r="I6" s="32"/>
      <c r="J6" s="32"/>
      <c r="K6" s="37" t="s">
        <v>20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0"/>
      <c r="BE6" s="38"/>
      <c r="BS6" s="23" t="s">
        <v>9</v>
      </c>
    </row>
    <row r="7" ht="14.4" customHeight="1">
      <c r="B7" s="27"/>
      <c r="C7" s="32"/>
      <c r="D7" s="39" t="s">
        <v>21</v>
      </c>
      <c r="E7" s="32"/>
      <c r="F7" s="32"/>
      <c r="G7" s="32"/>
      <c r="H7" s="32"/>
      <c r="I7" s="32"/>
      <c r="J7" s="32"/>
      <c r="K7" s="34" t="s">
        <v>22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9" t="s">
        <v>23</v>
      </c>
      <c r="AL7" s="32"/>
      <c r="AM7" s="32"/>
      <c r="AN7" s="34" t="s">
        <v>22</v>
      </c>
      <c r="AO7" s="32"/>
      <c r="AP7" s="32"/>
      <c r="AQ7" s="30"/>
      <c r="BE7" s="38"/>
      <c r="BS7" s="23" t="s">
        <v>9</v>
      </c>
    </row>
    <row r="8" ht="14.4" customHeight="1">
      <c r="B8" s="27"/>
      <c r="C8" s="32"/>
      <c r="D8" s="39" t="s">
        <v>24</v>
      </c>
      <c r="E8" s="32"/>
      <c r="F8" s="32"/>
      <c r="G8" s="32"/>
      <c r="H8" s="32"/>
      <c r="I8" s="32"/>
      <c r="J8" s="32"/>
      <c r="K8" s="34" t="s">
        <v>25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9" t="s">
        <v>26</v>
      </c>
      <c r="AL8" s="32"/>
      <c r="AM8" s="32"/>
      <c r="AN8" s="40" t="s">
        <v>27</v>
      </c>
      <c r="AO8" s="32"/>
      <c r="AP8" s="32"/>
      <c r="AQ8" s="30"/>
      <c r="BE8" s="38"/>
      <c r="BS8" s="23" t="s">
        <v>9</v>
      </c>
    </row>
    <row r="9" ht="14.4" customHeight="1">
      <c r="B9" s="27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0"/>
      <c r="BE9" s="38"/>
      <c r="BS9" s="23" t="s">
        <v>9</v>
      </c>
    </row>
    <row r="10" ht="14.4" customHeight="1">
      <c r="B10" s="27"/>
      <c r="C10" s="32"/>
      <c r="D10" s="39" t="s">
        <v>28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9" t="s">
        <v>29</v>
      </c>
      <c r="AL10" s="32"/>
      <c r="AM10" s="32"/>
      <c r="AN10" s="34" t="s">
        <v>22</v>
      </c>
      <c r="AO10" s="32"/>
      <c r="AP10" s="32"/>
      <c r="AQ10" s="30"/>
      <c r="BE10" s="38"/>
      <c r="BS10" s="23" t="s">
        <v>9</v>
      </c>
    </row>
    <row r="11" ht="18.48" customHeight="1">
      <c r="B11" s="27"/>
      <c r="C11" s="32"/>
      <c r="D11" s="32"/>
      <c r="E11" s="34" t="s">
        <v>25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9" t="s">
        <v>30</v>
      </c>
      <c r="AL11" s="32"/>
      <c r="AM11" s="32"/>
      <c r="AN11" s="34" t="s">
        <v>22</v>
      </c>
      <c r="AO11" s="32"/>
      <c r="AP11" s="32"/>
      <c r="AQ11" s="30"/>
      <c r="BE11" s="38"/>
      <c r="BS11" s="23" t="s">
        <v>9</v>
      </c>
    </row>
    <row r="12" ht="6.96" customHeight="1">
      <c r="B12" s="27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0"/>
      <c r="BE12" s="38"/>
      <c r="BS12" s="23" t="s">
        <v>9</v>
      </c>
    </row>
    <row r="13" ht="14.4" customHeight="1">
      <c r="B13" s="27"/>
      <c r="C13" s="32"/>
      <c r="D13" s="39" t="s">
        <v>31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9" t="s">
        <v>29</v>
      </c>
      <c r="AL13" s="32"/>
      <c r="AM13" s="32"/>
      <c r="AN13" s="41" t="s">
        <v>32</v>
      </c>
      <c r="AO13" s="32"/>
      <c r="AP13" s="32"/>
      <c r="AQ13" s="30"/>
      <c r="BE13" s="38"/>
      <c r="BS13" s="23" t="s">
        <v>9</v>
      </c>
    </row>
    <row r="14">
      <c r="B14" s="27"/>
      <c r="C14" s="32"/>
      <c r="D14" s="32"/>
      <c r="E14" s="41" t="s">
        <v>32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30</v>
      </c>
      <c r="AL14" s="32"/>
      <c r="AM14" s="32"/>
      <c r="AN14" s="41" t="s">
        <v>32</v>
      </c>
      <c r="AO14" s="32"/>
      <c r="AP14" s="32"/>
      <c r="AQ14" s="30"/>
      <c r="BE14" s="38"/>
      <c r="BS14" s="23" t="s">
        <v>9</v>
      </c>
    </row>
    <row r="15" ht="6.96" customHeight="1">
      <c r="B15" s="27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0"/>
      <c r="BE15" s="38"/>
      <c r="BS15" s="23" t="s">
        <v>6</v>
      </c>
    </row>
    <row r="16" ht="14.4" customHeight="1">
      <c r="B16" s="27"/>
      <c r="C16" s="32"/>
      <c r="D16" s="39" t="s">
        <v>33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9" t="s">
        <v>29</v>
      </c>
      <c r="AL16" s="32"/>
      <c r="AM16" s="32"/>
      <c r="AN16" s="34" t="s">
        <v>22</v>
      </c>
      <c r="AO16" s="32"/>
      <c r="AP16" s="32"/>
      <c r="AQ16" s="30"/>
      <c r="BE16" s="38"/>
      <c r="BS16" s="23" t="s">
        <v>6</v>
      </c>
    </row>
    <row r="17" ht="18.48" customHeight="1">
      <c r="B17" s="27"/>
      <c r="C17" s="32"/>
      <c r="D17" s="32"/>
      <c r="E17" s="34" t="s">
        <v>25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9" t="s">
        <v>30</v>
      </c>
      <c r="AL17" s="32"/>
      <c r="AM17" s="32"/>
      <c r="AN17" s="34" t="s">
        <v>22</v>
      </c>
      <c r="AO17" s="32"/>
      <c r="AP17" s="32"/>
      <c r="AQ17" s="30"/>
      <c r="BE17" s="38"/>
      <c r="BS17" s="23" t="s">
        <v>34</v>
      </c>
    </row>
    <row r="18" ht="6.96" customHeight="1">
      <c r="B18" s="27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0"/>
      <c r="BE18" s="38"/>
      <c r="BS18" s="23" t="s">
        <v>9</v>
      </c>
    </row>
    <row r="19" ht="14.4" customHeight="1">
      <c r="B19" s="27"/>
      <c r="C19" s="32"/>
      <c r="D19" s="39" t="s">
        <v>35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9" t="s">
        <v>29</v>
      </c>
      <c r="AL19" s="32"/>
      <c r="AM19" s="32"/>
      <c r="AN19" s="34" t="s">
        <v>22</v>
      </c>
      <c r="AO19" s="32"/>
      <c r="AP19" s="32"/>
      <c r="AQ19" s="30"/>
      <c r="BE19" s="38"/>
      <c r="BS19" s="23" t="s">
        <v>9</v>
      </c>
    </row>
    <row r="20" ht="18.48" customHeight="1">
      <c r="B20" s="27"/>
      <c r="C20" s="32"/>
      <c r="D20" s="32"/>
      <c r="E20" s="34" t="s">
        <v>25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9" t="s">
        <v>30</v>
      </c>
      <c r="AL20" s="32"/>
      <c r="AM20" s="32"/>
      <c r="AN20" s="34" t="s">
        <v>22</v>
      </c>
      <c r="AO20" s="32"/>
      <c r="AP20" s="32"/>
      <c r="AQ20" s="30"/>
      <c r="BE20" s="38"/>
    </row>
    <row r="21" ht="6.96" customHeight="1">
      <c r="B21" s="27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0"/>
      <c r="BE21" s="38"/>
    </row>
    <row r="22">
      <c r="B22" s="27"/>
      <c r="C22" s="32"/>
      <c r="D22" s="39" t="s">
        <v>36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0"/>
      <c r="BE22" s="38"/>
    </row>
    <row r="23" ht="16.5" customHeight="1">
      <c r="B23" s="27"/>
      <c r="C23" s="32"/>
      <c r="D23" s="32"/>
      <c r="E23" s="43" t="s">
        <v>22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32"/>
      <c r="AP23" s="32"/>
      <c r="AQ23" s="30"/>
      <c r="BE23" s="38"/>
    </row>
    <row r="24" ht="6.96" customHeight="1">
      <c r="B24" s="27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0"/>
      <c r="BE24" s="38"/>
    </row>
    <row r="25" ht="6.96" customHeight="1">
      <c r="B25" s="27"/>
      <c r="C25" s="32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32"/>
      <c r="AQ25" s="30"/>
      <c r="BE25" s="38"/>
    </row>
    <row r="26" ht="14.4" customHeight="1">
      <c r="B26" s="27"/>
      <c r="C26" s="32"/>
      <c r="D26" s="45" t="s">
        <v>37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46">
        <f>ROUND(AG87,2)</f>
        <v>0</v>
      </c>
      <c r="AL26" s="32"/>
      <c r="AM26" s="32"/>
      <c r="AN26" s="32"/>
      <c r="AO26" s="32"/>
      <c r="AP26" s="32"/>
      <c r="AQ26" s="30"/>
      <c r="BE26" s="38"/>
    </row>
    <row r="27" ht="14.4" customHeight="1">
      <c r="B27" s="27"/>
      <c r="C27" s="32"/>
      <c r="D27" s="45" t="s">
        <v>38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46">
        <f>ROUND(AG91,2)</f>
        <v>0</v>
      </c>
      <c r="AL27" s="46"/>
      <c r="AM27" s="46"/>
      <c r="AN27" s="46"/>
      <c r="AO27" s="46"/>
      <c r="AP27" s="32"/>
      <c r="AQ27" s="30"/>
      <c r="BE27" s="38"/>
    </row>
    <row r="28" s="1" customFormat="1" ht="6.96" customHeight="1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9"/>
      <c r="BE28" s="38"/>
    </row>
    <row r="29" s="1" customFormat="1" ht="25.92" customHeight="1">
      <c r="B29" s="47"/>
      <c r="C29" s="48"/>
      <c r="D29" s="50" t="s">
        <v>39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>
        <f>ROUND(AK26+AK27,2)</f>
        <v>0</v>
      </c>
      <c r="AL29" s="51"/>
      <c r="AM29" s="51"/>
      <c r="AN29" s="51"/>
      <c r="AO29" s="51"/>
      <c r="AP29" s="48"/>
      <c r="AQ29" s="49"/>
      <c r="BE29" s="38"/>
    </row>
    <row r="30" s="1" customFormat="1" ht="6.96" customHeight="1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9"/>
      <c r="BE30" s="38"/>
    </row>
    <row r="31" s="2" customFormat="1" ht="14.4" customHeight="1">
      <c r="B31" s="53"/>
      <c r="C31" s="54"/>
      <c r="D31" s="55" t="s">
        <v>40</v>
      </c>
      <c r="E31" s="54"/>
      <c r="F31" s="55" t="s">
        <v>41</v>
      </c>
      <c r="G31" s="54"/>
      <c r="H31" s="54"/>
      <c r="I31" s="54"/>
      <c r="J31" s="54"/>
      <c r="K31" s="54"/>
      <c r="L31" s="56">
        <v>0.20999999999999999</v>
      </c>
      <c r="M31" s="54"/>
      <c r="N31" s="54"/>
      <c r="O31" s="54"/>
      <c r="P31" s="54"/>
      <c r="Q31" s="54"/>
      <c r="R31" s="54"/>
      <c r="S31" s="54"/>
      <c r="T31" s="57" t="s">
        <v>42</v>
      </c>
      <c r="U31" s="54"/>
      <c r="V31" s="54"/>
      <c r="W31" s="58">
        <f>ROUND(AZ87+SUM(CD92:CD96),2)</f>
        <v>0</v>
      </c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8">
        <f>ROUND(AV87+SUM(BY92:BY96),2)</f>
        <v>0</v>
      </c>
      <c r="AL31" s="54"/>
      <c r="AM31" s="54"/>
      <c r="AN31" s="54"/>
      <c r="AO31" s="54"/>
      <c r="AP31" s="54"/>
      <c r="AQ31" s="59"/>
      <c r="BE31" s="38"/>
    </row>
    <row r="32" s="2" customFormat="1" ht="14.4" customHeight="1">
      <c r="B32" s="53"/>
      <c r="C32" s="54"/>
      <c r="D32" s="54"/>
      <c r="E32" s="54"/>
      <c r="F32" s="55" t="s">
        <v>43</v>
      </c>
      <c r="G32" s="54"/>
      <c r="H32" s="54"/>
      <c r="I32" s="54"/>
      <c r="J32" s="54"/>
      <c r="K32" s="54"/>
      <c r="L32" s="56">
        <v>0.14999999999999999</v>
      </c>
      <c r="M32" s="54"/>
      <c r="N32" s="54"/>
      <c r="O32" s="54"/>
      <c r="P32" s="54"/>
      <c r="Q32" s="54"/>
      <c r="R32" s="54"/>
      <c r="S32" s="54"/>
      <c r="T32" s="57" t="s">
        <v>42</v>
      </c>
      <c r="U32" s="54"/>
      <c r="V32" s="54"/>
      <c r="W32" s="58">
        <f>ROUND(BA87+SUM(CE92:CE96),2)</f>
        <v>0</v>
      </c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8">
        <f>ROUND(AW87+SUM(BZ92:BZ96),2)</f>
        <v>0</v>
      </c>
      <c r="AL32" s="54"/>
      <c r="AM32" s="54"/>
      <c r="AN32" s="54"/>
      <c r="AO32" s="54"/>
      <c r="AP32" s="54"/>
      <c r="AQ32" s="59"/>
      <c r="BE32" s="38"/>
    </row>
    <row r="33" hidden="1" s="2" customFormat="1" ht="14.4" customHeight="1">
      <c r="B33" s="53"/>
      <c r="C33" s="54"/>
      <c r="D33" s="54"/>
      <c r="E33" s="54"/>
      <c r="F33" s="55" t="s">
        <v>44</v>
      </c>
      <c r="G33" s="54"/>
      <c r="H33" s="54"/>
      <c r="I33" s="54"/>
      <c r="J33" s="54"/>
      <c r="K33" s="54"/>
      <c r="L33" s="56">
        <v>0.20999999999999999</v>
      </c>
      <c r="M33" s="54"/>
      <c r="N33" s="54"/>
      <c r="O33" s="54"/>
      <c r="P33" s="54"/>
      <c r="Q33" s="54"/>
      <c r="R33" s="54"/>
      <c r="S33" s="54"/>
      <c r="T33" s="57" t="s">
        <v>42</v>
      </c>
      <c r="U33" s="54"/>
      <c r="V33" s="54"/>
      <c r="W33" s="58">
        <f>ROUND(BB87+SUM(CF92:CF96),2)</f>
        <v>0</v>
      </c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8">
        <v>0</v>
      </c>
      <c r="AL33" s="54"/>
      <c r="AM33" s="54"/>
      <c r="AN33" s="54"/>
      <c r="AO33" s="54"/>
      <c r="AP33" s="54"/>
      <c r="AQ33" s="59"/>
      <c r="BE33" s="38"/>
    </row>
    <row r="34" hidden="1" s="2" customFormat="1" ht="14.4" customHeight="1">
      <c r="B34" s="53"/>
      <c r="C34" s="54"/>
      <c r="D34" s="54"/>
      <c r="E34" s="54"/>
      <c r="F34" s="55" t="s">
        <v>45</v>
      </c>
      <c r="G34" s="54"/>
      <c r="H34" s="54"/>
      <c r="I34" s="54"/>
      <c r="J34" s="54"/>
      <c r="K34" s="54"/>
      <c r="L34" s="56">
        <v>0.14999999999999999</v>
      </c>
      <c r="M34" s="54"/>
      <c r="N34" s="54"/>
      <c r="O34" s="54"/>
      <c r="P34" s="54"/>
      <c r="Q34" s="54"/>
      <c r="R34" s="54"/>
      <c r="S34" s="54"/>
      <c r="T34" s="57" t="s">
        <v>42</v>
      </c>
      <c r="U34" s="54"/>
      <c r="V34" s="54"/>
      <c r="W34" s="58">
        <f>ROUND(BC87+SUM(CG92:CG96),2)</f>
        <v>0</v>
      </c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8">
        <v>0</v>
      </c>
      <c r="AL34" s="54"/>
      <c r="AM34" s="54"/>
      <c r="AN34" s="54"/>
      <c r="AO34" s="54"/>
      <c r="AP34" s="54"/>
      <c r="AQ34" s="59"/>
      <c r="BE34" s="38"/>
    </row>
    <row r="35" hidden="1" s="2" customFormat="1" ht="14.4" customHeight="1">
      <c r="B35" s="53"/>
      <c r="C35" s="54"/>
      <c r="D35" s="54"/>
      <c r="E35" s="54"/>
      <c r="F35" s="55" t="s">
        <v>46</v>
      </c>
      <c r="G35" s="54"/>
      <c r="H35" s="54"/>
      <c r="I35" s="54"/>
      <c r="J35" s="54"/>
      <c r="K35" s="54"/>
      <c r="L35" s="56">
        <v>0</v>
      </c>
      <c r="M35" s="54"/>
      <c r="N35" s="54"/>
      <c r="O35" s="54"/>
      <c r="P35" s="54"/>
      <c r="Q35" s="54"/>
      <c r="R35" s="54"/>
      <c r="S35" s="54"/>
      <c r="T35" s="57" t="s">
        <v>42</v>
      </c>
      <c r="U35" s="54"/>
      <c r="V35" s="54"/>
      <c r="W35" s="58">
        <f>ROUND(BD87+SUM(CH92:CH96),2)</f>
        <v>0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8">
        <v>0</v>
      </c>
      <c r="AL35" s="54"/>
      <c r="AM35" s="54"/>
      <c r="AN35" s="54"/>
      <c r="AO35" s="54"/>
      <c r="AP35" s="54"/>
      <c r="AQ35" s="59"/>
    </row>
    <row r="36" s="1" customFormat="1" ht="6.96" customHeight="1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9"/>
    </row>
    <row r="37" s="1" customFormat="1" ht="25.92" customHeight="1">
      <c r="B37" s="47"/>
      <c r="C37" s="60"/>
      <c r="D37" s="61" t="s">
        <v>47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3" t="s">
        <v>48</v>
      </c>
      <c r="U37" s="62"/>
      <c r="V37" s="62"/>
      <c r="W37" s="62"/>
      <c r="X37" s="64" t="s">
        <v>49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5">
        <f>SUM(AK29:AK35)</f>
        <v>0</v>
      </c>
      <c r="AL37" s="62"/>
      <c r="AM37" s="62"/>
      <c r="AN37" s="62"/>
      <c r="AO37" s="66"/>
      <c r="AP37" s="60"/>
      <c r="AQ37" s="49"/>
    </row>
    <row r="38" s="1" customFormat="1" ht="14.4" customHeight="1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9"/>
    </row>
    <row r="39">
      <c r="B39" s="27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0"/>
    </row>
    <row r="40">
      <c r="B40" s="27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0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0"/>
    </row>
    <row r="49" s="1" customFormat="1">
      <c r="B49" s="47"/>
      <c r="C49" s="48"/>
      <c r="D49" s="67" t="s">
        <v>50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9"/>
      <c r="AA49" s="48"/>
      <c r="AB49" s="48"/>
      <c r="AC49" s="67" t="s">
        <v>51</v>
      </c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9"/>
      <c r="AP49" s="48"/>
      <c r="AQ49" s="49"/>
    </row>
    <row r="50">
      <c r="B50" s="27"/>
      <c r="C50" s="32"/>
      <c r="D50" s="70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71"/>
      <c r="AA50" s="32"/>
      <c r="AB50" s="32"/>
      <c r="AC50" s="70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71"/>
      <c r="AP50" s="32"/>
      <c r="AQ50" s="30"/>
    </row>
    <row r="51">
      <c r="B51" s="27"/>
      <c r="C51" s="32"/>
      <c r="D51" s="7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71"/>
      <c r="AA51" s="32"/>
      <c r="AB51" s="32"/>
      <c r="AC51" s="70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71"/>
      <c r="AP51" s="32"/>
      <c r="AQ51" s="30"/>
    </row>
    <row r="52">
      <c r="B52" s="27"/>
      <c r="C52" s="32"/>
      <c r="D52" s="70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71"/>
      <c r="AA52" s="32"/>
      <c r="AB52" s="32"/>
      <c r="AC52" s="70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71"/>
      <c r="AP52" s="32"/>
      <c r="AQ52" s="30"/>
    </row>
    <row r="53">
      <c r="B53" s="27"/>
      <c r="C53" s="32"/>
      <c r="D53" s="70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71"/>
      <c r="AA53" s="32"/>
      <c r="AB53" s="32"/>
      <c r="AC53" s="70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71"/>
      <c r="AP53" s="32"/>
      <c r="AQ53" s="30"/>
    </row>
    <row r="54">
      <c r="B54" s="27"/>
      <c r="C54" s="32"/>
      <c r="D54" s="70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71"/>
      <c r="AA54" s="32"/>
      <c r="AB54" s="32"/>
      <c r="AC54" s="70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71"/>
      <c r="AP54" s="32"/>
      <c r="AQ54" s="30"/>
    </row>
    <row r="55">
      <c r="B55" s="27"/>
      <c r="C55" s="32"/>
      <c r="D55" s="70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71"/>
      <c r="AA55" s="32"/>
      <c r="AB55" s="32"/>
      <c r="AC55" s="70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71"/>
      <c r="AP55" s="32"/>
      <c r="AQ55" s="30"/>
    </row>
    <row r="56">
      <c r="B56" s="27"/>
      <c r="C56" s="32"/>
      <c r="D56" s="70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71"/>
      <c r="AA56" s="32"/>
      <c r="AB56" s="32"/>
      <c r="AC56" s="70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71"/>
      <c r="AP56" s="32"/>
      <c r="AQ56" s="30"/>
    </row>
    <row r="57">
      <c r="B57" s="27"/>
      <c r="C57" s="32"/>
      <c r="D57" s="70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71"/>
      <c r="AA57" s="32"/>
      <c r="AB57" s="32"/>
      <c r="AC57" s="70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71"/>
      <c r="AP57" s="32"/>
      <c r="AQ57" s="30"/>
    </row>
    <row r="58" s="1" customFormat="1">
      <c r="B58" s="47"/>
      <c r="C58" s="48"/>
      <c r="D58" s="72" t="s">
        <v>52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4" t="s">
        <v>53</v>
      </c>
      <c r="S58" s="73"/>
      <c r="T58" s="73"/>
      <c r="U58" s="73"/>
      <c r="V58" s="73"/>
      <c r="W58" s="73"/>
      <c r="X58" s="73"/>
      <c r="Y58" s="73"/>
      <c r="Z58" s="75"/>
      <c r="AA58" s="48"/>
      <c r="AB58" s="48"/>
      <c r="AC58" s="72" t="s">
        <v>52</v>
      </c>
      <c r="AD58" s="73"/>
      <c r="AE58" s="73"/>
      <c r="AF58" s="73"/>
      <c r="AG58" s="73"/>
      <c r="AH58" s="73"/>
      <c r="AI58" s="73"/>
      <c r="AJ58" s="73"/>
      <c r="AK58" s="73"/>
      <c r="AL58" s="73"/>
      <c r="AM58" s="74" t="s">
        <v>53</v>
      </c>
      <c r="AN58" s="73"/>
      <c r="AO58" s="75"/>
      <c r="AP58" s="48"/>
      <c r="AQ58" s="49"/>
    </row>
    <row r="59">
      <c r="B59" s="27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0"/>
    </row>
    <row r="60" s="1" customFormat="1">
      <c r="B60" s="47"/>
      <c r="C60" s="48"/>
      <c r="D60" s="67" t="s">
        <v>54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9"/>
      <c r="AA60" s="48"/>
      <c r="AB60" s="48"/>
      <c r="AC60" s="67" t="s">
        <v>55</v>
      </c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9"/>
      <c r="AP60" s="48"/>
      <c r="AQ60" s="49"/>
    </row>
    <row r="61">
      <c r="B61" s="27"/>
      <c r="C61" s="32"/>
      <c r="D61" s="70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71"/>
      <c r="AA61" s="32"/>
      <c r="AB61" s="32"/>
      <c r="AC61" s="70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71"/>
      <c r="AP61" s="32"/>
      <c r="AQ61" s="30"/>
    </row>
    <row r="62">
      <c r="B62" s="27"/>
      <c r="C62" s="32"/>
      <c r="D62" s="70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71"/>
      <c r="AA62" s="32"/>
      <c r="AB62" s="32"/>
      <c r="AC62" s="70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71"/>
      <c r="AP62" s="32"/>
      <c r="AQ62" s="30"/>
    </row>
    <row r="63">
      <c r="B63" s="27"/>
      <c r="C63" s="32"/>
      <c r="D63" s="70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71"/>
      <c r="AA63" s="32"/>
      <c r="AB63" s="32"/>
      <c r="AC63" s="70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71"/>
      <c r="AP63" s="32"/>
      <c r="AQ63" s="30"/>
    </row>
    <row r="64">
      <c r="B64" s="27"/>
      <c r="C64" s="32"/>
      <c r="D64" s="70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71"/>
      <c r="AA64" s="32"/>
      <c r="AB64" s="32"/>
      <c r="AC64" s="70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71"/>
      <c r="AP64" s="32"/>
      <c r="AQ64" s="30"/>
    </row>
    <row r="65">
      <c r="B65" s="27"/>
      <c r="C65" s="32"/>
      <c r="D65" s="70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71"/>
      <c r="AA65" s="32"/>
      <c r="AB65" s="32"/>
      <c r="AC65" s="70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71"/>
      <c r="AP65" s="32"/>
      <c r="AQ65" s="30"/>
    </row>
    <row r="66">
      <c r="B66" s="27"/>
      <c r="C66" s="32"/>
      <c r="D66" s="70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71"/>
      <c r="AA66" s="32"/>
      <c r="AB66" s="32"/>
      <c r="AC66" s="70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71"/>
      <c r="AP66" s="32"/>
      <c r="AQ66" s="30"/>
    </row>
    <row r="67">
      <c r="B67" s="27"/>
      <c r="C67" s="32"/>
      <c r="D67" s="70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71"/>
      <c r="AA67" s="32"/>
      <c r="AB67" s="32"/>
      <c r="AC67" s="70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71"/>
      <c r="AP67" s="32"/>
      <c r="AQ67" s="30"/>
    </row>
    <row r="68">
      <c r="B68" s="27"/>
      <c r="C68" s="32"/>
      <c r="D68" s="70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71"/>
      <c r="AA68" s="32"/>
      <c r="AB68" s="32"/>
      <c r="AC68" s="70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71"/>
      <c r="AP68" s="32"/>
      <c r="AQ68" s="30"/>
    </row>
    <row r="69" s="1" customFormat="1">
      <c r="B69" s="47"/>
      <c r="C69" s="48"/>
      <c r="D69" s="72" t="s">
        <v>52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4" t="s">
        <v>53</v>
      </c>
      <c r="S69" s="73"/>
      <c r="T69" s="73"/>
      <c r="U69" s="73"/>
      <c r="V69" s="73"/>
      <c r="W69" s="73"/>
      <c r="X69" s="73"/>
      <c r="Y69" s="73"/>
      <c r="Z69" s="75"/>
      <c r="AA69" s="48"/>
      <c r="AB69" s="48"/>
      <c r="AC69" s="72" t="s">
        <v>52</v>
      </c>
      <c r="AD69" s="73"/>
      <c r="AE69" s="73"/>
      <c r="AF69" s="73"/>
      <c r="AG69" s="73"/>
      <c r="AH69" s="73"/>
      <c r="AI69" s="73"/>
      <c r="AJ69" s="73"/>
      <c r="AK69" s="73"/>
      <c r="AL69" s="73"/>
      <c r="AM69" s="74" t="s">
        <v>53</v>
      </c>
      <c r="AN69" s="73"/>
      <c r="AO69" s="75"/>
      <c r="AP69" s="48"/>
      <c r="AQ69" s="49"/>
    </row>
    <row r="70" s="1" customFormat="1" ht="6.96" customHeight="1"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9"/>
    </row>
    <row r="71" s="1" customFormat="1" ht="6.96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8"/>
    </row>
    <row r="75" s="1" customFormat="1" ht="6.96" customHeight="1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1"/>
    </row>
    <row r="76" s="1" customFormat="1" ht="36.96" customHeight="1">
      <c r="B76" s="47"/>
      <c r="C76" s="28" t="s">
        <v>56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49"/>
    </row>
    <row r="77" s="3" customFormat="1" ht="14.4" customHeight="1">
      <c r="B77" s="82"/>
      <c r="C77" s="39" t="s">
        <v>16</v>
      </c>
      <c r="D77" s="83"/>
      <c r="E77" s="83"/>
      <c r="F77" s="83"/>
      <c r="G77" s="83"/>
      <c r="H77" s="83"/>
      <c r="I77" s="83"/>
      <c r="J77" s="83"/>
      <c r="K77" s="83"/>
      <c r="L77" s="83" t="str">
        <f>K5</f>
        <v>0226</v>
      </c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4"/>
    </row>
    <row r="78" s="4" customFormat="1" ht="36.96" customHeight="1">
      <c r="B78" s="85"/>
      <c r="C78" s="86" t="s">
        <v>19</v>
      </c>
      <c r="D78" s="87"/>
      <c r="E78" s="87"/>
      <c r="F78" s="87"/>
      <c r="G78" s="87"/>
      <c r="H78" s="87"/>
      <c r="I78" s="87"/>
      <c r="J78" s="87"/>
      <c r="K78" s="87"/>
      <c r="L78" s="88" t="str">
        <f>K6</f>
        <v>Výměna oken v bytových domech na ul. Koněvova</v>
      </c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9"/>
    </row>
    <row r="79" s="1" customFormat="1" ht="6.96" customHeight="1"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9"/>
    </row>
    <row r="80" s="1" customFormat="1">
      <c r="B80" s="47"/>
      <c r="C80" s="39" t="s">
        <v>24</v>
      </c>
      <c r="D80" s="48"/>
      <c r="E80" s="48"/>
      <c r="F80" s="48"/>
      <c r="G80" s="48"/>
      <c r="H80" s="48"/>
      <c r="I80" s="48"/>
      <c r="J80" s="48"/>
      <c r="K80" s="48"/>
      <c r="L80" s="90" t="str">
        <f>IF(K8="","",K8)</f>
        <v xml:space="preserve"> </v>
      </c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39" t="s">
        <v>26</v>
      </c>
      <c r="AJ80" s="48"/>
      <c r="AK80" s="48"/>
      <c r="AL80" s="48"/>
      <c r="AM80" s="91" t="str">
        <f> IF(AN8= "","",AN8)</f>
        <v>26.2.2018</v>
      </c>
      <c r="AN80" s="48"/>
      <c r="AO80" s="48"/>
      <c r="AP80" s="48"/>
      <c r="AQ80" s="49"/>
    </row>
    <row r="81" s="1" customFormat="1" ht="6.96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9"/>
    </row>
    <row r="82" s="1" customFormat="1">
      <c r="B82" s="47"/>
      <c r="C82" s="39" t="s">
        <v>28</v>
      </c>
      <c r="D82" s="48"/>
      <c r="E82" s="48"/>
      <c r="F82" s="48"/>
      <c r="G82" s="48"/>
      <c r="H82" s="48"/>
      <c r="I82" s="48"/>
      <c r="J82" s="48"/>
      <c r="K82" s="48"/>
      <c r="L82" s="83" t="str">
        <f>IF(E11= "","",E11)</f>
        <v xml:space="preserve"> </v>
      </c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39" t="s">
        <v>33</v>
      </c>
      <c r="AJ82" s="48"/>
      <c r="AK82" s="48"/>
      <c r="AL82" s="48"/>
      <c r="AM82" s="83" t="str">
        <f>IF(E17="","",E17)</f>
        <v xml:space="preserve"> </v>
      </c>
      <c r="AN82" s="83"/>
      <c r="AO82" s="83"/>
      <c r="AP82" s="83"/>
      <c r="AQ82" s="49"/>
      <c r="AS82" s="92" t="s">
        <v>57</v>
      </c>
      <c r="AT82" s="93"/>
      <c r="AU82" s="94"/>
      <c r="AV82" s="94"/>
      <c r="AW82" s="94"/>
      <c r="AX82" s="94"/>
      <c r="AY82" s="94"/>
      <c r="AZ82" s="94"/>
      <c r="BA82" s="94"/>
      <c r="BB82" s="94"/>
      <c r="BC82" s="94"/>
      <c r="BD82" s="95"/>
    </row>
    <row r="83" s="1" customFormat="1">
      <c r="B83" s="47"/>
      <c r="C83" s="39" t="s">
        <v>31</v>
      </c>
      <c r="D83" s="48"/>
      <c r="E83" s="48"/>
      <c r="F83" s="48"/>
      <c r="G83" s="48"/>
      <c r="H83" s="48"/>
      <c r="I83" s="48"/>
      <c r="J83" s="48"/>
      <c r="K83" s="48"/>
      <c r="L83" s="83" t="str">
        <f>IF(E14= "Vyplň údaj","",E14)</f>
        <v/>
      </c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39" t="s">
        <v>35</v>
      </c>
      <c r="AJ83" s="48"/>
      <c r="AK83" s="48"/>
      <c r="AL83" s="48"/>
      <c r="AM83" s="83" t="str">
        <f>IF(E20="","",E20)</f>
        <v xml:space="preserve"> </v>
      </c>
      <c r="AN83" s="83"/>
      <c r="AO83" s="83"/>
      <c r="AP83" s="83"/>
      <c r="AQ83" s="49"/>
      <c r="AS83" s="96"/>
      <c r="AT83" s="97"/>
      <c r="AU83" s="98"/>
      <c r="AV83" s="98"/>
      <c r="AW83" s="98"/>
      <c r="AX83" s="98"/>
      <c r="AY83" s="98"/>
      <c r="AZ83" s="98"/>
      <c r="BA83" s="98"/>
      <c r="BB83" s="98"/>
      <c r="BC83" s="98"/>
      <c r="BD83" s="99"/>
    </row>
    <row r="84" s="1" customFormat="1" ht="10.8" customHeight="1"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9"/>
      <c r="AS84" s="100"/>
      <c r="AT84" s="55"/>
      <c r="AU84" s="48"/>
      <c r="AV84" s="48"/>
      <c r="AW84" s="48"/>
      <c r="AX84" s="48"/>
      <c r="AY84" s="48"/>
      <c r="AZ84" s="48"/>
      <c r="BA84" s="48"/>
      <c r="BB84" s="48"/>
      <c r="BC84" s="48"/>
      <c r="BD84" s="101"/>
    </row>
    <row r="85" s="1" customFormat="1" ht="29.28" customHeight="1">
      <c r="B85" s="47"/>
      <c r="C85" s="102" t="s">
        <v>58</v>
      </c>
      <c r="D85" s="103"/>
      <c r="E85" s="103"/>
      <c r="F85" s="103"/>
      <c r="G85" s="103"/>
      <c r="H85" s="104"/>
      <c r="I85" s="105" t="s">
        <v>59</v>
      </c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5" t="s">
        <v>60</v>
      </c>
      <c r="AH85" s="103"/>
      <c r="AI85" s="103"/>
      <c r="AJ85" s="103"/>
      <c r="AK85" s="103"/>
      <c r="AL85" s="103"/>
      <c r="AM85" s="103"/>
      <c r="AN85" s="105" t="s">
        <v>61</v>
      </c>
      <c r="AO85" s="103"/>
      <c r="AP85" s="106"/>
      <c r="AQ85" s="49"/>
      <c r="AS85" s="107" t="s">
        <v>62</v>
      </c>
      <c r="AT85" s="108" t="s">
        <v>63</v>
      </c>
      <c r="AU85" s="108" t="s">
        <v>64</v>
      </c>
      <c r="AV85" s="108" t="s">
        <v>65</v>
      </c>
      <c r="AW85" s="108" t="s">
        <v>66</v>
      </c>
      <c r="AX85" s="108" t="s">
        <v>67</v>
      </c>
      <c r="AY85" s="108" t="s">
        <v>68</v>
      </c>
      <c r="AZ85" s="108" t="s">
        <v>69</v>
      </c>
      <c r="BA85" s="108" t="s">
        <v>70</v>
      </c>
      <c r="BB85" s="108" t="s">
        <v>71</v>
      </c>
      <c r="BC85" s="108" t="s">
        <v>72</v>
      </c>
      <c r="BD85" s="109" t="s">
        <v>73</v>
      </c>
    </row>
    <row r="86" s="1" customFormat="1" ht="10.8" customHeight="1"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9"/>
      <c r="AS86" s="110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9"/>
    </row>
    <row r="87" s="4" customFormat="1" ht="32.4" customHeight="1">
      <c r="B87" s="85"/>
      <c r="C87" s="111" t="s">
        <v>74</v>
      </c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3">
        <f>ROUND(SUM(AG88:AG89),2)</f>
        <v>0</v>
      </c>
      <c r="AH87" s="113"/>
      <c r="AI87" s="113"/>
      <c r="AJ87" s="113"/>
      <c r="AK87" s="113"/>
      <c r="AL87" s="113"/>
      <c r="AM87" s="113"/>
      <c r="AN87" s="114">
        <f>SUM(AG87,AT87)</f>
        <v>0</v>
      </c>
      <c r="AO87" s="114"/>
      <c r="AP87" s="114"/>
      <c r="AQ87" s="89"/>
      <c r="AS87" s="115">
        <f>ROUND(SUM(AS88:AS89),2)</f>
        <v>0</v>
      </c>
      <c r="AT87" s="116">
        <f>ROUND(SUM(AV87:AW87),2)</f>
        <v>0</v>
      </c>
      <c r="AU87" s="117">
        <f>ROUND(SUM(AU88:AU89),5)</f>
        <v>0</v>
      </c>
      <c r="AV87" s="116">
        <f>ROUND(AZ87*L31,2)</f>
        <v>0</v>
      </c>
      <c r="AW87" s="116">
        <f>ROUND(BA87*L32,2)</f>
        <v>0</v>
      </c>
      <c r="AX87" s="116">
        <f>ROUND(BB87*L31,2)</f>
        <v>0</v>
      </c>
      <c r="AY87" s="116">
        <f>ROUND(BC87*L32,2)</f>
        <v>0</v>
      </c>
      <c r="AZ87" s="116">
        <f>ROUND(SUM(AZ88:AZ89),2)</f>
        <v>0</v>
      </c>
      <c r="BA87" s="116">
        <f>ROUND(SUM(BA88:BA89),2)</f>
        <v>0</v>
      </c>
      <c r="BB87" s="116">
        <f>ROUND(SUM(BB88:BB89),2)</f>
        <v>0</v>
      </c>
      <c r="BC87" s="116">
        <f>ROUND(SUM(BC88:BC89),2)</f>
        <v>0</v>
      </c>
      <c r="BD87" s="118">
        <f>ROUND(SUM(BD88:BD89),2)</f>
        <v>0</v>
      </c>
      <c r="BS87" s="119" t="s">
        <v>75</v>
      </c>
      <c r="BT87" s="119" t="s">
        <v>76</v>
      </c>
      <c r="BU87" s="120" t="s">
        <v>77</v>
      </c>
      <c r="BV87" s="119" t="s">
        <v>78</v>
      </c>
      <c r="BW87" s="119" t="s">
        <v>79</v>
      </c>
      <c r="BX87" s="119" t="s">
        <v>80</v>
      </c>
    </row>
    <row r="88" s="5" customFormat="1" ht="31.5" customHeight="1">
      <c r="A88" s="121" t="s">
        <v>81</v>
      </c>
      <c r="B88" s="122"/>
      <c r="C88" s="123"/>
      <c r="D88" s="124" t="s">
        <v>82</v>
      </c>
      <c r="E88" s="124"/>
      <c r="F88" s="124"/>
      <c r="G88" s="124"/>
      <c r="H88" s="124"/>
      <c r="I88" s="125"/>
      <c r="J88" s="124" t="s">
        <v>83</v>
      </c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6">
        <f>'01 - Výměna oken ul. Koně...'!M30</f>
        <v>0</v>
      </c>
      <c r="AH88" s="125"/>
      <c r="AI88" s="125"/>
      <c r="AJ88" s="125"/>
      <c r="AK88" s="125"/>
      <c r="AL88" s="125"/>
      <c r="AM88" s="125"/>
      <c r="AN88" s="126">
        <f>SUM(AG88,AT88)</f>
        <v>0</v>
      </c>
      <c r="AO88" s="125"/>
      <c r="AP88" s="125"/>
      <c r="AQ88" s="127"/>
      <c r="AS88" s="128">
        <f>'01 - Výměna oken ul. Koně...'!M28</f>
        <v>0</v>
      </c>
      <c r="AT88" s="129">
        <f>ROUND(SUM(AV88:AW88),2)</f>
        <v>0</v>
      </c>
      <c r="AU88" s="130">
        <f>'01 - Výměna oken ul. Koně...'!W126</f>
        <v>0</v>
      </c>
      <c r="AV88" s="129">
        <f>'01 - Výměna oken ul. Koně...'!M32</f>
        <v>0</v>
      </c>
      <c r="AW88" s="129">
        <f>'01 - Výměna oken ul. Koně...'!M33</f>
        <v>0</v>
      </c>
      <c r="AX88" s="129">
        <f>'01 - Výměna oken ul. Koně...'!M34</f>
        <v>0</v>
      </c>
      <c r="AY88" s="129">
        <f>'01 - Výměna oken ul. Koně...'!M35</f>
        <v>0</v>
      </c>
      <c r="AZ88" s="129">
        <f>'01 - Výměna oken ul. Koně...'!H32</f>
        <v>0</v>
      </c>
      <c r="BA88" s="129">
        <f>'01 - Výměna oken ul. Koně...'!H33</f>
        <v>0</v>
      </c>
      <c r="BB88" s="129">
        <f>'01 - Výměna oken ul. Koně...'!H34</f>
        <v>0</v>
      </c>
      <c r="BC88" s="129">
        <f>'01 - Výměna oken ul. Koně...'!H35</f>
        <v>0</v>
      </c>
      <c r="BD88" s="131">
        <f>'01 - Výměna oken ul. Koně...'!H36</f>
        <v>0</v>
      </c>
      <c r="BT88" s="132" t="s">
        <v>84</v>
      </c>
      <c r="BV88" s="132" t="s">
        <v>78</v>
      </c>
      <c r="BW88" s="132" t="s">
        <v>85</v>
      </c>
      <c r="BX88" s="132" t="s">
        <v>79</v>
      </c>
    </row>
    <row r="89" s="5" customFormat="1" ht="47.25" customHeight="1">
      <c r="A89" s="121" t="s">
        <v>81</v>
      </c>
      <c r="B89" s="122"/>
      <c r="C89" s="123"/>
      <c r="D89" s="124" t="s">
        <v>86</v>
      </c>
      <c r="E89" s="124"/>
      <c r="F89" s="124"/>
      <c r="G89" s="124"/>
      <c r="H89" s="124"/>
      <c r="I89" s="125"/>
      <c r="J89" s="124" t="s">
        <v>87</v>
      </c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6">
        <f>'02 - Výměna oken ul. Koně...'!M30</f>
        <v>0</v>
      </c>
      <c r="AH89" s="125"/>
      <c r="AI89" s="125"/>
      <c r="AJ89" s="125"/>
      <c r="AK89" s="125"/>
      <c r="AL89" s="125"/>
      <c r="AM89" s="125"/>
      <c r="AN89" s="126">
        <f>SUM(AG89,AT89)</f>
        <v>0</v>
      </c>
      <c r="AO89" s="125"/>
      <c r="AP89" s="125"/>
      <c r="AQ89" s="127"/>
      <c r="AS89" s="133">
        <f>'02 - Výměna oken ul. Koně...'!M28</f>
        <v>0</v>
      </c>
      <c r="AT89" s="134">
        <f>ROUND(SUM(AV89:AW89),2)</f>
        <v>0</v>
      </c>
      <c r="AU89" s="135">
        <f>'02 - Výměna oken ul. Koně...'!W126</f>
        <v>0</v>
      </c>
      <c r="AV89" s="134">
        <f>'02 - Výměna oken ul. Koně...'!M32</f>
        <v>0</v>
      </c>
      <c r="AW89" s="134">
        <f>'02 - Výměna oken ul. Koně...'!M33</f>
        <v>0</v>
      </c>
      <c r="AX89" s="134">
        <f>'02 - Výměna oken ul. Koně...'!M34</f>
        <v>0</v>
      </c>
      <c r="AY89" s="134">
        <f>'02 - Výměna oken ul. Koně...'!M35</f>
        <v>0</v>
      </c>
      <c r="AZ89" s="134">
        <f>'02 - Výměna oken ul. Koně...'!H32</f>
        <v>0</v>
      </c>
      <c r="BA89" s="134">
        <f>'02 - Výměna oken ul. Koně...'!H33</f>
        <v>0</v>
      </c>
      <c r="BB89" s="134">
        <f>'02 - Výměna oken ul. Koně...'!H34</f>
        <v>0</v>
      </c>
      <c r="BC89" s="134">
        <f>'02 - Výměna oken ul. Koně...'!H35</f>
        <v>0</v>
      </c>
      <c r="BD89" s="136">
        <f>'02 - Výměna oken ul. Koně...'!H36</f>
        <v>0</v>
      </c>
      <c r="BT89" s="132" t="s">
        <v>84</v>
      </c>
      <c r="BV89" s="132" t="s">
        <v>78</v>
      </c>
      <c r="BW89" s="132" t="s">
        <v>88</v>
      </c>
      <c r="BX89" s="132" t="s">
        <v>79</v>
      </c>
    </row>
    <row r="90">
      <c r="B90" s="27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0"/>
    </row>
    <row r="91" s="1" customFormat="1" ht="30" customHeight="1">
      <c r="B91" s="47"/>
      <c r="C91" s="111" t="s">
        <v>89</v>
      </c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114">
        <f>ROUND(SUM(AG92:AG95),2)</f>
        <v>0</v>
      </c>
      <c r="AH91" s="114"/>
      <c r="AI91" s="114"/>
      <c r="AJ91" s="114"/>
      <c r="AK91" s="114"/>
      <c r="AL91" s="114"/>
      <c r="AM91" s="114"/>
      <c r="AN91" s="114">
        <f>ROUND(SUM(AN92:AN95),2)</f>
        <v>0</v>
      </c>
      <c r="AO91" s="114"/>
      <c r="AP91" s="114"/>
      <c r="AQ91" s="49"/>
      <c r="AS91" s="107" t="s">
        <v>90</v>
      </c>
      <c r="AT91" s="108" t="s">
        <v>91</v>
      </c>
      <c r="AU91" s="108" t="s">
        <v>40</v>
      </c>
      <c r="AV91" s="109" t="s">
        <v>63</v>
      </c>
    </row>
    <row r="92" s="1" customFormat="1" ht="19.92" customHeight="1">
      <c r="B92" s="47"/>
      <c r="C92" s="48"/>
      <c r="D92" s="137" t="s">
        <v>92</v>
      </c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138">
        <f>ROUND(AG87*AS92,2)</f>
        <v>0</v>
      </c>
      <c r="AH92" s="139"/>
      <c r="AI92" s="139"/>
      <c r="AJ92" s="139"/>
      <c r="AK92" s="139"/>
      <c r="AL92" s="139"/>
      <c r="AM92" s="139"/>
      <c r="AN92" s="139">
        <f>ROUND(AG92+AV92,2)</f>
        <v>0</v>
      </c>
      <c r="AO92" s="139"/>
      <c r="AP92" s="139"/>
      <c r="AQ92" s="49"/>
      <c r="AS92" s="140">
        <v>0</v>
      </c>
      <c r="AT92" s="141" t="s">
        <v>93</v>
      </c>
      <c r="AU92" s="141" t="s">
        <v>41</v>
      </c>
      <c r="AV92" s="142">
        <f>ROUND(IF(AU92="základní",AG92*L31,IF(AU92="snížená",AG92*L32,0)),2)</f>
        <v>0</v>
      </c>
      <c r="BV92" s="23" t="s">
        <v>94</v>
      </c>
      <c r="BY92" s="143">
        <f>IF(AU92="základní",AV92,0)</f>
        <v>0</v>
      </c>
      <c r="BZ92" s="143">
        <f>IF(AU92="snížená",AV92,0)</f>
        <v>0</v>
      </c>
      <c r="CA92" s="143">
        <v>0</v>
      </c>
      <c r="CB92" s="143">
        <v>0</v>
      </c>
      <c r="CC92" s="143">
        <v>0</v>
      </c>
      <c r="CD92" s="143">
        <f>IF(AU92="základní",AG92,0)</f>
        <v>0</v>
      </c>
      <c r="CE92" s="143">
        <f>IF(AU92="snížená",AG92,0)</f>
        <v>0</v>
      </c>
      <c r="CF92" s="143">
        <f>IF(AU92="zákl. přenesená",AG92,0)</f>
        <v>0</v>
      </c>
      <c r="CG92" s="143">
        <f>IF(AU92="sníž. přenesená",AG92,0)</f>
        <v>0</v>
      </c>
      <c r="CH92" s="143">
        <f>IF(AU92="nulová",AG92,0)</f>
        <v>0</v>
      </c>
      <c r="CI92" s="23">
        <f>IF(AU92="základní",1,IF(AU92="snížená",2,IF(AU92="zákl. přenesená",4,IF(AU92="sníž. přenesená",5,3))))</f>
        <v>1</v>
      </c>
      <c r="CJ92" s="23">
        <f>IF(AT92="stavební čast",1,IF(8892="investiční čast",2,3))</f>
        <v>1</v>
      </c>
      <c r="CK92" s="23" t="str">
        <f>IF(D92="Vyplň vlastní","","x")</f>
        <v>x</v>
      </c>
    </row>
    <row r="93" s="1" customFormat="1" ht="19.92" customHeight="1">
      <c r="B93" s="47"/>
      <c r="C93" s="48"/>
      <c r="D93" s="144" t="s">
        <v>95</v>
      </c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48"/>
      <c r="AD93" s="48"/>
      <c r="AE93" s="48"/>
      <c r="AF93" s="48"/>
      <c r="AG93" s="138">
        <f>AG87*AS93</f>
        <v>0</v>
      </c>
      <c r="AH93" s="139"/>
      <c r="AI93" s="139"/>
      <c r="AJ93" s="139"/>
      <c r="AK93" s="139"/>
      <c r="AL93" s="139"/>
      <c r="AM93" s="139"/>
      <c r="AN93" s="139">
        <f>AG93+AV93</f>
        <v>0</v>
      </c>
      <c r="AO93" s="139"/>
      <c r="AP93" s="139"/>
      <c r="AQ93" s="49"/>
      <c r="AS93" s="145">
        <v>0</v>
      </c>
      <c r="AT93" s="146" t="s">
        <v>93</v>
      </c>
      <c r="AU93" s="146" t="s">
        <v>41</v>
      </c>
      <c r="AV93" s="147">
        <f>ROUND(IF(AU93="nulová",0,IF(OR(AU93="základní",AU93="zákl. přenesená"),AG93*L31,AG93*L32)),2)</f>
        <v>0</v>
      </c>
      <c r="BV93" s="23" t="s">
        <v>96</v>
      </c>
      <c r="BY93" s="143">
        <f>IF(AU93="základní",AV93,0)</f>
        <v>0</v>
      </c>
      <c r="BZ93" s="143">
        <f>IF(AU93="snížená",AV93,0)</f>
        <v>0</v>
      </c>
      <c r="CA93" s="143">
        <f>IF(AU93="zákl. přenesená",AV93,0)</f>
        <v>0</v>
      </c>
      <c r="CB93" s="143">
        <f>IF(AU93="sníž. přenesená",AV93,0)</f>
        <v>0</v>
      </c>
      <c r="CC93" s="143">
        <f>IF(AU93="nulová",AV93,0)</f>
        <v>0</v>
      </c>
      <c r="CD93" s="143">
        <f>IF(AU93="základní",AG93,0)</f>
        <v>0</v>
      </c>
      <c r="CE93" s="143">
        <f>IF(AU93="snížená",AG93,0)</f>
        <v>0</v>
      </c>
      <c r="CF93" s="143">
        <f>IF(AU93="zákl. přenesená",AG93,0)</f>
        <v>0</v>
      </c>
      <c r="CG93" s="143">
        <f>IF(AU93="sníž. přenesená",AG93,0)</f>
        <v>0</v>
      </c>
      <c r="CH93" s="143">
        <f>IF(AU93="nulová",AG93,0)</f>
        <v>0</v>
      </c>
      <c r="CI93" s="23">
        <f>IF(AU93="základní",1,IF(AU93="snížená",2,IF(AU93="zákl. přenesená",4,IF(AU93="sníž. přenesená",5,3))))</f>
        <v>1</v>
      </c>
      <c r="CJ93" s="23">
        <f>IF(AT93="stavební čast",1,IF(8893="investiční čast",2,3))</f>
        <v>1</v>
      </c>
      <c r="CK93" s="23" t="str">
        <f>IF(D93="Vyplň vlastní","","x")</f>
        <v/>
      </c>
    </row>
    <row r="94" s="1" customFormat="1" ht="19.92" customHeight="1">
      <c r="B94" s="47"/>
      <c r="C94" s="48"/>
      <c r="D94" s="144" t="s">
        <v>95</v>
      </c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48"/>
      <c r="AD94" s="48"/>
      <c r="AE94" s="48"/>
      <c r="AF94" s="48"/>
      <c r="AG94" s="138">
        <f>AG87*AS94</f>
        <v>0</v>
      </c>
      <c r="AH94" s="139"/>
      <c r="AI94" s="139"/>
      <c r="AJ94" s="139"/>
      <c r="AK94" s="139"/>
      <c r="AL94" s="139"/>
      <c r="AM94" s="139"/>
      <c r="AN94" s="139">
        <f>AG94+AV94</f>
        <v>0</v>
      </c>
      <c r="AO94" s="139"/>
      <c r="AP94" s="139"/>
      <c r="AQ94" s="49"/>
      <c r="AS94" s="145">
        <v>0</v>
      </c>
      <c r="AT94" s="146" t="s">
        <v>93</v>
      </c>
      <c r="AU94" s="146" t="s">
        <v>41</v>
      </c>
      <c r="AV94" s="147">
        <f>ROUND(IF(AU94="nulová",0,IF(OR(AU94="základní",AU94="zákl. přenesená"),AG94*L31,AG94*L32)),2)</f>
        <v>0</v>
      </c>
      <c r="BV94" s="23" t="s">
        <v>96</v>
      </c>
      <c r="BY94" s="143">
        <f>IF(AU94="základní",AV94,0)</f>
        <v>0</v>
      </c>
      <c r="BZ94" s="143">
        <f>IF(AU94="snížená",AV94,0)</f>
        <v>0</v>
      </c>
      <c r="CA94" s="143">
        <f>IF(AU94="zákl. přenesená",AV94,0)</f>
        <v>0</v>
      </c>
      <c r="CB94" s="143">
        <f>IF(AU94="sníž. přenesená",AV94,0)</f>
        <v>0</v>
      </c>
      <c r="CC94" s="143">
        <f>IF(AU94="nulová",AV94,0)</f>
        <v>0</v>
      </c>
      <c r="CD94" s="143">
        <f>IF(AU94="základní",AG94,0)</f>
        <v>0</v>
      </c>
      <c r="CE94" s="143">
        <f>IF(AU94="snížená",AG94,0)</f>
        <v>0</v>
      </c>
      <c r="CF94" s="143">
        <f>IF(AU94="zákl. přenesená",AG94,0)</f>
        <v>0</v>
      </c>
      <c r="CG94" s="143">
        <f>IF(AU94="sníž. přenesená",AG94,0)</f>
        <v>0</v>
      </c>
      <c r="CH94" s="143">
        <f>IF(AU94="nulová",AG94,0)</f>
        <v>0</v>
      </c>
      <c r="CI94" s="23">
        <f>IF(AU94="základní",1,IF(AU94="snížená",2,IF(AU94="zákl. přenesená",4,IF(AU94="sníž. přenesená",5,3))))</f>
        <v>1</v>
      </c>
      <c r="CJ94" s="23">
        <f>IF(AT94="stavební čast",1,IF(8894="investiční čast",2,3))</f>
        <v>1</v>
      </c>
      <c r="CK94" s="23" t="str">
        <f>IF(D94="Vyplň vlastní","","x")</f>
        <v/>
      </c>
    </row>
    <row r="95" s="1" customFormat="1" ht="19.92" customHeight="1">
      <c r="B95" s="47"/>
      <c r="C95" s="48"/>
      <c r="D95" s="144" t="s">
        <v>95</v>
      </c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48"/>
      <c r="AD95" s="48"/>
      <c r="AE95" s="48"/>
      <c r="AF95" s="48"/>
      <c r="AG95" s="138">
        <f>AG87*AS95</f>
        <v>0</v>
      </c>
      <c r="AH95" s="139"/>
      <c r="AI95" s="139"/>
      <c r="AJ95" s="139"/>
      <c r="AK95" s="139"/>
      <c r="AL95" s="139"/>
      <c r="AM95" s="139"/>
      <c r="AN95" s="139">
        <f>AG95+AV95</f>
        <v>0</v>
      </c>
      <c r="AO95" s="139"/>
      <c r="AP95" s="139"/>
      <c r="AQ95" s="49"/>
      <c r="AS95" s="148">
        <v>0</v>
      </c>
      <c r="AT95" s="149" t="s">
        <v>93</v>
      </c>
      <c r="AU95" s="149" t="s">
        <v>41</v>
      </c>
      <c r="AV95" s="150">
        <f>ROUND(IF(AU95="nulová",0,IF(OR(AU95="základní",AU95="zákl. přenesená"),AG95*L31,AG95*L32)),2)</f>
        <v>0</v>
      </c>
      <c r="BV95" s="23" t="s">
        <v>96</v>
      </c>
      <c r="BY95" s="143">
        <f>IF(AU95="základní",AV95,0)</f>
        <v>0</v>
      </c>
      <c r="BZ95" s="143">
        <f>IF(AU95="snížená",AV95,0)</f>
        <v>0</v>
      </c>
      <c r="CA95" s="143">
        <f>IF(AU95="zákl. přenesená",AV95,0)</f>
        <v>0</v>
      </c>
      <c r="CB95" s="143">
        <f>IF(AU95="sníž. přenesená",AV95,0)</f>
        <v>0</v>
      </c>
      <c r="CC95" s="143">
        <f>IF(AU95="nulová",AV95,0)</f>
        <v>0</v>
      </c>
      <c r="CD95" s="143">
        <f>IF(AU95="základní",AG95,0)</f>
        <v>0</v>
      </c>
      <c r="CE95" s="143">
        <f>IF(AU95="snížená",AG95,0)</f>
        <v>0</v>
      </c>
      <c r="CF95" s="143">
        <f>IF(AU95="zákl. přenesená",AG95,0)</f>
        <v>0</v>
      </c>
      <c r="CG95" s="143">
        <f>IF(AU95="sníž. přenesená",AG95,0)</f>
        <v>0</v>
      </c>
      <c r="CH95" s="143">
        <f>IF(AU95="nulová",AG95,0)</f>
        <v>0</v>
      </c>
      <c r="CI95" s="23">
        <f>IF(AU95="základní",1,IF(AU95="snížená",2,IF(AU95="zákl. přenesená",4,IF(AU95="sníž. přenesená",5,3))))</f>
        <v>1</v>
      </c>
      <c r="CJ95" s="23">
        <f>IF(AT95="stavební čast",1,IF(8895="investiční čast",2,3))</f>
        <v>1</v>
      </c>
      <c r="CK95" s="23" t="str">
        <f>IF(D95="Vyplň vlastní","","x")</f>
        <v/>
      </c>
    </row>
    <row r="96" s="1" customFormat="1" ht="10.8" customHeight="1">
      <c r="B96" s="47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9"/>
    </row>
    <row r="97" s="1" customFormat="1" ht="30" customHeight="1">
      <c r="B97" s="47"/>
      <c r="C97" s="151" t="s">
        <v>97</v>
      </c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3">
        <f>ROUND(AG87+AG91,2)</f>
        <v>0</v>
      </c>
      <c r="AH97" s="153"/>
      <c r="AI97" s="153"/>
      <c r="AJ97" s="153"/>
      <c r="AK97" s="153"/>
      <c r="AL97" s="153"/>
      <c r="AM97" s="153"/>
      <c r="AN97" s="153">
        <f>AN87+AN91</f>
        <v>0</v>
      </c>
      <c r="AO97" s="153"/>
      <c r="AP97" s="153"/>
      <c r="AQ97" s="49"/>
    </row>
    <row r="98" s="1" customFormat="1" ht="6.96" customHeight="1">
      <c r="B98" s="76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8"/>
    </row>
  </sheetData>
  <sheetProtection sheet="1" formatColumns="0" formatRows="0" objects="1" scenarios="1" spinCount="10" saltValue="IlOKBzu3KbFeQKEJ4bjGY8i7WDr81etYl2uZh9JAbzhHPOlf1s0glH36NiGnFp5mVC9RC1aOwSiZGFRY/9JaNw==" hashValue="ph+jf0wy5CdmI2Ge8zwYsqS0KTSEEXoMymtqnsX6vTNLdnlSXjUrhQ/pb+hWEs1zr+L9wJtpZDnk3wg073ctsQ==" algorithmName="SHA-512" password="CC35"/>
  <mergeCells count="62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G92:AM92"/>
    <mergeCell ref="AN92:AP92"/>
    <mergeCell ref="D93:AB93"/>
    <mergeCell ref="AG93:AM93"/>
    <mergeCell ref="AN93:AP93"/>
    <mergeCell ref="D94:AB94"/>
    <mergeCell ref="AG94:AM94"/>
    <mergeCell ref="AN94:AP94"/>
    <mergeCell ref="D95:AB95"/>
    <mergeCell ref="AG95:AM95"/>
    <mergeCell ref="AN95:AP95"/>
    <mergeCell ref="AG87:AM87"/>
    <mergeCell ref="AN87:AP87"/>
    <mergeCell ref="AG91:AM91"/>
    <mergeCell ref="AN91:AP91"/>
    <mergeCell ref="AG97:AM97"/>
    <mergeCell ref="AN97:AP97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2:AU96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2:AT96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1 - Výměna oken ul. Koně...'!C2" display="/"/>
    <hyperlink ref="A89" location="'02 - Výměna oken ul. Koně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98</v>
      </c>
      <c r="G1" s="16"/>
      <c r="H1" s="155" t="s">
        <v>99</v>
      </c>
      <c r="I1" s="155"/>
      <c r="J1" s="155"/>
      <c r="K1" s="155"/>
      <c r="L1" s="16" t="s">
        <v>100</v>
      </c>
      <c r="M1" s="14"/>
      <c r="N1" s="14"/>
      <c r="O1" s="15" t="s">
        <v>101</v>
      </c>
      <c r="P1" s="14"/>
      <c r="Q1" s="14"/>
      <c r="R1" s="14"/>
      <c r="S1" s="16" t="s">
        <v>102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85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84</v>
      </c>
    </row>
    <row r="4" ht="36.96" customHeight="1">
      <c r="B4" s="27"/>
      <c r="C4" s="28" t="s">
        <v>103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Výměna oken v bytových domech na ul. Koněvova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104</v>
      </c>
      <c r="E7" s="48"/>
      <c r="F7" s="37" t="s">
        <v>105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26.2.2018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tr">
        <f>IF('Rekapitulace stavby'!AN10="","",'Rekapitulace stavby'!AN10)</f>
        <v/>
      </c>
      <c r="P11" s="34"/>
      <c r="Q11" s="48"/>
      <c r="R11" s="49"/>
    </row>
    <row r="12" s="1" customFormat="1" ht="18" customHeight="1">
      <c r="B12" s="47"/>
      <c r="C12" s="48"/>
      <c r="D12" s="48"/>
      <c r="E12" s="34" t="str">
        <f>IF('Rekapitulace stavby'!E11="","",'Rekapitulace stavby'!E11)</f>
        <v xml:space="preserve"> </v>
      </c>
      <c r="F12" s="48"/>
      <c r="G12" s="48"/>
      <c r="H12" s="48"/>
      <c r="I12" s="48"/>
      <c r="J12" s="48"/>
      <c r="K12" s="48"/>
      <c r="L12" s="48"/>
      <c r="M12" s="39" t="s">
        <v>30</v>
      </c>
      <c r="N12" s="48"/>
      <c r="O12" s="34" t="str">
        <f>IF('Rekapitulace stavby'!AN11="","",'Rekapitulace stavby'!AN11)</f>
        <v/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31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30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33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tr">
        <f>IF('Rekapitulace stavby'!AN16="","",'Rekapitulace stavby'!AN16)</f>
        <v/>
      </c>
      <c r="P17" s="34"/>
      <c r="Q17" s="48"/>
      <c r="R17" s="49"/>
    </row>
    <row r="18" s="1" customFormat="1" ht="18" customHeight="1">
      <c r="B18" s="47"/>
      <c r="C18" s="48"/>
      <c r="D18" s="48"/>
      <c r="E18" s="34" t="str">
        <f>IF('Rekapitulace stavby'!E17="","",'Rekapitulace stavby'!E17)</f>
        <v xml:space="preserve"> </v>
      </c>
      <c r="F18" s="48"/>
      <c r="G18" s="48"/>
      <c r="H18" s="48"/>
      <c r="I18" s="48"/>
      <c r="J18" s="48"/>
      <c r="K18" s="48"/>
      <c r="L18" s="48"/>
      <c r="M18" s="39" t="s">
        <v>30</v>
      </c>
      <c r="N18" s="48"/>
      <c r="O18" s="34" t="str">
        <f>IF('Rekapitulace stavby'!AN17="","",'Rekapitulace stavby'!AN17)</f>
        <v/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35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30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36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106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92</v>
      </c>
      <c r="E28" s="48"/>
      <c r="F28" s="48"/>
      <c r="G28" s="48"/>
      <c r="H28" s="48"/>
      <c r="I28" s="48"/>
      <c r="J28" s="48"/>
      <c r="K28" s="48"/>
      <c r="L28" s="48"/>
      <c r="M28" s="46">
        <f>N101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39</v>
      </c>
      <c r="E30" s="48"/>
      <c r="F30" s="48"/>
      <c r="G30" s="48"/>
      <c r="H30" s="48"/>
      <c r="I30" s="48"/>
      <c r="J30" s="48"/>
      <c r="K30" s="48"/>
      <c r="L30" s="48"/>
      <c r="M30" s="161">
        <f>ROUND(M27+M28,2)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40</v>
      </c>
      <c r="E32" s="55" t="s">
        <v>41</v>
      </c>
      <c r="F32" s="56">
        <v>0.20999999999999999</v>
      </c>
      <c r="G32" s="162" t="s">
        <v>42</v>
      </c>
      <c r="H32" s="163">
        <f>ROUND((((SUM(BE101:BE108)+SUM(BE126:BE285))+SUM(BE287:BE289))),2)</f>
        <v>0</v>
      </c>
      <c r="I32" s="48"/>
      <c r="J32" s="48"/>
      <c r="K32" s="48"/>
      <c r="L32" s="48"/>
      <c r="M32" s="163">
        <f>ROUND(((ROUND((SUM(BE101:BE108)+SUM(BE126:BE285)), 2)*F32)+SUM(BE287:BE289)*F32),2)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43</v>
      </c>
      <c r="F33" s="56">
        <v>0.14999999999999999</v>
      </c>
      <c r="G33" s="162" t="s">
        <v>42</v>
      </c>
      <c r="H33" s="163">
        <f>ROUND((((SUM(BF101:BF108)+SUM(BF126:BF285))+SUM(BF287:BF289))),2)</f>
        <v>0</v>
      </c>
      <c r="I33" s="48"/>
      <c r="J33" s="48"/>
      <c r="K33" s="48"/>
      <c r="L33" s="48"/>
      <c r="M33" s="163">
        <f>ROUND(((ROUND((SUM(BF101:BF108)+SUM(BF126:BF285)), 2)*F33)+SUM(BF287:BF289)*F33),2)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44</v>
      </c>
      <c r="F34" s="56">
        <v>0.20999999999999999</v>
      </c>
      <c r="G34" s="162" t="s">
        <v>42</v>
      </c>
      <c r="H34" s="163">
        <f>ROUND((((SUM(BG101:BG108)+SUM(BG126:BG285))+SUM(BG287:BG289))),2)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45</v>
      </c>
      <c r="F35" s="56">
        <v>0.14999999999999999</v>
      </c>
      <c r="G35" s="162" t="s">
        <v>42</v>
      </c>
      <c r="H35" s="163">
        <f>ROUND((((SUM(BH101:BH108)+SUM(BH126:BH285))+SUM(BH287:BH289))),2)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46</v>
      </c>
      <c r="F36" s="56">
        <v>0</v>
      </c>
      <c r="G36" s="162" t="s">
        <v>42</v>
      </c>
      <c r="H36" s="163">
        <f>ROUND((((SUM(BI101:BI108)+SUM(BI126:BI285))+SUM(BI287:BI289))),2)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47</v>
      </c>
      <c r="E38" s="104"/>
      <c r="F38" s="104"/>
      <c r="G38" s="165" t="s">
        <v>48</v>
      </c>
      <c r="H38" s="166" t="s">
        <v>49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50</v>
      </c>
      <c r="E50" s="68"/>
      <c r="F50" s="68"/>
      <c r="G50" s="68"/>
      <c r="H50" s="69"/>
      <c r="I50" s="48"/>
      <c r="J50" s="67" t="s">
        <v>51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52</v>
      </c>
      <c r="E59" s="73"/>
      <c r="F59" s="73"/>
      <c r="G59" s="74" t="s">
        <v>53</v>
      </c>
      <c r="H59" s="75"/>
      <c r="I59" s="48"/>
      <c r="J59" s="72" t="s">
        <v>52</v>
      </c>
      <c r="K59" s="73"/>
      <c r="L59" s="73"/>
      <c r="M59" s="73"/>
      <c r="N59" s="74" t="s">
        <v>53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54</v>
      </c>
      <c r="E61" s="68"/>
      <c r="F61" s="68"/>
      <c r="G61" s="68"/>
      <c r="H61" s="69"/>
      <c r="I61" s="48"/>
      <c r="J61" s="67" t="s">
        <v>55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52</v>
      </c>
      <c r="E70" s="73"/>
      <c r="F70" s="73"/>
      <c r="G70" s="74" t="s">
        <v>53</v>
      </c>
      <c r="H70" s="75"/>
      <c r="I70" s="48"/>
      <c r="J70" s="72" t="s">
        <v>52</v>
      </c>
      <c r="K70" s="73"/>
      <c r="L70" s="73"/>
      <c r="M70" s="73"/>
      <c r="N70" s="74" t="s">
        <v>53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107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Výměna oken v bytových domech na ul. Koněvova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104</v>
      </c>
      <c r="D79" s="48"/>
      <c r="E79" s="48"/>
      <c r="F79" s="88" t="str">
        <f>F7</f>
        <v>01 - Výměna oken ul. Koněvova 239/2, 240/4, 241/6 a 242/8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26.2.2018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 xml:space="preserve"> </v>
      </c>
      <c r="G83" s="48"/>
      <c r="H83" s="48"/>
      <c r="I83" s="48"/>
      <c r="J83" s="48"/>
      <c r="K83" s="39" t="s">
        <v>33</v>
      </c>
      <c r="L83" s="48"/>
      <c r="M83" s="34" t="str">
        <f>E18</f>
        <v xml:space="preserve"> 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31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35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108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109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110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N126</f>
        <v>0</v>
      </c>
      <c r="O88" s="175"/>
      <c r="P88" s="175"/>
      <c r="Q88" s="175"/>
      <c r="R88" s="49"/>
      <c r="T88" s="172"/>
      <c r="U88" s="172"/>
      <c r="AU88" s="23" t="s">
        <v>111</v>
      </c>
    </row>
    <row r="89" s="6" customFormat="1" ht="24.96" customHeight="1">
      <c r="B89" s="176"/>
      <c r="C89" s="177"/>
      <c r="D89" s="178" t="s">
        <v>112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N127</f>
        <v>0</v>
      </c>
      <c r="O89" s="177"/>
      <c r="P89" s="177"/>
      <c r="Q89" s="177"/>
      <c r="R89" s="180"/>
      <c r="T89" s="181"/>
      <c r="U89" s="181"/>
    </row>
    <row r="90" s="7" customFormat="1" ht="19.92" customHeight="1">
      <c r="B90" s="182"/>
      <c r="C90" s="183"/>
      <c r="D90" s="137" t="s">
        <v>113</v>
      </c>
      <c r="E90" s="183"/>
      <c r="F90" s="183"/>
      <c r="G90" s="183"/>
      <c r="H90" s="183"/>
      <c r="I90" s="183"/>
      <c r="J90" s="183"/>
      <c r="K90" s="183"/>
      <c r="L90" s="183"/>
      <c r="M90" s="183"/>
      <c r="N90" s="139">
        <f>N128</f>
        <v>0</v>
      </c>
      <c r="O90" s="183"/>
      <c r="P90" s="183"/>
      <c r="Q90" s="183"/>
      <c r="R90" s="184"/>
      <c r="T90" s="185"/>
      <c r="U90" s="185"/>
    </row>
    <row r="91" s="7" customFormat="1" ht="19.92" customHeight="1">
      <c r="B91" s="182"/>
      <c r="C91" s="183"/>
      <c r="D91" s="137" t="s">
        <v>114</v>
      </c>
      <c r="E91" s="183"/>
      <c r="F91" s="183"/>
      <c r="G91" s="183"/>
      <c r="H91" s="183"/>
      <c r="I91" s="183"/>
      <c r="J91" s="183"/>
      <c r="K91" s="183"/>
      <c r="L91" s="183"/>
      <c r="M91" s="183"/>
      <c r="N91" s="139">
        <f>N188</f>
        <v>0</v>
      </c>
      <c r="O91" s="183"/>
      <c r="P91" s="183"/>
      <c r="Q91" s="183"/>
      <c r="R91" s="184"/>
      <c r="T91" s="185"/>
      <c r="U91" s="185"/>
    </row>
    <row r="92" s="7" customFormat="1" ht="19.92" customHeight="1">
      <c r="B92" s="182"/>
      <c r="C92" s="183"/>
      <c r="D92" s="137" t="s">
        <v>115</v>
      </c>
      <c r="E92" s="183"/>
      <c r="F92" s="183"/>
      <c r="G92" s="183"/>
      <c r="H92" s="183"/>
      <c r="I92" s="183"/>
      <c r="J92" s="183"/>
      <c r="K92" s="183"/>
      <c r="L92" s="183"/>
      <c r="M92" s="183"/>
      <c r="N92" s="139">
        <f>N209</f>
        <v>0</v>
      </c>
      <c r="O92" s="183"/>
      <c r="P92" s="183"/>
      <c r="Q92" s="183"/>
      <c r="R92" s="184"/>
      <c r="T92" s="185"/>
      <c r="U92" s="185"/>
    </row>
    <row r="93" s="7" customFormat="1" ht="19.92" customHeight="1">
      <c r="B93" s="182"/>
      <c r="C93" s="183"/>
      <c r="D93" s="137" t="s">
        <v>116</v>
      </c>
      <c r="E93" s="183"/>
      <c r="F93" s="183"/>
      <c r="G93" s="183"/>
      <c r="H93" s="183"/>
      <c r="I93" s="183"/>
      <c r="J93" s="183"/>
      <c r="K93" s="183"/>
      <c r="L93" s="183"/>
      <c r="M93" s="183"/>
      <c r="N93" s="139">
        <f>N214</f>
        <v>0</v>
      </c>
      <c r="O93" s="183"/>
      <c r="P93" s="183"/>
      <c r="Q93" s="183"/>
      <c r="R93" s="184"/>
      <c r="T93" s="185"/>
      <c r="U93" s="185"/>
    </row>
    <row r="94" s="6" customFormat="1" ht="24.96" customHeight="1">
      <c r="B94" s="176"/>
      <c r="C94" s="177"/>
      <c r="D94" s="178" t="s">
        <v>117</v>
      </c>
      <c r="E94" s="177"/>
      <c r="F94" s="177"/>
      <c r="G94" s="177"/>
      <c r="H94" s="177"/>
      <c r="I94" s="177"/>
      <c r="J94" s="177"/>
      <c r="K94" s="177"/>
      <c r="L94" s="177"/>
      <c r="M94" s="177"/>
      <c r="N94" s="179">
        <f>N216</f>
        <v>0</v>
      </c>
      <c r="O94" s="177"/>
      <c r="P94" s="177"/>
      <c r="Q94" s="177"/>
      <c r="R94" s="180"/>
      <c r="T94" s="181"/>
      <c r="U94" s="181"/>
    </row>
    <row r="95" s="7" customFormat="1" ht="19.92" customHeight="1">
      <c r="B95" s="182"/>
      <c r="C95" s="183"/>
      <c r="D95" s="137" t="s">
        <v>118</v>
      </c>
      <c r="E95" s="183"/>
      <c r="F95" s="183"/>
      <c r="G95" s="183"/>
      <c r="H95" s="183"/>
      <c r="I95" s="183"/>
      <c r="J95" s="183"/>
      <c r="K95" s="183"/>
      <c r="L95" s="183"/>
      <c r="M95" s="183"/>
      <c r="N95" s="139">
        <f>N217</f>
        <v>0</v>
      </c>
      <c r="O95" s="183"/>
      <c r="P95" s="183"/>
      <c r="Q95" s="183"/>
      <c r="R95" s="184"/>
      <c r="T95" s="185"/>
      <c r="U95" s="185"/>
    </row>
    <row r="96" s="7" customFormat="1" ht="19.92" customHeight="1">
      <c r="B96" s="182"/>
      <c r="C96" s="183"/>
      <c r="D96" s="137" t="s">
        <v>119</v>
      </c>
      <c r="E96" s="183"/>
      <c r="F96" s="183"/>
      <c r="G96" s="183"/>
      <c r="H96" s="183"/>
      <c r="I96" s="183"/>
      <c r="J96" s="183"/>
      <c r="K96" s="183"/>
      <c r="L96" s="183"/>
      <c r="M96" s="183"/>
      <c r="N96" s="139">
        <f>N221</f>
        <v>0</v>
      </c>
      <c r="O96" s="183"/>
      <c r="P96" s="183"/>
      <c r="Q96" s="183"/>
      <c r="R96" s="184"/>
      <c r="T96" s="185"/>
      <c r="U96" s="185"/>
    </row>
    <row r="97" s="7" customFormat="1" ht="19.92" customHeight="1">
      <c r="B97" s="182"/>
      <c r="C97" s="183"/>
      <c r="D97" s="137" t="s">
        <v>120</v>
      </c>
      <c r="E97" s="183"/>
      <c r="F97" s="183"/>
      <c r="G97" s="183"/>
      <c r="H97" s="183"/>
      <c r="I97" s="183"/>
      <c r="J97" s="183"/>
      <c r="K97" s="183"/>
      <c r="L97" s="183"/>
      <c r="M97" s="183"/>
      <c r="N97" s="139">
        <f>N277</f>
        <v>0</v>
      </c>
      <c r="O97" s="183"/>
      <c r="P97" s="183"/>
      <c r="Q97" s="183"/>
      <c r="R97" s="184"/>
      <c r="T97" s="185"/>
      <c r="U97" s="185"/>
    </row>
    <row r="98" s="7" customFormat="1" ht="19.92" customHeight="1">
      <c r="B98" s="182"/>
      <c r="C98" s="183"/>
      <c r="D98" s="137" t="s">
        <v>121</v>
      </c>
      <c r="E98" s="183"/>
      <c r="F98" s="183"/>
      <c r="G98" s="183"/>
      <c r="H98" s="183"/>
      <c r="I98" s="183"/>
      <c r="J98" s="183"/>
      <c r="K98" s="183"/>
      <c r="L98" s="183"/>
      <c r="M98" s="183"/>
      <c r="N98" s="139">
        <f>N280</f>
        <v>0</v>
      </c>
      <c r="O98" s="183"/>
      <c r="P98" s="183"/>
      <c r="Q98" s="183"/>
      <c r="R98" s="184"/>
      <c r="T98" s="185"/>
      <c r="U98" s="185"/>
    </row>
    <row r="99" s="6" customFormat="1" ht="21.84" customHeight="1">
      <c r="B99" s="176"/>
      <c r="C99" s="177"/>
      <c r="D99" s="178" t="s">
        <v>122</v>
      </c>
      <c r="E99" s="177"/>
      <c r="F99" s="177"/>
      <c r="G99" s="177"/>
      <c r="H99" s="177"/>
      <c r="I99" s="177"/>
      <c r="J99" s="177"/>
      <c r="K99" s="177"/>
      <c r="L99" s="177"/>
      <c r="M99" s="177"/>
      <c r="N99" s="186">
        <f>N286</f>
        <v>0</v>
      </c>
      <c r="O99" s="177"/>
      <c r="P99" s="177"/>
      <c r="Q99" s="177"/>
      <c r="R99" s="180"/>
      <c r="T99" s="181"/>
      <c r="U99" s="181"/>
    </row>
    <row r="100" s="1" customFormat="1" ht="21.84" customHeight="1"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9"/>
      <c r="T100" s="172"/>
      <c r="U100" s="172"/>
    </row>
    <row r="101" s="1" customFormat="1" ht="29.28" customHeight="1">
      <c r="B101" s="47"/>
      <c r="C101" s="174" t="s">
        <v>123</v>
      </c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175">
        <f>ROUND(N102+N103+N104+N105+N106+N107,2)</f>
        <v>0</v>
      </c>
      <c r="O101" s="187"/>
      <c r="P101" s="187"/>
      <c r="Q101" s="187"/>
      <c r="R101" s="49"/>
      <c r="T101" s="188"/>
      <c r="U101" s="189" t="s">
        <v>40</v>
      </c>
    </row>
    <row r="102" s="1" customFormat="1" ht="18" customHeight="1">
      <c r="B102" s="47"/>
      <c r="C102" s="48"/>
      <c r="D102" s="144" t="s">
        <v>124</v>
      </c>
      <c r="E102" s="137"/>
      <c r="F102" s="137"/>
      <c r="G102" s="137"/>
      <c r="H102" s="137"/>
      <c r="I102" s="48"/>
      <c r="J102" s="48"/>
      <c r="K102" s="48"/>
      <c r="L102" s="48"/>
      <c r="M102" s="48"/>
      <c r="N102" s="138">
        <f>ROUND(N88*T102,2)</f>
        <v>0</v>
      </c>
      <c r="O102" s="139"/>
      <c r="P102" s="139"/>
      <c r="Q102" s="139"/>
      <c r="R102" s="49"/>
      <c r="S102" s="190"/>
      <c r="T102" s="191"/>
      <c r="U102" s="192" t="s">
        <v>43</v>
      </c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0"/>
      <c r="AK102" s="190"/>
      <c r="AL102" s="190"/>
      <c r="AM102" s="190"/>
      <c r="AN102" s="190"/>
      <c r="AO102" s="190"/>
      <c r="AP102" s="190"/>
      <c r="AQ102" s="190"/>
      <c r="AR102" s="190"/>
      <c r="AS102" s="190"/>
      <c r="AT102" s="190"/>
      <c r="AU102" s="190"/>
      <c r="AV102" s="190"/>
      <c r="AW102" s="190"/>
      <c r="AX102" s="190"/>
      <c r="AY102" s="193" t="s">
        <v>125</v>
      </c>
      <c r="AZ102" s="190"/>
      <c r="BA102" s="190"/>
      <c r="BB102" s="190"/>
      <c r="BC102" s="190"/>
      <c r="BD102" s="190"/>
      <c r="BE102" s="194">
        <f>IF(U102="základní",N102,0)</f>
        <v>0</v>
      </c>
      <c r="BF102" s="194">
        <f>IF(U102="snížená",N102,0)</f>
        <v>0</v>
      </c>
      <c r="BG102" s="194">
        <f>IF(U102="zákl. přenesená",N102,0)</f>
        <v>0</v>
      </c>
      <c r="BH102" s="194">
        <f>IF(U102="sníž. přenesená",N102,0)</f>
        <v>0</v>
      </c>
      <c r="BI102" s="194">
        <f>IF(U102="nulová",N102,0)</f>
        <v>0</v>
      </c>
      <c r="BJ102" s="193" t="s">
        <v>126</v>
      </c>
      <c r="BK102" s="190"/>
      <c r="BL102" s="190"/>
      <c r="BM102" s="190"/>
    </row>
    <row r="103" s="1" customFormat="1" ht="18" customHeight="1">
      <c r="B103" s="47"/>
      <c r="C103" s="48"/>
      <c r="D103" s="144" t="s">
        <v>127</v>
      </c>
      <c r="E103" s="137"/>
      <c r="F103" s="137"/>
      <c r="G103" s="137"/>
      <c r="H103" s="137"/>
      <c r="I103" s="48"/>
      <c r="J103" s="48"/>
      <c r="K103" s="48"/>
      <c r="L103" s="48"/>
      <c r="M103" s="48"/>
      <c r="N103" s="138">
        <f>ROUND(N88*T103,2)</f>
        <v>0</v>
      </c>
      <c r="O103" s="139"/>
      <c r="P103" s="139"/>
      <c r="Q103" s="139"/>
      <c r="R103" s="49"/>
      <c r="S103" s="190"/>
      <c r="T103" s="191"/>
      <c r="U103" s="192" t="s">
        <v>43</v>
      </c>
      <c r="V103" s="190"/>
      <c r="W103" s="190"/>
      <c r="X103" s="190"/>
      <c r="Y103" s="190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190"/>
      <c r="AJ103" s="190"/>
      <c r="AK103" s="190"/>
      <c r="AL103" s="190"/>
      <c r="AM103" s="190"/>
      <c r="AN103" s="190"/>
      <c r="AO103" s="190"/>
      <c r="AP103" s="190"/>
      <c r="AQ103" s="190"/>
      <c r="AR103" s="190"/>
      <c r="AS103" s="190"/>
      <c r="AT103" s="190"/>
      <c r="AU103" s="190"/>
      <c r="AV103" s="190"/>
      <c r="AW103" s="190"/>
      <c r="AX103" s="190"/>
      <c r="AY103" s="193" t="s">
        <v>125</v>
      </c>
      <c r="AZ103" s="190"/>
      <c r="BA103" s="190"/>
      <c r="BB103" s="190"/>
      <c r="BC103" s="190"/>
      <c r="BD103" s="190"/>
      <c r="BE103" s="194">
        <f>IF(U103="základní",N103,0)</f>
        <v>0</v>
      </c>
      <c r="BF103" s="194">
        <f>IF(U103="snížená",N103,0)</f>
        <v>0</v>
      </c>
      <c r="BG103" s="194">
        <f>IF(U103="zákl. přenesená",N103,0)</f>
        <v>0</v>
      </c>
      <c r="BH103" s="194">
        <f>IF(U103="sníž. přenesená",N103,0)</f>
        <v>0</v>
      </c>
      <c r="BI103" s="194">
        <f>IF(U103="nulová",N103,0)</f>
        <v>0</v>
      </c>
      <c r="BJ103" s="193" t="s">
        <v>126</v>
      </c>
      <c r="BK103" s="190"/>
      <c r="BL103" s="190"/>
      <c r="BM103" s="190"/>
    </row>
    <row r="104" s="1" customFormat="1" ht="18" customHeight="1">
      <c r="B104" s="47"/>
      <c r="C104" s="48"/>
      <c r="D104" s="144" t="s">
        <v>128</v>
      </c>
      <c r="E104" s="137"/>
      <c r="F104" s="137"/>
      <c r="G104" s="137"/>
      <c r="H104" s="137"/>
      <c r="I104" s="48"/>
      <c r="J104" s="48"/>
      <c r="K104" s="48"/>
      <c r="L104" s="48"/>
      <c r="M104" s="48"/>
      <c r="N104" s="138">
        <f>ROUND(N88*T104,2)</f>
        <v>0</v>
      </c>
      <c r="O104" s="139"/>
      <c r="P104" s="139"/>
      <c r="Q104" s="139"/>
      <c r="R104" s="49"/>
      <c r="S104" s="190"/>
      <c r="T104" s="191"/>
      <c r="U104" s="192" t="s">
        <v>43</v>
      </c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  <c r="AK104" s="190"/>
      <c r="AL104" s="190"/>
      <c r="AM104" s="190"/>
      <c r="AN104" s="190"/>
      <c r="AO104" s="190"/>
      <c r="AP104" s="190"/>
      <c r="AQ104" s="190"/>
      <c r="AR104" s="190"/>
      <c r="AS104" s="190"/>
      <c r="AT104" s="190"/>
      <c r="AU104" s="190"/>
      <c r="AV104" s="190"/>
      <c r="AW104" s="190"/>
      <c r="AX104" s="190"/>
      <c r="AY104" s="193" t="s">
        <v>125</v>
      </c>
      <c r="AZ104" s="190"/>
      <c r="BA104" s="190"/>
      <c r="BB104" s="190"/>
      <c r="BC104" s="190"/>
      <c r="BD104" s="190"/>
      <c r="BE104" s="194">
        <f>IF(U104="základní",N104,0)</f>
        <v>0</v>
      </c>
      <c r="BF104" s="194">
        <f>IF(U104="snížená",N104,0)</f>
        <v>0</v>
      </c>
      <c r="BG104" s="194">
        <f>IF(U104="zákl. přenesená",N104,0)</f>
        <v>0</v>
      </c>
      <c r="BH104" s="194">
        <f>IF(U104="sníž. přenesená",N104,0)</f>
        <v>0</v>
      </c>
      <c r="BI104" s="194">
        <f>IF(U104="nulová",N104,0)</f>
        <v>0</v>
      </c>
      <c r="BJ104" s="193" t="s">
        <v>126</v>
      </c>
      <c r="BK104" s="190"/>
      <c r="BL104" s="190"/>
      <c r="BM104" s="190"/>
    </row>
    <row r="105" s="1" customFormat="1" ht="18" customHeight="1">
      <c r="B105" s="47"/>
      <c r="C105" s="48"/>
      <c r="D105" s="144" t="s">
        <v>129</v>
      </c>
      <c r="E105" s="137"/>
      <c r="F105" s="137"/>
      <c r="G105" s="137"/>
      <c r="H105" s="137"/>
      <c r="I105" s="48"/>
      <c r="J105" s="48"/>
      <c r="K105" s="48"/>
      <c r="L105" s="48"/>
      <c r="M105" s="48"/>
      <c r="N105" s="138">
        <f>ROUND(N88*T105,2)</f>
        <v>0</v>
      </c>
      <c r="O105" s="139"/>
      <c r="P105" s="139"/>
      <c r="Q105" s="139"/>
      <c r="R105" s="49"/>
      <c r="S105" s="190"/>
      <c r="T105" s="191"/>
      <c r="U105" s="192" t="s">
        <v>43</v>
      </c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0"/>
      <c r="AG105" s="190"/>
      <c r="AH105" s="190"/>
      <c r="AI105" s="190"/>
      <c r="AJ105" s="190"/>
      <c r="AK105" s="190"/>
      <c r="AL105" s="190"/>
      <c r="AM105" s="190"/>
      <c r="AN105" s="190"/>
      <c r="AO105" s="190"/>
      <c r="AP105" s="190"/>
      <c r="AQ105" s="190"/>
      <c r="AR105" s="190"/>
      <c r="AS105" s="190"/>
      <c r="AT105" s="190"/>
      <c r="AU105" s="190"/>
      <c r="AV105" s="190"/>
      <c r="AW105" s="190"/>
      <c r="AX105" s="190"/>
      <c r="AY105" s="193" t="s">
        <v>125</v>
      </c>
      <c r="AZ105" s="190"/>
      <c r="BA105" s="190"/>
      <c r="BB105" s="190"/>
      <c r="BC105" s="190"/>
      <c r="BD105" s="190"/>
      <c r="BE105" s="194">
        <f>IF(U105="základní",N105,0)</f>
        <v>0</v>
      </c>
      <c r="BF105" s="194">
        <f>IF(U105="snížená",N105,0)</f>
        <v>0</v>
      </c>
      <c r="BG105" s="194">
        <f>IF(U105="zákl. přenesená",N105,0)</f>
        <v>0</v>
      </c>
      <c r="BH105" s="194">
        <f>IF(U105="sníž. přenesená",N105,0)</f>
        <v>0</v>
      </c>
      <c r="BI105" s="194">
        <f>IF(U105="nulová",N105,0)</f>
        <v>0</v>
      </c>
      <c r="BJ105" s="193" t="s">
        <v>126</v>
      </c>
      <c r="BK105" s="190"/>
      <c r="BL105" s="190"/>
      <c r="BM105" s="190"/>
    </row>
    <row r="106" s="1" customFormat="1" ht="18" customHeight="1">
      <c r="B106" s="47"/>
      <c r="C106" s="48"/>
      <c r="D106" s="144" t="s">
        <v>130</v>
      </c>
      <c r="E106" s="137"/>
      <c r="F106" s="137"/>
      <c r="G106" s="137"/>
      <c r="H106" s="137"/>
      <c r="I106" s="48"/>
      <c r="J106" s="48"/>
      <c r="K106" s="48"/>
      <c r="L106" s="48"/>
      <c r="M106" s="48"/>
      <c r="N106" s="138">
        <f>ROUND(N88*T106,2)</f>
        <v>0</v>
      </c>
      <c r="O106" s="139"/>
      <c r="P106" s="139"/>
      <c r="Q106" s="139"/>
      <c r="R106" s="49"/>
      <c r="S106" s="190"/>
      <c r="T106" s="191"/>
      <c r="U106" s="192" t="s">
        <v>43</v>
      </c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190"/>
      <c r="AJ106" s="190"/>
      <c r="AK106" s="190"/>
      <c r="AL106" s="190"/>
      <c r="AM106" s="190"/>
      <c r="AN106" s="190"/>
      <c r="AO106" s="190"/>
      <c r="AP106" s="190"/>
      <c r="AQ106" s="190"/>
      <c r="AR106" s="190"/>
      <c r="AS106" s="190"/>
      <c r="AT106" s="190"/>
      <c r="AU106" s="190"/>
      <c r="AV106" s="190"/>
      <c r="AW106" s="190"/>
      <c r="AX106" s="190"/>
      <c r="AY106" s="193" t="s">
        <v>125</v>
      </c>
      <c r="AZ106" s="190"/>
      <c r="BA106" s="190"/>
      <c r="BB106" s="190"/>
      <c r="BC106" s="190"/>
      <c r="BD106" s="190"/>
      <c r="BE106" s="194">
        <f>IF(U106="základní",N106,0)</f>
        <v>0</v>
      </c>
      <c r="BF106" s="194">
        <f>IF(U106="snížená",N106,0)</f>
        <v>0</v>
      </c>
      <c r="BG106" s="194">
        <f>IF(U106="zákl. přenesená",N106,0)</f>
        <v>0</v>
      </c>
      <c r="BH106" s="194">
        <f>IF(U106="sníž. přenesená",N106,0)</f>
        <v>0</v>
      </c>
      <c r="BI106" s="194">
        <f>IF(U106="nulová",N106,0)</f>
        <v>0</v>
      </c>
      <c r="BJ106" s="193" t="s">
        <v>126</v>
      </c>
      <c r="BK106" s="190"/>
      <c r="BL106" s="190"/>
      <c r="BM106" s="190"/>
    </row>
    <row r="107" s="1" customFormat="1" ht="18" customHeight="1">
      <c r="B107" s="47"/>
      <c r="C107" s="48"/>
      <c r="D107" s="137" t="s">
        <v>131</v>
      </c>
      <c r="E107" s="48"/>
      <c r="F107" s="48"/>
      <c r="G107" s="48"/>
      <c r="H107" s="48"/>
      <c r="I107" s="48"/>
      <c r="J107" s="48"/>
      <c r="K107" s="48"/>
      <c r="L107" s="48"/>
      <c r="M107" s="48"/>
      <c r="N107" s="138">
        <f>ROUND(N88*T107,2)</f>
        <v>0</v>
      </c>
      <c r="O107" s="139"/>
      <c r="P107" s="139"/>
      <c r="Q107" s="139"/>
      <c r="R107" s="49"/>
      <c r="S107" s="190"/>
      <c r="T107" s="195"/>
      <c r="U107" s="196" t="s">
        <v>43</v>
      </c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190"/>
      <c r="AJ107" s="190"/>
      <c r="AK107" s="190"/>
      <c r="AL107" s="190"/>
      <c r="AM107" s="190"/>
      <c r="AN107" s="190"/>
      <c r="AO107" s="190"/>
      <c r="AP107" s="190"/>
      <c r="AQ107" s="190"/>
      <c r="AR107" s="190"/>
      <c r="AS107" s="190"/>
      <c r="AT107" s="190"/>
      <c r="AU107" s="190"/>
      <c r="AV107" s="190"/>
      <c r="AW107" s="190"/>
      <c r="AX107" s="190"/>
      <c r="AY107" s="193" t="s">
        <v>132</v>
      </c>
      <c r="AZ107" s="190"/>
      <c r="BA107" s="190"/>
      <c r="BB107" s="190"/>
      <c r="BC107" s="190"/>
      <c r="BD107" s="190"/>
      <c r="BE107" s="194">
        <f>IF(U107="základní",N107,0)</f>
        <v>0</v>
      </c>
      <c r="BF107" s="194">
        <f>IF(U107="snížená",N107,0)</f>
        <v>0</v>
      </c>
      <c r="BG107" s="194">
        <f>IF(U107="zákl. přenesená",N107,0)</f>
        <v>0</v>
      </c>
      <c r="BH107" s="194">
        <f>IF(U107="sníž. přenesená",N107,0)</f>
        <v>0</v>
      </c>
      <c r="BI107" s="194">
        <f>IF(U107="nulová",N107,0)</f>
        <v>0</v>
      </c>
      <c r="BJ107" s="193" t="s">
        <v>126</v>
      </c>
      <c r="BK107" s="190"/>
      <c r="BL107" s="190"/>
      <c r="BM107" s="190"/>
    </row>
    <row r="108" s="1" customFormat="1"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9"/>
      <c r="T108" s="172"/>
      <c r="U108" s="172"/>
    </row>
    <row r="109" s="1" customFormat="1" ht="29.28" customHeight="1">
      <c r="B109" s="47"/>
      <c r="C109" s="151" t="s">
        <v>97</v>
      </c>
      <c r="D109" s="152"/>
      <c r="E109" s="152"/>
      <c r="F109" s="152"/>
      <c r="G109" s="152"/>
      <c r="H109" s="152"/>
      <c r="I109" s="152"/>
      <c r="J109" s="152"/>
      <c r="K109" s="152"/>
      <c r="L109" s="153">
        <f>ROUND(SUM(N88+N101),2)</f>
        <v>0</v>
      </c>
      <c r="M109" s="153"/>
      <c r="N109" s="153"/>
      <c r="O109" s="153"/>
      <c r="P109" s="153"/>
      <c r="Q109" s="153"/>
      <c r="R109" s="49"/>
      <c r="T109" s="172"/>
      <c r="U109" s="172"/>
    </row>
    <row r="110" s="1" customFormat="1" ht="6.96" customHeight="1">
      <c r="B110" s="76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8"/>
      <c r="T110" s="172"/>
      <c r="U110" s="172"/>
    </row>
    <row r="114" s="1" customFormat="1" ht="6.96" customHeight="1">
      <c r="B114" s="79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1"/>
    </row>
    <row r="115" s="1" customFormat="1" ht="36.96" customHeight="1">
      <c r="B115" s="47"/>
      <c r="C115" s="28" t="s">
        <v>133</v>
      </c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9"/>
    </row>
    <row r="116" s="1" customFormat="1" ht="6.96" customHeight="1"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9"/>
    </row>
    <row r="117" s="1" customFormat="1" ht="30" customHeight="1">
      <c r="B117" s="47"/>
      <c r="C117" s="39" t="s">
        <v>19</v>
      </c>
      <c r="D117" s="48"/>
      <c r="E117" s="48"/>
      <c r="F117" s="156" t="str">
        <f>F6</f>
        <v>Výměna oken v bytových domech na ul. Koněvova</v>
      </c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48"/>
      <c r="R117" s="49"/>
    </row>
    <row r="118" s="1" customFormat="1" ht="36.96" customHeight="1">
      <c r="B118" s="47"/>
      <c r="C118" s="86" t="s">
        <v>104</v>
      </c>
      <c r="D118" s="48"/>
      <c r="E118" s="48"/>
      <c r="F118" s="88" t="str">
        <f>F7</f>
        <v>01 - Výměna oken ul. Koněvova 239/2, 240/4, 241/6 a 242/8</v>
      </c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9"/>
    </row>
    <row r="119" s="1" customFormat="1" ht="6.96" customHeight="1">
      <c r="B119" s="47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9"/>
    </row>
    <row r="120" s="1" customFormat="1" ht="18" customHeight="1">
      <c r="B120" s="47"/>
      <c r="C120" s="39" t="s">
        <v>24</v>
      </c>
      <c r="D120" s="48"/>
      <c r="E120" s="48"/>
      <c r="F120" s="34" t="str">
        <f>F9</f>
        <v xml:space="preserve"> </v>
      </c>
      <c r="G120" s="48"/>
      <c r="H120" s="48"/>
      <c r="I120" s="48"/>
      <c r="J120" s="48"/>
      <c r="K120" s="39" t="s">
        <v>26</v>
      </c>
      <c r="L120" s="48"/>
      <c r="M120" s="91" t="str">
        <f>IF(O9="","",O9)</f>
        <v>26.2.2018</v>
      </c>
      <c r="N120" s="91"/>
      <c r="O120" s="91"/>
      <c r="P120" s="91"/>
      <c r="Q120" s="48"/>
      <c r="R120" s="49"/>
    </row>
    <row r="121" s="1" customFormat="1" ht="6.96" customHeight="1"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9"/>
    </row>
    <row r="122" s="1" customFormat="1">
      <c r="B122" s="47"/>
      <c r="C122" s="39" t="s">
        <v>28</v>
      </c>
      <c r="D122" s="48"/>
      <c r="E122" s="48"/>
      <c r="F122" s="34" t="str">
        <f>E12</f>
        <v xml:space="preserve"> </v>
      </c>
      <c r="G122" s="48"/>
      <c r="H122" s="48"/>
      <c r="I122" s="48"/>
      <c r="J122" s="48"/>
      <c r="K122" s="39" t="s">
        <v>33</v>
      </c>
      <c r="L122" s="48"/>
      <c r="M122" s="34" t="str">
        <f>E18</f>
        <v xml:space="preserve"> </v>
      </c>
      <c r="N122" s="34"/>
      <c r="O122" s="34"/>
      <c r="P122" s="34"/>
      <c r="Q122" s="34"/>
      <c r="R122" s="49"/>
    </row>
    <row r="123" s="1" customFormat="1" ht="14.4" customHeight="1">
      <c r="B123" s="47"/>
      <c r="C123" s="39" t="s">
        <v>31</v>
      </c>
      <c r="D123" s="48"/>
      <c r="E123" s="48"/>
      <c r="F123" s="34" t="str">
        <f>IF(E15="","",E15)</f>
        <v>Vyplň údaj</v>
      </c>
      <c r="G123" s="48"/>
      <c r="H123" s="48"/>
      <c r="I123" s="48"/>
      <c r="J123" s="48"/>
      <c r="K123" s="39" t="s">
        <v>35</v>
      </c>
      <c r="L123" s="48"/>
      <c r="M123" s="34" t="str">
        <f>E21</f>
        <v xml:space="preserve"> </v>
      </c>
      <c r="N123" s="34"/>
      <c r="O123" s="34"/>
      <c r="P123" s="34"/>
      <c r="Q123" s="34"/>
      <c r="R123" s="49"/>
    </row>
    <row r="124" s="1" customFormat="1" ht="10.32" customHeight="1"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9"/>
    </row>
    <row r="125" s="8" customFormat="1" ht="29.28" customHeight="1">
      <c r="B125" s="197"/>
      <c r="C125" s="198" t="s">
        <v>134</v>
      </c>
      <c r="D125" s="199" t="s">
        <v>135</v>
      </c>
      <c r="E125" s="199" t="s">
        <v>58</v>
      </c>
      <c r="F125" s="199" t="s">
        <v>136</v>
      </c>
      <c r="G125" s="199"/>
      <c r="H125" s="199"/>
      <c r="I125" s="199"/>
      <c r="J125" s="199" t="s">
        <v>137</v>
      </c>
      <c r="K125" s="199" t="s">
        <v>138</v>
      </c>
      <c r="L125" s="199" t="s">
        <v>139</v>
      </c>
      <c r="M125" s="199"/>
      <c r="N125" s="199" t="s">
        <v>109</v>
      </c>
      <c r="O125" s="199"/>
      <c r="P125" s="199"/>
      <c r="Q125" s="200"/>
      <c r="R125" s="201"/>
      <c r="T125" s="107" t="s">
        <v>140</v>
      </c>
      <c r="U125" s="108" t="s">
        <v>40</v>
      </c>
      <c r="V125" s="108" t="s">
        <v>141</v>
      </c>
      <c r="W125" s="108" t="s">
        <v>142</v>
      </c>
      <c r="X125" s="108" t="s">
        <v>143</v>
      </c>
      <c r="Y125" s="108" t="s">
        <v>144</v>
      </c>
      <c r="Z125" s="108" t="s">
        <v>145</v>
      </c>
      <c r="AA125" s="109" t="s">
        <v>146</v>
      </c>
    </row>
    <row r="126" s="1" customFormat="1" ht="29.28" customHeight="1">
      <c r="B126" s="47"/>
      <c r="C126" s="111" t="s">
        <v>106</v>
      </c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202">
        <f>BK126</f>
        <v>0</v>
      </c>
      <c r="O126" s="203"/>
      <c r="P126" s="203"/>
      <c r="Q126" s="203"/>
      <c r="R126" s="49"/>
      <c r="T126" s="110"/>
      <c r="U126" s="68"/>
      <c r="V126" s="68"/>
      <c r="W126" s="204">
        <f>W127+W216+W286</f>
        <v>0</v>
      </c>
      <c r="X126" s="68"/>
      <c r="Y126" s="204">
        <f>Y127+Y216+Y286</f>
        <v>23.752210600000002</v>
      </c>
      <c r="Z126" s="68"/>
      <c r="AA126" s="205">
        <f>AA127+AA216+AA286</f>
        <v>15.967898</v>
      </c>
      <c r="AT126" s="23" t="s">
        <v>75</v>
      </c>
      <c r="AU126" s="23" t="s">
        <v>111</v>
      </c>
      <c r="BK126" s="206">
        <f>BK127+BK216+BK286</f>
        <v>0</v>
      </c>
    </row>
    <row r="127" s="9" customFormat="1" ht="37.44" customHeight="1">
      <c r="B127" s="207"/>
      <c r="C127" s="208"/>
      <c r="D127" s="209" t="s">
        <v>112</v>
      </c>
      <c r="E127" s="209"/>
      <c r="F127" s="209"/>
      <c r="G127" s="209"/>
      <c r="H127" s="209"/>
      <c r="I127" s="209"/>
      <c r="J127" s="209"/>
      <c r="K127" s="209"/>
      <c r="L127" s="209"/>
      <c r="M127" s="209"/>
      <c r="N127" s="186">
        <f>BK127</f>
        <v>0</v>
      </c>
      <c r="O127" s="179"/>
      <c r="P127" s="179"/>
      <c r="Q127" s="179"/>
      <c r="R127" s="210"/>
      <c r="T127" s="211"/>
      <c r="U127" s="208"/>
      <c r="V127" s="208"/>
      <c r="W127" s="212">
        <f>W128+W188+W209+W214</f>
        <v>0</v>
      </c>
      <c r="X127" s="208"/>
      <c r="Y127" s="212">
        <f>Y128+Y188+Y209+Y214</f>
        <v>18.252545000000001</v>
      </c>
      <c r="Z127" s="208"/>
      <c r="AA127" s="213">
        <f>AA128+AA188+AA209+AA214</f>
        <v>14.65208</v>
      </c>
      <c r="AR127" s="214" t="s">
        <v>84</v>
      </c>
      <c r="AT127" s="215" t="s">
        <v>75</v>
      </c>
      <c r="AU127" s="215" t="s">
        <v>76</v>
      </c>
      <c r="AY127" s="214" t="s">
        <v>147</v>
      </c>
      <c r="BK127" s="216">
        <f>BK128+BK188+BK209+BK214</f>
        <v>0</v>
      </c>
    </row>
    <row r="128" s="9" customFormat="1" ht="19.92" customHeight="1">
      <c r="B128" s="207"/>
      <c r="C128" s="208"/>
      <c r="D128" s="217" t="s">
        <v>113</v>
      </c>
      <c r="E128" s="217"/>
      <c r="F128" s="217"/>
      <c r="G128" s="217"/>
      <c r="H128" s="217"/>
      <c r="I128" s="217"/>
      <c r="J128" s="217"/>
      <c r="K128" s="217"/>
      <c r="L128" s="217"/>
      <c r="M128" s="217"/>
      <c r="N128" s="218">
        <f>BK128</f>
        <v>0</v>
      </c>
      <c r="O128" s="219"/>
      <c r="P128" s="219"/>
      <c r="Q128" s="219"/>
      <c r="R128" s="210"/>
      <c r="T128" s="211"/>
      <c r="U128" s="208"/>
      <c r="V128" s="208"/>
      <c r="W128" s="212">
        <f>SUM(W129:W187)</f>
        <v>0</v>
      </c>
      <c r="X128" s="208"/>
      <c r="Y128" s="212">
        <f>SUM(Y129:Y187)</f>
        <v>18.252545000000001</v>
      </c>
      <c r="Z128" s="208"/>
      <c r="AA128" s="213">
        <f>SUM(AA129:AA187)</f>
        <v>0</v>
      </c>
      <c r="AR128" s="214" t="s">
        <v>84</v>
      </c>
      <c r="AT128" s="215" t="s">
        <v>75</v>
      </c>
      <c r="AU128" s="215" t="s">
        <v>84</v>
      </c>
      <c r="AY128" s="214" t="s">
        <v>147</v>
      </c>
      <c r="BK128" s="216">
        <f>SUM(BK129:BK187)</f>
        <v>0</v>
      </c>
    </row>
    <row r="129" s="1" customFormat="1" ht="25.5" customHeight="1">
      <c r="B129" s="47"/>
      <c r="C129" s="220" t="s">
        <v>84</v>
      </c>
      <c r="D129" s="220" t="s">
        <v>148</v>
      </c>
      <c r="E129" s="221" t="s">
        <v>149</v>
      </c>
      <c r="F129" s="222" t="s">
        <v>150</v>
      </c>
      <c r="G129" s="222"/>
      <c r="H129" s="222"/>
      <c r="I129" s="222"/>
      <c r="J129" s="223" t="s">
        <v>151</v>
      </c>
      <c r="K129" s="224">
        <v>206.25</v>
      </c>
      <c r="L129" s="225">
        <v>0</v>
      </c>
      <c r="M129" s="226"/>
      <c r="N129" s="227">
        <f>ROUND(L129*K129,2)</f>
        <v>0</v>
      </c>
      <c r="O129" s="227"/>
      <c r="P129" s="227"/>
      <c r="Q129" s="227"/>
      <c r="R129" s="49"/>
      <c r="T129" s="228" t="s">
        <v>22</v>
      </c>
      <c r="U129" s="57" t="s">
        <v>43</v>
      </c>
      <c r="V129" s="48"/>
      <c r="W129" s="229">
        <f>V129*K129</f>
        <v>0</v>
      </c>
      <c r="X129" s="229">
        <v>0.0043800000000000002</v>
      </c>
      <c r="Y129" s="229">
        <f>X129*K129</f>
        <v>0.90337500000000004</v>
      </c>
      <c r="Z129" s="229">
        <v>0</v>
      </c>
      <c r="AA129" s="230">
        <f>Z129*K129</f>
        <v>0</v>
      </c>
      <c r="AR129" s="23" t="s">
        <v>152</v>
      </c>
      <c r="AT129" s="23" t="s">
        <v>148</v>
      </c>
      <c r="AU129" s="23" t="s">
        <v>126</v>
      </c>
      <c r="AY129" s="23" t="s">
        <v>147</v>
      </c>
      <c r="BE129" s="143">
        <f>IF(U129="základní",N129,0)</f>
        <v>0</v>
      </c>
      <c r="BF129" s="143">
        <f>IF(U129="snížená",N129,0)</f>
        <v>0</v>
      </c>
      <c r="BG129" s="143">
        <f>IF(U129="zákl. přenesená",N129,0)</f>
        <v>0</v>
      </c>
      <c r="BH129" s="143">
        <f>IF(U129="sníž. přenesená",N129,0)</f>
        <v>0</v>
      </c>
      <c r="BI129" s="143">
        <f>IF(U129="nulová",N129,0)</f>
        <v>0</v>
      </c>
      <c r="BJ129" s="23" t="s">
        <v>126</v>
      </c>
      <c r="BK129" s="143">
        <f>ROUND(L129*K129,2)</f>
        <v>0</v>
      </c>
      <c r="BL129" s="23" t="s">
        <v>152</v>
      </c>
      <c r="BM129" s="23" t="s">
        <v>153</v>
      </c>
    </row>
    <row r="130" s="10" customFormat="1" ht="16.5" customHeight="1">
      <c r="B130" s="231"/>
      <c r="C130" s="232"/>
      <c r="D130" s="232"/>
      <c r="E130" s="233" t="s">
        <v>22</v>
      </c>
      <c r="F130" s="234" t="s">
        <v>154</v>
      </c>
      <c r="G130" s="235"/>
      <c r="H130" s="235"/>
      <c r="I130" s="235"/>
      <c r="J130" s="232"/>
      <c r="K130" s="233" t="s">
        <v>22</v>
      </c>
      <c r="L130" s="232"/>
      <c r="M130" s="232"/>
      <c r="N130" s="232"/>
      <c r="O130" s="232"/>
      <c r="P130" s="232"/>
      <c r="Q130" s="232"/>
      <c r="R130" s="236"/>
      <c r="T130" s="237"/>
      <c r="U130" s="232"/>
      <c r="V130" s="232"/>
      <c r="W130" s="232"/>
      <c r="X130" s="232"/>
      <c r="Y130" s="232"/>
      <c r="Z130" s="232"/>
      <c r="AA130" s="238"/>
      <c r="AT130" s="239" t="s">
        <v>155</v>
      </c>
      <c r="AU130" s="239" t="s">
        <v>126</v>
      </c>
      <c r="AV130" s="10" t="s">
        <v>84</v>
      </c>
      <c r="AW130" s="10" t="s">
        <v>34</v>
      </c>
      <c r="AX130" s="10" t="s">
        <v>76</v>
      </c>
      <c r="AY130" s="239" t="s">
        <v>147</v>
      </c>
    </row>
    <row r="131" s="11" customFormat="1" ht="16.5" customHeight="1">
      <c r="B131" s="240"/>
      <c r="C131" s="241"/>
      <c r="D131" s="241"/>
      <c r="E131" s="242" t="s">
        <v>22</v>
      </c>
      <c r="F131" s="243" t="s">
        <v>156</v>
      </c>
      <c r="G131" s="241"/>
      <c r="H131" s="241"/>
      <c r="I131" s="241"/>
      <c r="J131" s="241"/>
      <c r="K131" s="244">
        <v>145.44</v>
      </c>
      <c r="L131" s="241"/>
      <c r="M131" s="241"/>
      <c r="N131" s="241"/>
      <c r="O131" s="241"/>
      <c r="P131" s="241"/>
      <c r="Q131" s="241"/>
      <c r="R131" s="245"/>
      <c r="T131" s="246"/>
      <c r="U131" s="241"/>
      <c r="V131" s="241"/>
      <c r="W131" s="241"/>
      <c r="X131" s="241"/>
      <c r="Y131" s="241"/>
      <c r="Z131" s="241"/>
      <c r="AA131" s="247"/>
      <c r="AT131" s="248" t="s">
        <v>155</v>
      </c>
      <c r="AU131" s="248" t="s">
        <v>126</v>
      </c>
      <c r="AV131" s="11" t="s">
        <v>126</v>
      </c>
      <c r="AW131" s="11" t="s">
        <v>34</v>
      </c>
      <c r="AX131" s="11" t="s">
        <v>76</v>
      </c>
      <c r="AY131" s="248" t="s">
        <v>147</v>
      </c>
    </row>
    <row r="132" s="11" customFormat="1" ht="16.5" customHeight="1">
      <c r="B132" s="240"/>
      <c r="C132" s="241"/>
      <c r="D132" s="241"/>
      <c r="E132" s="242" t="s">
        <v>22</v>
      </c>
      <c r="F132" s="243" t="s">
        <v>157</v>
      </c>
      <c r="G132" s="241"/>
      <c r="H132" s="241"/>
      <c r="I132" s="241"/>
      <c r="J132" s="241"/>
      <c r="K132" s="244">
        <v>48.960000000000001</v>
      </c>
      <c r="L132" s="241"/>
      <c r="M132" s="241"/>
      <c r="N132" s="241"/>
      <c r="O132" s="241"/>
      <c r="P132" s="241"/>
      <c r="Q132" s="241"/>
      <c r="R132" s="245"/>
      <c r="T132" s="246"/>
      <c r="U132" s="241"/>
      <c r="V132" s="241"/>
      <c r="W132" s="241"/>
      <c r="X132" s="241"/>
      <c r="Y132" s="241"/>
      <c r="Z132" s="241"/>
      <c r="AA132" s="247"/>
      <c r="AT132" s="248" t="s">
        <v>155</v>
      </c>
      <c r="AU132" s="248" t="s">
        <v>126</v>
      </c>
      <c r="AV132" s="11" t="s">
        <v>126</v>
      </c>
      <c r="AW132" s="11" t="s">
        <v>34</v>
      </c>
      <c r="AX132" s="11" t="s">
        <v>76</v>
      </c>
      <c r="AY132" s="248" t="s">
        <v>147</v>
      </c>
    </row>
    <row r="133" s="11" customFormat="1" ht="16.5" customHeight="1">
      <c r="B133" s="240"/>
      <c r="C133" s="241"/>
      <c r="D133" s="241"/>
      <c r="E133" s="242" t="s">
        <v>22</v>
      </c>
      <c r="F133" s="243" t="s">
        <v>158</v>
      </c>
      <c r="G133" s="241"/>
      <c r="H133" s="241"/>
      <c r="I133" s="241"/>
      <c r="J133" s="241"/>
      <c r="K133" s="244">
        <v>9.1199999999999992</v>
      </c>
      <c r="L133" s="241"/>
      <c r="M133" s="241"/>
      <c r="N133" s="241"/>
      <c r="O133" s="241"/>
      <c r="P133" s="241"/>
      <c r="Q133" s="241"/>
      <c r="R133" s="245"/>
      <c r="T133" s="246"/>
      <c r="U133" s="241"/>
      <c r="V133" s="241"/>
      <c r="W133" s="241"/>
      <c r="X133" s="241"/>
      <c r="Y133" s="241"/>
      <c r="Z133" s="241"/>
      <c r="AA133" s="247"/>
      <c r="AT133" s="248" t="s">
        <v>155</v>
      </c>
      <c r="AU133" s="248" t="s">
        <v>126</v>
      </c>
      <c r="AV133" s="11" t="s">
        <v>126</v>
      </c>
      <c r="AW133" s="11" t="s">
        <v>34</v>
      </c>
      <c r="AX133" s="11" t="s">
        <v>76</v>
      </c>
      <c r="AY133" s="248" t="s">
        <v>147</v>
      </c>
    </row>
    <row r="134" s="11" customFormat="1" ht="16.5" customHeight="1">
      <c r="B134" s="240"/>
      <c r="C134" s="241"/>
      <c r="D134" s="241"/>
      <c r="E134" s="242" t="s">
        <v>22</v>
      </c>
      <c r="F134" s="243" t="s">
        <v>159</v>
      </c>
      <c r="G134" s="241"/>
      <c r="H134" s="241"/>
      <c r="I134" s="241"/>
      <c r="J134" s="241"/>
      <c r="K134" s="244">
        <v>2.73</v>
      </c>
      <c r="L134" s="241"/>
      <c r="M134" s="241"/>
      <c r="N134" s="241"/>
      <c r="O134" s="241"/>
      <c r="P134" s="241"/>
      <c r="Q134" s="241"/>
      <c r="R134" s="245"/>
      <c r="T134" s="246"/>
      <c r="U134" s="241"/>
      <c r="V134" s="241"/>
      <c r="W134" s="241"/>
      <c r="X134" s="241"/>
      <c r="Y134" s="241"/>
      <c r="Z134" s="241"/>
      <c r="AA134" s="247"/>
      <c r="AT134" s="248" t="s">
        <v>155</v>
      </c>
      <c r="AU134" s="248" t="s">
        <v>126</v>
      </c>
      <c r="AV134" s="11" t="s">
        <v>126</v>
      </c>
      <c r="AW134" s="11" t="s">
        <v>34</v>
      </c>
      <c r="AX134" s="11" t="s">
        <v>76</v>
      </c>
      <c r="AY134" s="248" t="s">
        <v>147</v>
      </c>
    </row>
    <row r="135" s="12" customFormat="1" ht="16.5" customHeight="1">
      <c r="B135" s="249"/>
      <c r="C135" s="250"/>
      <c r="D135" s="250"/>
      <c r="E135" s="251" t="s">
        <v>22</v>
      </c>
      <c r="F135" s="252" t="s">
        <v>160</v>
      </c>
      <c r="G135" s="250"/>
      <c r="H135" s="250"/>
      <c r="I135" s="250"/>
      <c r="J135" s="250"/>
      <c r="K135" s="253">
        <v>206.25</v>
      </c>
      <c r="L135" s="250"/>
      <c r="M135" s="250"/>
      <c r="N135" s="250"/>
      <c r="O135" s="250"/>
      <c r="P135" s="250"/>
      <c r="Q135" s="250"/>
      <c r="R135" s="254"/>
      <c r="T135" s="255"/>
      <c r="U135" s="250"/>
      <c r="V135" s="250"/>
      <c r="W135" s="250"/>
      <c r="X135" s="250"/>
      <c r="Y135" s="250"/>
      <c r="Z135" s="250"/>
      <c r="AA135" s="256"/>
      <c r="AT135" s="257" t="s">
        <v>155</v>
      </c>
      <c r="AU135" s="257" t="s">
        <v>126</v>
      </c>
      <c r="AV135" s="12" t="s">
        <v>152</v>
      </c>
      <c r="AW135" s="12" t="s">
        <v>34</v>
      </c>
      <c r="AX135" s="12" t="s">
        <v>84</v>
      </c>
      <c r="AY135" s="257" t="s">
        <v>147</v>
      </c>
    </row>
    <row r="136" s="1" customFormat="1" ht="38.25" customHeight="1">
      <c r="B136" s="47"/>
      <c r="C136" s="220" t="s">
        <v>126</v>
      </c>
      <c r="D136" s="220" t="s">
        <v>148</v>
      </c>
      <c r="E136" s="221" t="s">
        <v>161</v>
      </c>
      <c r="F136" s="222" t="s">
        <v>162</v>
      </c>
      <c r="G136" s="222"/>
      <c r="H136" s="222"/>
      <c r="I136" s="222"/>
      <c r="J136" s="223" t="s">
        <v>163</v>
      </c>
      <c r="K136" s="224">
        <v>511</v>
      </c>
      <c r="L136" s="225">
        <v>0</v>
      </c>
      <c r="M136" s="226"/>
      <c r="N136" s="227">
        <f>ROUND(L136*K136,2)</f>
        <v>0</v>
      </c>
      <c r="O136" s="227"/>
      <c r="P136" s="227"/>
      <c r="Q136" s="227"/>
      <c r="R136" s="49"/>
      <c r="T136" s="228" t="s">
        <v>22</v>
      </c>
      <c r="U136" s="57" t="s">
        <v>43</v>
      </c>
      <c r="V136" s="48"/>
      <c r="W136" s="229">
        <f>V136*K136</f>
        <v>0</v>
      </c>
      <c r="X136" s="229">
        <v>0.0032000000000000002</v>
      </c>
      <c r="Y136" s="229">
        <f>X136*K136</f>
        <v>1.6352</v>
      </c>
      <c r="Z136" s="229">
        <v>0</v>
      </c>
      <c r="AA136" s="230">
        <f>Z136*K136</f>
        <v>0</v>
      </c>
      <c r="AR136" s="23" t="s">
        <v>152</v>
      </c>
      <c r="AT136" s="23" t="s">
        <v>148</v>
      </c>
      <c r="AU136" s="23" t="s">
        <v>126</v>
      </c>
      <c r="AY136" s="23" t="s">
        <v>147</v>
      </c>
      <c r="BE136" s="143">
        <f>IF(U136="základní",N136,0)</f>
        <v>0</v>
      </c>
      <c r="BF136" s="143">
        <f>IF(U136="snížená",N136,0)</f>
        <v>0</v>
      </c>
      <c r="BG136" s="143">
        <f>IF(U136="zákl. přenesená",N136,0)</f>
        <v>0</v>
      </c>
      <c r="BH136" s="143">
        <f>IF(U136="sníž. přenesená",N136,0)</f>
        <v>0</v>
      </c>
      <c r="BI136" s="143">
        <f>IF(U136="nulová",N136,0)</f>
        <v>0</v>
      </c>
      <c r="BJ136" s="23" t="s">
        <v>126</v>
      </c>
      <c r="BK136" s="143">
        <f>ROUND(L136*K136,2)</f>
        <v>0</v>
      </c>
      <c r="BL136" s="23" t="s">
        <v>152</v>
      </c>
      <c r="BM136" s="23" t="s">
        <v>164</v>
      </c>
    </row>
    <row r="137" s="10" customFormat="1" ht="16.5" customHeight="1">
      <c r="B137" s="231"/>
      <c r="C137" s="232"/>
      <c r="D137" s="232"/>
      <c r="E137" s="233" t="s">
        <v>22</v>
      </c>
      <c r="F137" s="234" t="s">
        <v>154</v>
      </c>
      <c r="G137" s="235"/>
      <c r="H137" s="235"/>
      <c r="I137" s="235"/>
      <c r="J137" s="232"/>
      <c r="K137" s="233" t="s">
        <v>22</v>
      </c>
      <c r="L137" s="232"/>
      <c r="M137" s="232"/>
      <c r="N137" s="232"/>
      <c r="O137" s="232"/>
      <c r="P137" s="232"/>
      <c r="Q137" s="232"/>
      <c r="R137" s="236"/>
      <c r="T137" s="237"/>
      <c r="U137" s="232"/>
      <c r="V137" s="232"/>
      <c r="W137" s="232"/>
      <c r="X137" s="232"/>
      <c r="Y137" s="232"/>
      <c r="Z137" s="232"/>
      <c r="AA137" s="238"/>
      <c r="AT137" s="239" t="s">
        <v>155</v>
      </c>
      <c r="AU137" s="239" t="s">
        <v>126</v>
      </c>
      <c r="AV137" s="10" t="s">
        <v>84</v>
      </c>
      <c r="AW137" s="10" t="s">
        <v>34</v>
      </c>
      <c r="AX137" s="10" t="s">
        <v>76</v>
      </c>
      <c r="AY137" s="239" t="s">
        <v>147</v>
      </c>
    </row>
    <row r="138" s="11" customFormat="1" ht="16.5" customHeight="1">
      <c r="B138" s="240"/>
      <c r="C138" s="241"/>
      <c r="D138" s="241"/>
      <c r="E138" s="242" t="s">
        <v>22</v>
      </c>
      <c r="F138" s="243" t="s">
        <v>165</v>
      </c>
      <c r="G138" s="241"/>
      <c r="H138" s="241"/>
      <c r="I138" s="241"/>
      <c r="J138" s="241"/>
      <c r="K138" s="244">
        <v>323.19999999999999</v>
      </c>
      <c r="L138" s="241"/>
      <c r="M138" s="241"/>
      <c r="N138" s="241"/>
      <c r="O138" s="241"/>
      <c r="P138" s="241"/>
      <c r="Q138" s="241"/>
      <c r="R138" s="245"/>
      <c r="T138" s="246"/>
      <c r="U138" s="241"/>
      <c r="V138" s="241"/>
      <c r="W138" s="241"/>
      <c r="X138" s="241"/>
      <c r="Y138" s="241"/>
      <c r="Z138" s="241"/>
      <c r="AA138" s="247"/>
      <c r="AT138" s="248" t="s">
        <v>155</v>
      </c>
      <c r="AU138" s="248" t="s">
        <v>126</v>
      </c>
      <c r="AV138" s="11" t="s">
        <v>126</v>
      </c>
      <c r="AW138" s="11" t="s">
        <v>34</v>
      </c>
      <c r="AX138" s="11" t="s">
        <v>76</v>
      </c>
      <c r="AY138" s="248" t="s">
        <v>147</v>
      </c>
    </row>
    <row r="139" s="11" customFormat="1" ht="16.5" customHeight="1">
      <c r="B139" s="240"/>
      <c r="C139" s="241"/>
      <c r="D139" s="241"/>
      <c r="E139" s="242" t="s">
        <v>22</v>
      </c>
      <c r="F139" s="243" t="s">
        <v>166</v>
      </c>
      <c r="G139" s="241"/>
      <c r="H139" s="241"/>
      <c r="I139" s="241"/>
      <c r="J139" s="241"/>
      <c r="K139" s="244">
        <v>108.8</v>
      </c>
      <c r="L139" s="241"/>
      <c r="M139" s="241"/>
      <c r="N139" s="241"/>
      <c r="O139" s="241"/>
      <c r="P139" s="241"/>
      <c r="Q139" s="241"/>
      <c r="R139" s="245"/>
      <c r="T139" s="246"/>
      <c r="U139" s="241"/>
      <c r="V139" s="241"/>
      <c r="W139" s="241"/>
      <c r="X139" s="241"/>
      <c r="Y139" s="241"/>
      <c r="Z139" s="241"/>
      <c r="AA139" s="247"/>
      <c r="AT139" s="248" t="s">
        <v>155</v>
      </c>
      <c r="AU139" s="248" t="s">
        <v>126</v>
      </c>
      <c r="AV139" s="11" t="s">
        <v>126</v>
      </c>
      <c r="AW139" s="11" t="s">
        <v>34</v>
      </c>
      <c r="AX139" s="11" t="s">
        <v>76</v>
      </c>
      <c r="AY139" s="248" t="s">
        <v>147</v>
      </c>
    </row>
    <row r="140" s="11" customFormat="1" ht="16.5" customHeight="1">
      <c r="B140" s="240"/>
      <c r="C140" s="241"/>
      <c r="D140" s="241"/>
      <c r="E140" s="242" t="s">
        <v>22</v>
      </c>
      <c r="F140" s="243" t="s">
        <v>167</v>
      </c>
      <c r="G140" s="241"/>
      <c r="H140" s="241"/>
      <c r="I140" s="241"/>
      <c r="J140" s="241"/>
      <c r="K140" s="244">
        <v>60.799999999999997</v>
      </c>
      <c r="L140" s="241"/>
      <c r="M140" s="241"/>
      <c r="N140" s="241"/>
      <c r="O140" s="241"/>
      <c r="P140" s="241"/>
      <c r="Q140" s="241"/>
      <c r="R140" s="245"/>
      <c r="T140" s="246"/>
      <c r="U140" s="241"/>
      <c r="V140" s="241"/>
      <c r="W140" s="241"/>
      <c r="X140" s="241"/>
      <c r="Y140" s="241"/>
      <c r="Z140" s="241"/>
      <c r="AA140" s="247"/>
      <c r="AT140" s="248" t="s">
        <v>155</v>
      </c>
      <c r="AU140" s="248" t="s">
        <v>126</v>
      </c>
      <c r="AV140" s="11" t="s">
        <v>126</v>
      </c>
      <c r="AW140" s="11" t="s">
        <v>34</v>
      </c>
      <c r="AX140" s="11" t="s">
        <v>76</v>
      </c>
      <c r="AY140" s="248" t="s">
        <v>147</v>
      </c>
    </row>
    <row r="141" s="11" customFormat="1" ht="16.5" customHeight="1">
      <c r="B141" s="240"/>
      <c r="C141" s="241"/>
      <c r="D141" s="241"/>
      <c r="E141" s="242" t="s">
        <v>22</v>
      </c>
      <c r="F141" s="243" t="s">
        <v>168</v>
      </c>
      <c r="G141" s="241"/>
      <c r="H141" s="241"/>
      <c r="I141" s="241"/>
      <c r="J141" s="241"/>
      <c r="K141" s="244">
        <v>18.199999999999999</v>
      </c>
      <c r="L141" s="241"/>
      <c r="M141" s="241"/>
      <c r="N141" s="241"/>
      <c r="O141" s="241"/>
      <c r="P141" s="241"/>
      <c r="Q141" s="241"/>
      <c r="R141" s="245"/>
      <c r="T141" s="246"/>
      <c r="U141" s="241"/>
      <c r="V141" s="241"/>
      <c r="W141" s="241"/>
      <c r="X141" s="241"/>
      <c r="Y141" s="241"/>
      <c r="Z141" s="241"/>
      <c r="AA141" s="247"/>
      <c r="AT141" s="248" t="s">
        <v>155</v>
      </c>
      <c r="AU141" s="248" t="s">
        <v>126</v>
      </c>
      <c r="AV141" s="11" t="s">
        <v>126</v>
      </c>
      <c r="AW141" s="11" t="s">
        <v>34</v>
      </c>
      <c r="AX141" s="11" t="s">
        <v>76</v>
      </c>
      <c r="AY141" s="248" t="s">
        <v>147</v>
      </c>
    </row>
    <row r="142" s="12" customFormat="1" ht="16.5" customHeight="1">
      <c r="B142" s="249"/>
      <c r="C142" s="250"/>
      <c r="D142" s="250"/>
      <c r="E142" s="251" t="s">
        <v>22</v>
      </c>
      <c r="F142" s="252" t="s">
        <v>160</v>
      </c>
      <c r="G142" s="250"/>
      <c r="H142" s="250"/>
      <c r="I142" s="250"/>
      <c r="J142" s="250"/>
      <c r="K142" s="253">
        <v>511</v>
      </c>
      <c r="L142" s="250"/>
      <c r="M142" s="250"/>
      <c r="N142" s="250"/>
      <c r="O142" s="250"/>
      <c r="P142" s="250"/>
      <c r="Q142" s="250"/>
      <c r="R142" s="254"/>
      <c r="T142" s="255"/>
      <c r="U142" s="250"/>
      <c r="V142" s="250"/>
      <c r="W142" s="250"/>
      <c r="X142" s="250"/>
      <c r="Y142" s="250"/>
      <c r="Z142" s="250"/>
      <c r="AA142" s="256"/>
      <c r="AT142" s="257" t="s">
        <v>155</v>
      </c>
      <c r="AU142" s="257" t="s">
        <v>126</v>
      </c>
      <c r="AV142" s="12" t="s">
        <v>152</v>
      </c>
      <c r="AW142" s="12" t="s">
        <v>34</v>
      </c>
      <c r="AX142" s="12" t="s">
        <v>84</v>
      </c>
      <c r="AY142" s="257" t="s">
        <v>147</v>
      </c>
    </row>
    <row r="143" s="1" customFormat="1" ht="16.5" customHeight="1">
      <c r="B143" s="47"/>
      <c r="C143" s="258" t="s">
        <v>169</v>
      </c>
      <c r="D143" s="258" t="s">
        <v>170</v>
      </c>
      <c r="E143" s="259" t="s">
        <v>171</v>
      </c>
      <c r="F143" s="260" t="s">
        <v>172</v>
      </c>
      <c r="G143" s="260"/>
      <c r="H143" s="260"/>
      <c r="I143" s="260"/>
      <c r="J143" s="261" t="s">
        <v>151</v>
      </c>
      <c r="K143" s="262">
        <v>203.11500000000001</v>
      </c>
      <c r="L143" s="263">
        <v>0</v>
      </c>
      <c r="M143" s="264"/>
      <c r="N143" s="265">
        <f>ROUND(L143*K143,2)</f>
        <v>0</v>
      </c>
      <c r="O143" s="227"/>
      <c r="P143" s="227"/>
      <c r="Q143" s="227"/>
      <c r="R143" s="49"/>
      <c r="T143" s="228" t="s">
        <v>22</v>
      </c>
      <c r="U143" s="57" t="s">
        <v>43</v>
      </c>
      <c r="V143" s="48"/>
      <c r="W143" s="229">
        <f>V143*K143</f>
        <v>0</v>
      </c>
      <c r="X143" s="229">
        <v>0.0015</v>
      </c>
      <c r="Y143" s="229">
        <f>X143*K143</f>
        <v>0.30467250000000001</v>
      </c>
      <c r="Z143" s="229">
        <v>0</v>
      </c>
      <c r="AA143" s="230">
        <f>Z143*K143</f>
        <v>0</v>
      </c>
      <c r="AR143" s="23" t="s">
        <v>173</v>
      </c>
      <c r="AT143" s="23" t="s">
        <v>170</v>
      </c>
      <c r="AU143" s="23" t="s">
        <v>126</v>
      </c>
      <c r="AY143" s="23" t="s">
        <v>147</v>
      </c>
      <c r="BE143" s="143">
        <f>IF(U143="základní",N143,0)</f>
        <v>0</v>
      </c>
      <c r="BF143" s="143">
        <f>IF(U143="snížená",N143,0)</f>
        <v>0</v>
      </c>
      <c r="BG143" s="143">
        <f>IF(U143="zákl. přenesená",N143,0)</f>
        <v>0</v>
      </c>
      <c r="BH143" s="143">
        <f>IF(U143="sníž. přenesená",N143,0)</f>
        <v>0</v>
      </c>
      <c r="BI143" s="143">
        <f>IF(U143="nulová",N143,0)</f>
        <v>0</v>
      </c>
      <c r="BJ143" s="23" t="s">
        <v>126</v>
      </c>
      <c r="BK143" s="143">
        <f>ROUND(L143*K143,2)</f>
        <v>0</v>
      </c>
      <c r="BL143" s="23" t="s">
        <v>152</v>
      </c>
      <c r="BM143" s="23" t="s">
        <v>174</v>
      </c>
    </row>
    <row r="144" s="10" customFormat="1" ht="16.5" customHeight="1">
      <c r="B144" s="231"/>
      <c r="C144" s="232"/>
      <c r="D144" s="232"/>
      <c r="E144" s="233" t="s">
        <v>22</v>
      </c>
      <c r="F144" s="234" t="s">
        <v>154</v>
      </c>
      <c r="G144" s="235"/>
      <c r="H144" s="235"/>
      <c r="I144" s="235"/>
      <c r="J144" s="232"/>
      <c r="K144" s="233" t="s">
        <v>22</v>
      </c>
      <c r="L144" s="232"/>
      <c r="M144" s="232"/>
      <c r="N144" s="232"/>
      <c r="O144" s="232"/>
      <c r="P144" s="232"/>
      <c r="Q144" s="232"/>
      <c r="R144" s="236"/>
      <c r="T144" s="237"/>
      <c r="U144" s="232"/>
      <c r="V144" s="232"/>
      <c r="W144" s="232"/>
      <c r="X144" s="232"/>
      <c r="Y144" s="232"/>
      <c r="Z144" s="232"/>
      <c r="AA144" s="238"/>
      <c r="AT144" s="239" t="s">
        <v>155</v>
      </c>
      <c r="AU144" s="239" t="s">
        <v>126</v>
      </c>
      <c r="AV144" s="10" t="s">
        <v>84</v>
      </c>
      <c r="AW144" s="10" t="s">
        <v>34</v>
      </c>
      <c r="AX144" s="10" t="s">
        <v>76</v>
      </c>
      <c r="AY144" s="239" t="s">
        <v>147</v>
      </c>
    </row>
    <row r="145" s="11" customFormat="1" ht="16.5" customHeight="1">
      <c r="B145" s="240"/>
      <c r="C145" s="241"/>
      <c r="D145" s="241"/>
      <c r="E145" s="242" t="s">
        <v>22</v>
      </c>
      <c r="F145" s="243" t="s">
        <v>175</v>
      </c>
      <c r="G145" s="241"/>
      <c r="H145" s="241"/>
      <c r="I145" s="241"/>
      <c r="J145" s="241"/>
      <c r="K145" s="244">
        <v>129.28</v>
      </c>
      <c r="L145" s="241"/>
      <c r="M145" s="241"/>
      <c r="N145" s="241"/>
      <c r="O145" s="241"/>
      <c r="P145" s="241"/>
      <c r="Q145" s="241"/>
      <c r="R145" s="245"/>
      <c r="T145" s="246"/>
      <c r="U145" s="241"/>
      <c r="V145" s="241"/>
      <c r="W145" s="241"/>
      <c r="X145" s="241"/>
      <c r="Y145" s="241"/>
      <c r="Z145" s="241"/>
      <c r="AA145" s="247"/>
      <c r="AT145" s="248" t="s">
        <v>155</v>
      </c>
      <c r="AU145" s="248" t="s">
        <v>126</v>
      </c>
      <c r="AV145" s="11" t="s">
        <v>126</v>
      </c>
      <c r="AW145" s="11" t="s">
        <v>34</v>
      </c>
      <c r="AX145" s="11" t="s">
        <v>76</v>
      </c>
      <c r="AY145" s="248" t="s">
        <v>147</v>
      </c>
    </row>
    <row r="146" s="11" customFormat="1" ht="16.5" customHeight="1">
      <c r="B146" s="240"/>
      <c r="C146" s="241"/>
      <c r="D146" s="241"/>
      <c r="E146" s="242" t="s">
        <v>22</v>
      </c>
      <c r="F146" s="243" t="s">
        <v>176</v>
      </c>
      <c r="G146" s="241"/>
      <c r="H146" s="241"/>
      <c r="I146" s="241"/>
      <c r="J146" s="241"/>
      <c r="K146" s="244">
        <v>43.520000000000003</v>
      </c>
      <c r="L146" s="241"/>
      <c r="M146" s="241"/>
      <c r="N146" s="241"/>
      <c r="O146" s="241"/>
      <c r="P146" s="241"/>
      <c r="Q146" s="241"/>
      <c r="R146" s="245"/>
      <c r="T146" s="246"/>
      <c r="U146" s="241"/>
      <c r="V146" s="241"/>
      <c r="W146" s="241"/>
      <c r="X146" s="241"/>
      <c r="Y146" s="241"/>
      <c r="Z146" s="241"/>
      <c r="AA146" s="247"/>
      <c r="AT146" s="248" t="s">
        <v>155</v>
      </c>
      <c r="AU146" s="248" t="s">
        <v>126</v>
      </c>
      <c r="AV146" s="11" t="s">
        <v>126</v>
      </c>
      <c r="AW146" s="11" t="s">
        <v>34</v>
      </c>
      <c r="AX146" s="11" t="s">
        <v>76</v>
      </c>
      <c r="AY146" s="248" t="s">
        <v>147</v>
      </c>
    </row>
    <row r="147" s="11" customFormat="1" ht="16.5" customHeight="1">
      <c r="B147" s="240"/>
      <c r="C147" s="241"/>
      <c r="D147" s="241"/>
      <c r="E147" s="242" t="s">
        <v>22</v>
      </c>
      <c r="F147" s="243" t="s">
        <v>158</v>
      </c>
      <c r="G147" s="241"/>
      <c r="H147" s="241"/>
      <c r="I147" s="241"/>
      <c r="J147" s="241"/>
      <c r="K147" s="244">
        <v>9.1199999999999992</v>
      </c>
      <c r="L147" s="241"/>
      <c r="M147" s="241"/>
      <c r="N147" s="241"/>
      <c r="O147" s="241"/>
      <c r="P147" s="241"/>
      <c r="Q147" s="241"/>
      <c r="R147" s="245"/>
      <c r="T147" s="246"/>
      <c r="U147" s="241"/>
      <c r="V147" s="241"/>
      <c r="W147" s="241"/>
      <c r="X147" s="241"/>
      <c r="Y147" s="241"/>
      <c r="Z147" s="241"/>
      <c r="AA147" s="247"/>
      <c r="AT147" s="248" t="s">
        <v>155</v>
      </c>
      <c r="AU147" s="248" t="s">
        <v>126</v>
      </c>
      <c r="AV147" s="11" t="s">
        <v>126</v>
      </c>
      <c r="AW147" s="11" t="s">
        <v>34</v>
      </c>
      <c r="AX147" s="11" t="s">
        <v>76</v>
      </c>
      <c r="AY147" s="248" t="s">
        <v>147</v>
      </c>
    </row>
    <row r="148" s="11" customFormat="1" ht="16.5" customHeight="1">
      <c r="B148" s="240"/>
      <c r="C148" s="241"/>
      <c r="D148" s="241"/>
      <c r="E148" s="242" t="s">
        <v>22</v>
      </c>
      <c r="F148" s="243" t="s">
        <v>159</v>
      </c>
      <c r="G148" s="241"/>
      <c r="H148" s="241"/>
      <c r="I148" s="241"/>
      <c r="J148" s="241"/>
      <c r="K148" s="244">
        <v>2.73</v>
      </c>
      <c r="L148" s="241"/>
      <c r="M148" s="241"/>
      <c r="N148" s="241"/>
      <c r="O148" s="241"/>
      <c r="P148" s="241"/>
      <c r="Q148" s="241"/>
      <c r="R148" s="245"/>
      <c r="T148" s="246"/>
      <c r="U148" s="241"/>
      <c r="V148" s="241"/>
      <c r="W148" s="241"/>
      <c r="X148" s="241"/>
      <c r="Y148" s="241"/>
      <c r="Z148" s="241"/>
      <c r="AA148" s="247"/>
      <c r="AT148" s="248" t="s">
        <v>155</v>
      </c>
      <c r="AU148" s="248" t="s">
        <v>126</v>
      </c>
      <c r="AV148" s="11" t="s">
        <v>126</v>
      </c>
      <c r="AW148" s="11" t="s">
        <v>34</v>
      </c>
      <c r="AX148" s="11" t="s">
        <v>76</v>
      </c>
      <c r="AY148" s="248" t="s">
        <v>147</v>
      </c>
    </row>
    <row r="149" s="12" customFormat="1" ht="16.5" customHeight="1">
      <c r="B149" s="249"/>
      <c r="C149" s="250"/>
      <c r="D149" s="250"/>
      <c r="E149" s="251" t="s">
        <v>22</v>
      </c>
      <c r="F149" s="252" t="s">
        <v>160</v>
      </c>
      <c r="G149" s="250"/>
      <c r="H149" s="250"/>
      <c r="I149" s="250"/>
      <c r="J149" s="250"/>
      <c r="K149" s="253">
        <v>184.65000000000001</v>
      </c>
      <c r="L149" s="250"/>
      <c r="M149" s="250"/>
      <c r="N149" s="250"/>
      <c r="O149" s="250"/>
      <c r="P149" s="250"/>
      <c r="Q149" s="250"/>
      <c r="R149" s="254"/>
      <c r="T149" s="255"/>
      <c r="U149" s="250"/>
      <c r="V149" s="250"/>
      <c r="W149" s="250"/>
      <c r="X149" s="250"/>
      <c r="Y149" s="250"/>
      <c r="Z149" s="250"/>
      <c r="AA149" s="256"/>
      <c r="AT149" s="257" t="s">
        <v>155</v>
      </c>
      <c r="AU149" s="257" t="s">
        <v>126</v>
      </c>
      <c r="AV149" s="12" t="s">
        <v>152</v>
      </c>
      <c r="AW149" s="12" t="s">
        <v>34</v>
      </c>
      <c r="AX149" s="12" t="s">
        <v>84</v>
      </c>
      <c r="AY149" s="257" t="s">
        <v>147</v>
      </c>
    </row>
    <row r="150" s="1" customFormat="1" ht="25.5" customHeight="1">
      <c r="B150" s="47"/>
      <c r="C150" s="220" t="s">
        <v>152</v>
      </c>
      <c r="D150" s="220" t="s">
        <v>148</v>
      </c>
      <c r="E150" s="221" t="s">
        <v>177</v>
      </c>
      <c r="F150" s="222" t="s">
        <v>178</v>
      </c>
      <c r="G150" s="222"/>
      <c r="H150" s="222"/>
      <c r="I150" s="222"/>
      <c r="J150" s="223" t="s">
        <v>151</v>
      </c>
      <c r="K150" s="224">
        <v>206.25</v>
      </c>
      <c r="L150" s="225">
        <v>0</v>
      </c>
      <c r="M150" s="226"/>
      <c r="N150" s="227">
        <f>ROUND(L150*K150,2)</f>
        <v>0</v>
      </c>
      <c r="O150" s="227"/>
      <c r="P150" s="227"/>
      <c r="Q150" s="227"/>
      <c r="R150" s="49"/>
      <c r="T150" s="228" t="s">
        <v>22</v>
      </c>
      <c r="U150" s="57" t="s">
        <v>43</v>
      </c>
      <c r="V150" s="48"/>
      <c r="W150" s="229">
        <f>V150*K150</f>
        <v>0</v>
      </c>
      <c r="X150" s="229">
        <v>0.0030000000000000001</v>
      </c>
      <c r="Y150" s="229">
        <f>X150*K150</f>
        <v>0.61875000000000002</v>
      </c>
      <c r="Z150" s="229">
        <v>0</v>
      </c>
      <c r="AA150" s="230">
        <f>Z150*K150</f>
        <v>0</v>
      </c>
      <c r="AR150" s="23" t="s">
        <v>152</v>
      </c>
      <c r="AT150" s="23" t="s">
        <v>148</v>
      </c>
      <c r="AU150" s="23" t="s">
        <v>126</v>
      </c>
      <c r="AY150" s="23" t="s">
        <v>147</v>
      </c>
      <c r="BE150" s="143">
        <f>IF(U150="základní",N150,0)</f>
        <v>0</v>
      </c>
      <c r="BF150" s="143">
        <f>IF(U150="snížená",N150,0)</f>
        <v>0</v>
      </c>
      <c r="BG150" s="143">
        <f>IF(U150="zákl. přenesená",N150,0)</f>
        <v>0</v>
      </c>
      <c r="BH150" s="143">
        <f>IF(U150="sníž. přenesená",N150,0)</f>
        <v>0</v>
      </c>
      <c r="BI150" s="143">
        <f>IF(U150="nulová",N150,0)</f>
        <v>0</v>
      </c>
      <c r="BJ150" s="23" t="s">
        <v>126</v>
      </c>
      <c r="BK150" s="143">
        <f>ROUND(L150*K150,2)</f>
        <v>0</v>
      </c>
      <c r="BL150" s="23" t="s">
        <v>152</v>
      </c>
      <c r="BM150" s="23" t="s">
        <v>179</v>
      </c>
    </row>
    <row r="151" s="1" customFormat="1" ht="25.5" customHeight="1">
      <c r="B151" s="47"/>
      <c r="C151" s="220" t="s">
        <v>180</v>
      </c>
      <c r="D151" s="220" t="s">
        <v>148</v>
      </c>
      <c r="E151" s="221" t="s">
        <v>181</v>
      </c>
      <c r="F151" s="222" t="s">
        <v>182</v>
      </c>
      <c r="G151" s="222"/>
      <c r="H151" s="222"/>
      <c r="I151" s="222"/>
      <c r="J151" s="223" t="s">
        <v>151</v>
      </c>
      <c r="K151" s="224">
        <v>7.5499999999999998</v>
      </c>
      <c r="L151" s="225">
        <v>0</v>
      </c>
      <c r="M151" s="226"/>
      <c r="N151" s="227">
        <f>ROUND(L151*K151,2)</f>
        <v>0</v>
      </c>
      <c r="O151" s="227"/>
      <c r="P151" s="227"/>
      <c r="Q151" s="227"/>
      <c r="R151" s="49"/>
      <c r="T151" s="228" t="s">
        <v>22</v>
      </c>
      <c r="U151" s="57" t="s">
        <v>43</v>
      </c>
      <c r="V151" s="48"/>
      <c r="W151" s="229">
        <f>V151*K151</f>
        <v>0</v>
      </c>
      <c r="X151" s="229">
        <v>0.033579999999999999</v>
      </c>
      <c r="Y151" s="229">
        <f>X151*K151</f>
        <v>0.253529</v>
      </c>
      <c r="Z151" s="229">
        <v>0</v>
      </c>
      <c r="AA151" s="230">
        <f>Z151*K151</f>
        <v>0</v>
      </c>
      <c r="AR151" s="23" t="s">
        <v>152</v>
      </c>
      <c r="AT151" s="23" t="s">
        <v>148</v>
      </c>
      <c r="AU151" s="23" t="s">
        <v>126</v>
      </c>
      <c r="AY151" s="23" t="s">
        <v>147</v>
      </c>
      <c r="BE151" s="143">
        <f>IF(U151="základní",N151,0)</f>
        <v>0</v>
      </c>
      <c r="BF151" s="143">
        <f>IF(U151="snížená",N151,0)</f>
        <v>0</v>
      </c>
      <c r="BG151" s="143">
        <f>IF(U151="zákl. přenesená",N151,0)</f>
        <v>0</v>
      </c>
      <c r="BH151" s="143">
        <f>IF(U151="sníž. přenesená",N151,0)</f>
        <v>0</v>
      </c>
      <c r="BI151" s="143">
        <f>IF(U151="nulová",N151,0)</f>
        <v>0</v>
      </c>
      <c r="BJ151" s="23" t="s">
        <v>126</v>
      </c>
      <c r="BK151" s="143">
        <f>ROUND(L151*K151,2)</f>
        <v>0</v>
      </c>
      <c r="BL151" s="23" t="s">
        <v>152</v>
      </c>
      <c r="BM151" s="23" t="s">
        <v>183</v>
      </c>
    </row>
    <row r="152" s="10" customFormat="1" ht="16.5" customHeight="1">
      <c r="B152" s="231"/>
      <c r="C152" s="232"/>
      <c r="D152" s="232"/>
      <c r="E152" s="233" t="s">
        <v>22</v>
      </c>
      <c r="F152" s="234" t="s">
        <v>184</v>
      </c>
      <c r="G152" s="235"/>
      <c r="H152" s="235"/>
      <c r="I152" s="235"/>
      <c r="J152" s="232"/>
      <c r="K152" s="233" t="s">
        <v>22</v>
      </c>
      <c r="L152" s="232"/>
      <c r="M152" s="232"/>
      <c r="N152" s="232"/>
      <c r="O152" s="232"/>
      <c r="P152" s="232"/>
      <c r="Q152" s="232"/>
      <c r="R152" s="236"/>
      <c r="T152" s="237"/>
      <c r="U152" s="232"/>
      <c r="V152" s="232"/>
      <c r="W152" s="232"/>
      <c r="X152" s="232"/>
      <c r="Y152" s="232"/>
      <c r="Z152" s="232"/>
      <c r="AA152" s="238"/>
      <c r="AT152" s="239" t="s">
        <v>155</v>
      </c>
      <c r="AU152" s="239" t="s">
        <v>126</v>
      </c>
      <c r="AV152" s="10" t="s">
        <v>84</v>
      </c>
      <c r="AW152" s="10" t="s">
        <v>34</v>
      </c>
      <c r="AX152" s="10" t="s">
        <v>76</v>
      </c>
      <c r="AY152" s="239" t="s">
        <v>147</v>
      </c>
    </row>
    <row r="153" s="11" customFormat="1" ht="16.5" customHeight="1">
      <c r="B153" s="240"/>
      <c r="C153" s="241"/>
      <c r="D153" s="241"/>
      <c r="E153" s="242" t="s">
        <v>22</v>
      </c>
      <c r="F153" s="243" t="s">
        <v>185</v>
      </c>
      <c r="G153" s="241"/>
      <c r="H153" s="241"/>
      <c r="I153" s="241"/>
      <c r="J153" s="241"/>
      <c r="K153" s="244">
        <v>5.0499999999999998</v>
      </c>
      <c r="L153" s="241"/>
      <c r="M153" s="241"/>
      <c r="N153" s="241"/>
      <c r="O153" s="241"/>
      <c r="P153" s="241"/>
      <c r="Q153" s="241"/>
      <c r="R153" s="245"/>
      <c r="T153" s="246"/>
      <c r="U153" s="241"/>
      <c r="V153" s="241"/>
      <c r="W153" s="241"/>
      <c r="X153" s="241"/>
      <c r="Y153" s="241"/>
      <c r="Z153" s="241"/>
      <c r="AA153" s="247"/>
      <c r="AT153" s="248" t="s">
        <v>155</v>
      </c>
      <c r="AU153" s="248" t="s">
        <v>126</v>
      </c>
      <c r="AV153" s="11" t="s">
        <v>126</v>
      </c>
      <c r="AW153" s="11" t="s">
        <v>34</v>
      </c>
      <c r="AX153" s="11" t="s">
        <v>76</v>
      </c>
      <c r="AY153" s="248" t="s">
        <v>147</v>
      </c>
    </row>
    <row r="154" s="11" customFormat="1" ht="16.5" customHeight="1">
      <c r="B154" s="240"/>
      <c r="C154" s="241"/>
      <c r="D154" s="241"/>
      <c r="E154" s="242" t="s">
        <v>22</v>
      </c>
      <c r="F154" s="243" t="s">
        <v>186</v>
      </c>
      <c r="G154" s="241"/>
      <c r="H154" s="241"/>
      <c r="I154" s="241"/>
      <c r="J154" s="241"/>
      <c r="K154" s="244">
        <v>2.5</v>
      </c>
      <c r="L154" s="241"/>
      <c r="M154" s="241"/>
      <c r="N154" s="241"/>
      <c r="O154" s="241"/>
      <c r="P154" s="241"/>
      <c r="Q154" s="241"/>
      <c r="R154" s="245"/>
      <c r="T154" s="246"/>
      <c r="U154" s="241"/>
      <c r="V154" s="241"/>
      <c r="W154" s="241"/>
      <c r="X154" s="241"/>
      <c r="Y154" s="241"/>
      <c r="Z154" s="241"/>
      <c r="AA154" s="247"/>
      <c r="AT154" s="248" t="s">
        <v>155</v>
      </c>
      <c r="AU154" s="248" t="s">
        <v>126</v>
      </c>
      <c r="AV154" s="11" t="s">
        <v>126</v>
      </c>
      <c r="AW154" s="11" t="s">
        <v>34</v>
      </c>
      <c r="AX154" s="11" t="s">
        <v>76</v>
      </c>
      <c r="AY154" s="248" t="s">
        <v>147</v>
      </c>
    </row>
    <row r="155" s="12" customFormat="1" ht="16.5" customHeight="1">
      <c r="B155" s="249"/>
      <c r="C155" s="250"/>
      <c r="D155" s="250"/>
      <c r="E155" s="251" t="s">
        <v>22</v>
      </c>
      <c r="F155" s="252" t="s">
        <v>160</v>
      </c>
      <c r="G155" s="250"/>
      <c r="H155" s="250"/>
      <c r="I155" s="250"/>
      <c r="J155" s="250"/>
      <c r="K155" s="253">
        <v>7.5499999999999998</v>
      </c>
      <c r="L155" s="250"/>
      <c r="M155" s="250"/>
      <c r="N155" s="250"/>
      <c r="O155" s="250"/>
      <c r="P155" s="250"/>
      <c r="Q155" s="250"/>
      <c r="R155" s="254"/>
      <c r="T155" s="255"/>
      <c r="U155" s="250"/>
      <c r="V155" s="250"/>
      <c r="W155" s="250"/>
      <c r="X155" s="250"/>
      <c r="Y155" s="250"/>
      <c r="Z155" s="250"/>
      <c r="AA155" s="256"/>
      <c r="AT155" s="257" t="s">
        <v>155</v>
      </c>
      <c r="AU155" s="257" t="s">
        <v>126</v>
      </c>
      <c r="AV155" s="12" t="s">
        <v>152</v>
      </c>
      <c r="AW155" s="12" t="s">
        <v>34</v>
      </c>
      <c r="AX155" s="12" t="s">
        <v>84</v>
      </c>
      <c r="AY155" s="257" t="s">
        <v>147</v>
      </c>
    </row>
    <row r="156" s="1" customFormat="1" ht="25.5" customHeight="1">
      <c r="B156" s="47"/>
      <c r="C156" s="220" t="s">
        <v>187</v>
      </c>
      <c r="D156" s="220" t="s">
        <v>148</v>
      </c>
      <c r="E156" s="221" t="s">
        <v>188</v>
      </c>
      <c r="F156" s="222" t="s">
        <v>189</v>
      </c>
      <c r="G156" s="222"/>
      <c r="H156" s="222"/>
      <c r="I156" s="222"/>
      <c r="J156" s="223" t="s">
        <v>163</v>
      </c>
      <c r="K156" s="224">
        <v>730</v>
      </c>
      <c r="L156" s="225">
        <v>0</v>
      </c>
      <c r="M156" s="226"/>
      <c r="N156" s="227">
        <f>ROUND(L156*K156,2)</f>
        <v>0</v>
      </c>
      <c r="O156" s="227"/>
      <c r="P156" s="227"/>
      <c r="Q156" s="227"/>
      <c r="R156" s="49"/>
      <c r="T156" s="228" t="s">
        <v>22</v>
      </c>
      <c r="U156" s="57" t="s">
        <v>43</v>
      </c>
      <c r="V156" s="48"/>
      <c r="W156" s="229">
        <f>V156*K156</f>
        <v>0</v>
      </c>
      <c r="X156" s="229">
        <v>0.0015</v>
      </c>
      <c r="Y156" s="229">
        <f>X156*K156</f>
        <v>1.095</v>
      </c>
      <c r="Z156" s="229">
        <v>0</v>
      </c>
      <c r="AA156" s="230">
        <f>Z156*K156</f>
        <v>0</v>
      </c>
      <c r="AR156" s="23" t="s">
        <v>152</v>
      </c>
      <c r="AT156" s="23" t="s">
        <v>148</v>
      </c>
      <c r="AU156" s="23" t="s">
        <v>126</v>
      </c>
      <c r="AY156" s="23" t="s">
        <v>147</v>
      </c>
      <c r="BE156" s="143">
        <f>IF(U156="základní",N156,0)</f>
        <v>0</v>
      </c>
      <c r="BF156" s="143">
        <f>IF(U156="snížená",N156,0)</f>
        <v>0</v>
      </c>
      <c r="BG156" s="143">
        <f>IF(U156="zákl. přenesená",N156,0)</f>
        <v>0</v>
      </c>
      <c r="BH156" s="143">
        <f>IF(U156="sníž. přenesená",N156,0)</f>
        <v>0</v>
      </c>
      <c r="BI156" s="143">
        <f>IF(U156="nulová",N156,0)</f>
        <v>0</v>
      </c>
      <c r="BJ156" s="23" t="s">
        <v>126</v>
      </c>
      <c r="BK156" s="143">
        <f>ROUND(L156*K156,2)</f>
        <v>0</v>
      </c>
      <c r="BL156" s="23" t="s">
        <v>152</v>
      </c>
      <c r="BM156" s="23" t="s">
        <v>190</v>
      </c>
    </row>
    <row r="157" s="10" customFormat="1" ht="16.5" customHeight="1">
      <c r="B157" s="231"/>
      <c r="C157" s="232"/>
      <c r="D157" s="232"/>
      <c r="E157" s="233" t="s">
        <v>22</v>
      </c>
      <c r="F157" s="234" t="s">
        <v>191</v>
      </c>
      <c r="G157" s="235"/>
      <c r="H157" s="235"/>
      <c r="I157" s="235"/>
      <c r="J157" s="232"/>
      <c r="K157" s="233" t="s">
        <v>22</v>
      </c>
      <c r="L157" s="232"/>
      <c r="M157" s="232"/>
      <c r="N157" s="232"/>
      <c r="O157" s="232"/>
      <c r="P157" s="232"/>
      <c r="Q157" s="232"/>
      <c r="R157" s="236"/>
      <c r="T157" s="237"/>
      <c r="U157" s="232"/>
      <c r="V157" s="232"/>
      <c r="W157" s="232"/>
      <c r="X157" s="232"/>
      <c r="Y157" s="232"/>
      <c r="Z157" s="232"/>
      <c r="AA157" s="238"/>
      <c r="AT157" s="239" t="s">
        <v>155</v>
      </c>
      <c r="AU157" s="239" t="s">
        <v>126</v>
      </c>
      <c r="AV157" s="10" t="s">
        <v>84</v>
      </c>
      <c r="AW157" s="10" t="s">
        <v>34</v>
      </c>
      <c r="AX157" s="10" t="s">
        <v>76</v>
      </c>
      <c r="AY157" s="239" t="s">
        <v>147</v>
      </c>
    </row>
    <row r="158" s="11" customFormat="1" ht="16.5" customHeight="1">
      <c r="B158" s="240"/>
      <c r="C158" s="241"/>
      <c r="D158" s="241"/>
      <c r="E158" s="242" t="s">
        <v>22</v>
      </c>
      <c r="F158" s="243" t="s">
        <v>192</v>
      </c>
      <c r="G158" s="241"/>
      <c r="H158" s="241"/>
      <c r="I158" s="241"/>
      <c r="J158" s="241"/>
      <c r="K158" s="244">
        <v>460.80000000000001</v>
      </c>
      <c r="L158" s="241"/>
      <c r="M158" s="241"/>
      <c r="N158" s="241"/>
      <c r="O158" s="241"/>
      <c r="P158" s="241"/>
      <c r="Q158" s="241"/>
      <c r="R158" s="245"/>
      <c r="T158" s="246"/>
      <c r="U158" s="241"/>
      <c r="V158" s="241"/>
      <c r="W158" s="241"/>
      <c r="X158" s="241"/>
      <c r="Y158" s="241"/>
      <c r="Z158" s="241"/>
      <c r="AA158" s="247"/>
      <c r="AT158" s="248" t="s">
        <v>155</v>
      </c>
      <c r="AU158" s="248" t="s">
        <v>126</v>
      </c>
      <c r="AV158" s="11" t="s">
        <v>126</v>
      </c>
      <c r="AW158" s="11" t="s">
        <v>34</v>
      </c>
      <c r="AX158" s="11" t="s">
        <v>76</v>
      </c>
      <c r="AY158" s="248" t="s">
        <v>147</v>
      </c>
    </row>
    <row r="159" s="11" customFormat="1" ht="16.5" customHeight="1">
      <c r="B159" s="240"/>
      <c r="C159" s="241"/>
      <c r="D159" s="241"/>
      <c r="E159" s="242" t="s">
        <v>22</v>
      </c>
      <c r="F159" s="243" t="s">
        <v>193</v>
      </c>
      <c r="G159" s="241"/>
      <c r="H159" s="241"/>
      <c r="I159" s="241"/>
      <c r="J159" s="241"/>
      <c r="K159" s="244">
        <v>128</v>
      </c>
      <c r="L159" s="241"/>
      <c r="M159" s="241"/>
      <c r="N159" s="241"/>
      <c r="O159" s="241"/>
      <c r="P159" s="241"/>
      <c r="Q159" s="241"/>
      <c r="R159" s="245"/>
      <c r="T159" s="246"/>
      <c r="U159" s="241"/>
      <c r="V159" s="241"/>
      <c r="W159" s="241"/>
      <c r="X159" s="241"/>
      <c r="Y159" s="241"/>
      <c r="Z159" s="241"/>
      <c r="AA159" s="247"/>
      <c r="AT159" s="248" t="s">
        <v>155</v>
      </c>
      <c r="AU159" s="248" t="s">
        <v>126</v>
      </c>
      <c r="AV159" s="11" t="s">
        <v>126</v>
      </c>
      <c r="AW159" s="11" t="s">
        <v>34</v>
      </c>
      <c r="AX159" s="11" t="s">
        <v>76</v>
      </c>
      <c r="AY159" s="248" t="s">
        <v>147</v>
      </c>
    </row>
    <row r="160" s="11" customFormat="1" ht="16.5" customHeight="1">
      <c r="B160" s="240"/>
      <c r="C160" s="241"/>
      <c r="D160" s="241"/>
      <c r="E160" s="242" t="s">
        <v>22</v>
      </c>
      <c r="F160" s="243" t="s">
        <v>194</v>
      </c>
      <c r="G160" s="241"/>
      <c r="H160" s="241"/>
      <c r="I160" s="241"/>
      <c r="J160" s="241"/>
      <c r="K160" s="244">
        <v>76.799999999999997</v>
      </c>
      <c r="L160" s="241"/>
      <c r="M160" s="241"/>
      <c r="N160" s="241"/>
      <c r="O160" s="241"/>
      <c r="P160" s="241"/>
      <c r="Q160" s="241"/>
      <c r="R160" s="245"/>
      <c r="T160" s="246"/>
      <c r="U160" s="241"/>
      <c r="V160" s="241"/>
      <c r="W160" s="241"/>
      <c r="X160" s="241"/>
      <c r="Y160" s="241"/>
      <c r="Z160" s="241"/>
      <c r="AA160" s="247"/>
      <c r="AT160" s="248" t="s">
        <v>155</v>
      </c>
      <c r="AU160" s="248" t="s">
        <v>126</v>
      </c>
      <c r="AV160" s="11" t="s">
        <v>126</v>
      </c>
      <c r="AW160" s="11" t="s">
        <v>34</v>
      </c>
      <c r="AX160" s="11" t="s">
        <v>76</v>
      </c>
      <c r="AY160" s="248" t="s">
        <v>147</v>
      </c>
    </row>
    <row r="161" s="11" customFormat="1" ht="16.5" customHeight="1">
      <c r="B161" s="240"/>
      <c r="C161" s="241"/>
      <c r="D161" s="241"/>
      <c r="E161" s="242" t="s">
        <v>22</v>
      </c>
      <c r="F161" s="243" t="s">
        <v>195</v>
      </c>
      <c r="G161" s="241"/>
      <c r="H161" s="241"/>
      <c r="I161" s="241"/>
      <c r="J161" s="241"/>
      <c r="K161" s="244">
        <v>23.600000000000001</v>
      </c>
      <c r="L161" s="241"/>
      <c r="M161" s="241"/>
      <c r="N161" s="241"/>
      <c r="O161" s="241"/>
      <c r="P161" s="241"/>
      <c r="Q161" s="241"/>
      <c r="R161" s="245"/>
      <c r="T161" s="246"/>
      <c r="U161" s="241"/>
      <c r="V161" s="241"/>
      <c r="W161" s="241"/>
      <c r="X161" s="241"/>
      <c r="Y161" s="241"/>
      <c r="Z161" s="241"/>
      <c r="AA161" s="247"/>
      <c r="AT161" s="248" t="s">
        <v>155</v>
      </c>
      <c r="AU161" s="248" t="s">
        <v>126</v>
      </c>
      <c r="AV161" s="11" t="s">
        <v>126</v>
      </c>
      <c r="AW161" s="11" t="s">
        <v>34</v>
      </c>
      <c r="AX161" s="11" t="s">
        <v>76</v>
      </c>
      <c r="AY161" s="248" t="s">
        <v>147</v>
      </c>
    </row>
    <row r="162" s="11" customFormat="1" ht="16.5" customHeight="1">
      <c r="B162" s="240"/>
      <c r="C162" s="241"/>
      <c r="D162" s="241"/>
      <c r="E162" s="242" t="s">
        <v>22</v>
      </c>
      <c r="F162" s="243" t="s">
        <v>196</v>
      </c>
      <c r="G162" s="241"/>
      <c r="H162" s="241"/>
      <c r="I162" s="241"/>
      <c r="J162" s="241"/>
      <c r="K162" s="244">
        <v>27.199999999999999</v>
      </c>
      <c r="L162" s="241"/>
      <c r="M162" s="241"/>
      <c r="N162" s="241"/>
      <c r="O162" s="241"/>
      <c r="P162" s="241"/>
      <c r="Q162" s="241"/>
      <c r="R162" s="245"/>
      <c r="T162" s="246"/>
      <c r="U162" s="241"/>
      <c r="V162" s="241"/>
      <c r="W162" s="241"/>
      <c r="X162" s="241"/>
      <c r="Y162" s="241"/>
      <c r="Z162" s="241"/>
      <c r="AA162" s="247"/>
      <c r="AT162" s="248" t="s">
        <v>155</v>
      </c>
      <c r="AU162" s="248" t="s">
        <v>126</v>
      </c>
      <c r="AV162" s="11" t="s">
        <v>126</v>
      </c>
      <c r="AW162" s="11" t="s">
        <v>34</v>
      </c>
      <c r="AX162" s="11" t="s">
        <v>76</v>
      </c>
      <c r="AY162" s="248" t="s">
        <v>147</v>
      </c>
    </row>
    <row r="163" s="11" customFormat="1" ht="16.5" customHeight="1">
      <c r="B163" s="240"/>
      <c r="C163" s="241"/>
      <c r="D163" s="241"/>
      <c r="E163" s="242" t="s">
        <v>22</v>
      </c>
      <c r="F163" s="243" t="s">
        <v>197</v>
      </c>
      <c r="G163" s="241"/>
      <c r="H163" s="241"/>
      <c r="I163" s="241"/>
      <c r="J163" s="241"/>
      <c r="K163" s="244">
        <v>13.6</v>
      </c>
      <c r="L163" s="241"/>
      <c r="M163" s="241"/>
      <c r="N163" s="241"/>
      <c r="O163" s="241"/>
      <c r="P163" s="241"/>
      <c r="Q163" s="241"/>
      <c r="R163" s="245"/>
      <c r="T163" s="246"/>
      <c r="U163" s="241"/>
      <c r="V163" s="241"/>
      <c r="W163" s="241"/>
      <c r="X163" s="241"/>
      <c r="Y163" s="241"/>
      <c r="Z163" s="241"/>
      <c r="AA163" s="247"/>
      <c r="AT163" s="248" t="s">
        <v>155</v>
      </c>
      <c r="AU163" s="248" t="s">
        <v>126</v>
      </c>
      <c r="AV163" s="11" t="s">
        <v>126</v>
      </c>
      <c r="AW163" s="11" t="s">
        <v>34</v>
      </c>
      <c r="AX163" s="11" t="s">
        <v>76</v>
      </c>
      <c r="AY163" s="248" t="s">
        <v>147</v>
      </c>
    </row>
    <row r="164" s="12" customFormat="1" ht="16.5" customHeight="1">
      <c r="B164" s="249"/>
      <c r="C164" s="250"/>
      <c r="D164" s="250"/>
      <c r="E164" s="251" t="s">
        <v>22</v>
      </c>
      <c r="F164" s="252" t="s">
        <v>160</v>
      </c>
      <c r="G164" s="250"/>
      <c r="H164" s="250"/>
      <c r="I164" s="250"/>
      <c r="J164" s="250"/>
      <c r="K164" s="253">
        <v>730</v>
      </c>
      <c r="L164" s="250"/>
      <c r="M164" s="250"/>
      <c r="N164" s="250"/>
      <c r="O164" s="250"/>
      <c r="P164" s="250"/>
      <c r="Q164" s="250"/>
      <c r="R164" s="254"/>
      <c r="T164" s="255"/>
      <c r="U164" s="250"/>
      <c r="V164" s="250"/>
      <c r="W164" s="250"/>
      <c r="X164" s="250"/>
      <c r="Y164" s="250"/>
      <c r="Z164" s="250"/>
      <c r="AA164" s="256"/>
      <c r="AT164" s="257" t="s">
        <v>155</v>
      </c>
      <c r="AU164" s="257" t="s">
        <v>126</v>
      </c>
      <c r="AV164" s="12" t="s">
        <v>152</v>
      </c>
      <c r="AW164" s="12" t="s">
        <v>34</v>
      </c>
      <c r="AX164" s="12" t="s">
        <v>84</v>
      </c>
      <c r="AY164" s="257" t="s">
        <v>147</v>
      </c>
    </row>
    <row r="165" s="1" customFormat="1" ht="25.5" customHeight="1">
      <c r="B165" s="47"/>
      <c r="C165" s="220" t="s">
        <v>198</v>
      </c>
      <c r="D165" s="220" t="s">
        <v>148</v>
      </c>
      <c r="E165" s="221" t="s">
        <v>199</v>
      </c>
      <c r="F165" s="222" t="s">
        <v>200</v>
      </c>
      <c r="G165" s="222"/>
      <c r="H165" s="222"/>
      <c r="I165" s="222"/>
      <c r="J165" s="223" t="s">
        <v>163</v>
      </c>
      <c r="K165" s="224">
        <v>511</v>
      </c>
      <c r="L165" s="225">
        <v>0</v>
      </c>
      <c r="M165" s="226"/>
      <c r="N165" s="227">
        <f>ROUND(L165*K165,2)</f>
        <v>0</v>
      </c>
      <c r="O165" s="227"/>
      <c r="P165" s="227"/>
      <c r="Q165" s="227"/>
      <c r="R165" s="49"/>
      <c r="T165" s="228" t="s">
        <v>22</v>
      </c>
      <c r="U165" s="57" t="s">
        <v>43</v>
      </c>
      <c r="V165" s="48"/>
      <c r="W165" s="229">
        <f>V165*K165</f>
        <v>0</v>
      </c>
      <c r="X165" s="229">
        <v>0</v>
      </c>
      <c r="Y165" s="229">
        <f>X165*K165</f>
        <v>0</v>
      </c>
      <c r="Z165" s="229">
        <v>0</v>
      </c>
      <c r="AA165" s="230">
        <f>Z165*K165</f>
        <v>0</v>
      </c>
      <c r="AR165" s="23" t="s">
        <v>152</v>
      </c>
      <c r="AT165" s="23" t="s">
        <v>148</v>
      </c>
      <c r="AU165" s="23" t="s">
        <v>126</v>
      </c>
      <c r="AY165" s="23" t="s">
        <v>147</v>
      </c>
      <c r="BE165" s="143">
        <f>IF(U165="základní",N165,0)</f>
        <v>0</v>
      </c>
      <c r="BF165" s="143">
        <f>IF(U165="snížená",N165,0)</f>
        <v>0</v>
      </c>
      <c r="BG165" s="143">
        <f>IF(U165="zákl. přenesená",N165,0)</f>
        <v>0</v>
      </c>
      <c r="BH165" s="143">
        <f>IF(U165="sníž. přenesená",N165,0)</f>
        <v>0</v>
      </c>
      <c r="BI165" s="143">
        <f>IF(U165="nulová",N165,0)</f>
        <v>0</v>
      </c>
      <c r="BJ165" s="23" t="s">
        <v>126</v>
      </c>
      <c r="BK165" s="143">
        <f>ROUND(L165*K165,2)</f>
        <v>0</v>
      </c>
      <c r="BL165" s="23" t="s">
        <v>152</v>
      </c>
      <c r="BM165" s="23" t="s">
        <v>201</v>
      </c>
    </row>
    <row r="166" s="10" customFormat="1" ht="16.5" customHeight="1">
      <c r="B166" s="231"/>
      <c r="C166" s="232"/>
      <c r="D166" s="232"/>
      <c r="E166" s="233" t="s">
        <v>22</v>
      </c>
      <c r="F166" s="234" t="s">
        <v>154</v>
      </c>
      <c r="G166" s="235"/>
      <c r="H166" s="235"/>
      <c r="I166" s="235"/>
      <c r="J166" s="232"/>
      <c r="K166" s="233" t="s">
        <v>22</v>
      </c>
      <c r="L166" s="232"/>
      <c r="M166" s="232"/>
      <c r="N166" s="232"/>
      <c r="O166" s="232"/>
      <c r="P166" s="232"/>
      <c r="Q166" s="232"/>
      <c r="R166" s="236"/>
      <c r="T166" s="237"/>
      <c r="U166" s="232"/>
      <c r="V166" s="232"/>
      <c r="W166" s="232"/>
      <c r="X166" s="232"/>
      <c r="Y166" s="232"/>
      <c r="Z166" s="232"/>
      <c r="AA166" s="238"/>
      <c r="AT166" s="239" t="s">
        <v>155</v>
      </c>
      <c r="AU166" s="239" t="s">
        <v>126</v>
      </c>
      <c r="AV166" s="10" t="s">
        <v>84</v>
      </c>
      <c r="AW166" s="10" t="s">
        <v>34</v>
      </c>
      <c r="AX166" s="10" t="s">
        <v>76</v>
      </c>
      <c r="AY166" s="239" t="s">
        <v>147</v>
      </c>
    </row>
    <row r="167" s="11" customFormat="1" ht="16.5" customHeight="1">
      <c r="B167" s="240"/>
      <c r="C167" s="241"/>
      <c r="D167" s="241"/>
      <c r="E167" s="242" t="s">
        <v>22</v>
      </c>
      <c r="F167" s="243" t="s">
        <v>165</v>
      </c>
      <c r="G167" s="241"/>
      <c r="H167" s="241"/>
      <c r="I167" s="241"/>
      <c r="J167" s="241"/>
      <c r="K167" s="244">
        <v>323.19999999999999</v>
      </c>
      <c r="L167" s="241"/>
      <c r="M167" s="241"/>
      <c r="N167" s="241"/>
      <c r="O167" s="241"/>
      <c r="P167" s="241"/>
      <c r="Q167" s="241"/>
      <c r="R167" s="245"/>
      <c r="T167" s="246"/>
      <c r="U167" s="241"/>
      <c r="V167" s="241"/>
      <c r="W167" s="241"/>
      <c r="X167" s="241"/>
      <c r="Y167" s="241"/>
      <c r="Z167" s="241"/>
      <c r="AA167" s="247"/>
      <c r="AT167" s="248" t="s">
        <v>155</v>
      </c>
      <c r="AU167" s="248" t="s">
        <v>126</v>
      </c>
      <c r="AV167" s="11" t="s">
        <v>126</v>
      </c>
      <c r="AW167" s="11" t="s">
        <v>34</v>
      </c>
      <c r="AX167" s="11" t="s">
        <v>76</v>
      </c>
      <c r="AY167" s="248" t="s">
        <v>147</v>
      </c>
    </row>
    <row r="168" s="11" customFormat="1" ht="16.5" customHeight="1">
      <c r="B168" s="240"/>
      <c r="C168" s="241"/>
      <c r="D168" s="241"/>
      <c r="E168" s="242" t="s">
        <v>22</v>
      </c>
      <c r="F168" s="243" t="s">
        <v>166</v>
      </c>
      <c r="G168" s="241"/>
      <c r="H168" s="241"/>
      <c r="I168" s="241"/>
      <c r="J168" s="241"/>
      <c r="K168" s="244">
        <v>108.8</v>
      </c>
      <c r="L168" s="241"/>
      <c r="M168" s="241"/>
      <c r="N168" s="241"/>
      <c r="O168" s="241"/>
      <c r="P168" s="241"/>
      <c r="Q168" s="241"/>
      <c r="R168" s="245"/>
      <c r="T168" s="246"/>
      <c r="U168" s="241"/>
      <c r="V168" s="241"/>
      <c r="W168" s="241"/>
      <c r="X168" s="241"/>
      <c r="Y168" s="241"/>
      <c r="Z168" s="241"/>
      <c r="AA168" s="247"/>
      <c r="AT168" s="248" t="s">
        <v>155</v>
      </c>
      <c r="AU168" s="248" t="s">
        <v>126</v>
      </c>
      <c r="AV168" s="11" t="s">
        <v>126</v>
      </c>
      <c r="AW168" s="11" t="s">
        <v>34</v>
      </c>
      <c r="AX168" s="11" t="s">
        <v>76</v>
      </c>
      <c r="AY168" s="248" t="s">
        <v>147</v>
      </c>
    </row>
    <row r="169" s="11" customFormat="1" ht="16.5" customHeight="1">
      <c r="B169" s="240"/>
      <c r="C169" s="241"/>
      <c r="D169" s="241"/>
      <c r="E169" s="242" t="s">
        <v>22</v>
      </c>
      <c r="F169" s="243" t="s">
        <v>167</v>
      </c>
      <c r="G169" s="241"/>
      <c r="H169" s="241"/>
      <c r="I169" s="241"/>
      <c r="J169" s="241"/>
      <c r="K169" s="244">
        <v>60.799999999999997</v>
      </c>
      <c r="L169" s="241"/>
      <c r="M169" s="241"/>
      <c r="N169" s="241"/>
      <c r="O169" s="241"/>
      <c r="P169" s="241"/>
      <c r="Q169" s="241"/>
      <c r="R169" s="245"/>
      <c r="T169" s="246"/>
      <c r="U169" s="241"/>
      <c r="V169" s="241"/>
      <c r="W169" s="241"/>
      <c r="X169" s="241"/>
      <c r="Y169" s="241"/>
      <c r="Z169" s="241"/>
      <c r="AA169" s="247"/>
      <c r="AT169" s="248" t="s">
        <v>155</v>
      </c>
      <c r="AU169" s="248" t="s">
        <v>126</v>
      </c>
      <c r="AV169" s="11" t="s">
        <v>126</v>
      </c>
      <c r="AW169" s="11" t="s">
        <v>34</v>
      </c>
      <c r="AX169" s="11" t="s">
        <v>76</v>
      </c>
      <c r="AY169" s="248" t="s">
        <v>147</v>
      </c>
    </row>
    <row r="170" s="11" customFormat="1" ht="16.5" customHeight="1">
      <c r="B170" s="240"/>
      <c r="C170" s="241"/>
      <c r="D170" s="241"/>
      <c r="E170" s="242" t="s">
        <v>22</v>
      </c>
      <c r="F170" s="243" t="s">
        <v>168</v>
      </c>
      <c r="G170" s="241"/>
      <c r="H170" s="241"/>
      <c r="I170" s="241"/>
      <c r="J170" s="241"/>
      <c r="K170" s="244">
        <v>18.199999999999999</v>
      </c>
      <c r="L170" s="241"/>
      <c r="M170" s="241"/>
      <c r="N170" s="241"/>
      <c r="O170" s="241"/>
      <c r="P170" s="241"/>
      <c r="Q170" s="241"/>
      <c r="R170" s="245"/>
      <c r="T170" s="246"/>
      <c r="U170" s="241"/>
      <c r="V170" s="241"/>
      <c r="W170" s="241"/>
      <c r="X170" s="241"/>
      <c r="Y170" s="241"/>
      <c r="Z170" s="241"/>
      <c r="AA170" s="247"/>
      <c r="AT170" s="248" t="s">
        <v>155</v>
      </c>
      <c r="AU170" s="248" t="s">
        <v>126</v>
      </c>
      <c r="AV170" s="11" t="s">
        <v>126</v>
      </c>
      <c r="AW170" s="11" t="s">
        <v>34</v>
      </c>
      <c r="AX170" s="11" t="s">
        <v>76</v>
      </c>
      <c r="AY170" s="248" t="s">
        <v>147</v>
      </c>
    </row>
    <row r="171" s="12" customFormat="1" ht="16.5" customHeight="1">
      <c r="B171" s="249"/>
      <c r="C171" s="250"/>
      <c r="D171" s="250"/>
      <c r="E171" s="251" t="s">
        <v>22</v>
      </c>
      <c r="F171" s="252" t="s">
        <v>160</v>
      </c>
      <c r="G171" s="250"/>
      <c r="H171" s="250"/>
      <c r="I171" s="250"/>
      <c r="J171" s="250"/>
      <c r="K171" s="253">
        <v>511</v>
      </c>
      <c r="L171" s="250"/>
      <c r="M171" s="250"/>
      <c r="N171" s="250"/>
      <c r="O171" s="250"/>
      <c r="P171" s="250"/>
      <c r="Q171" s="250"/>
      <c r="R171" s="254"/>
      <c r="T171" s="255"/>
      <c r="U171" s="250"/>
      <c r="V171" s="250"/>
      <c r="W171" s="250"/>
      <c r="X171" s="250"/>
      <c r="Y171" s="250"/>
      <c r="Z171" s="250"/>
      <c r="AA171" s="256"/>
      <c r="AT171" s="257" t="s">
        <v>155</v>
      </c>
      <c r="AU171" s="257" t="s">
        <v>126</v>
      </c>
      <c r="AV171" s="12" t="s">
        <v>152</v>
      </c>
      <c r="AW171" s="12" t="s">
        <v>34</v>
      </c>
      <c r="AX171" s="12" t="s">
        <v>84</v>
      </c>
      <c r="AY171" s="257" t="s">
        <v>147</v>
      </c>
    </row>
    <row r="172" s="1" customFormat="1" ht="16.5" customHeight="1">
      <c r="B172" s="47"/>
      <c r="C172" s="258" t="s">
        <v>173</v>
      </c>
      <c r="D172" s="258" t="s">
        <v>170</v>
      </c>
      <c r="E172" s="259" t="s">
        <v>202</v>
      </c>
      <c r="F172" s="260" t="s">
        <v>203</v>
      </c>
      <c r="G172" s="260"/>
      <c r="H172" s="260"/>
      <c r="I172" s="260"/>
      <c r="J172" s="261" t="s">
        <v>163</v>
      </c>
      <c r="K172" s="262">
        <v>536.54999999999995</v>
      </c>
      <c r="L172" s="263">
        <v>0</v>
      </c>
      <c r="M172" s="264"/>
      <c r="N172" s="265">
        <f>ROUND(L172*K172,2)</f>
        <v>0</v>
      </c>
      <c r="O172" s="227"/>
      <c r="P172" s="227"/>
      <c r="Q172" s="227"/>
      <c r="R172" s="49"/>
      <c r="T172" s="228" t="s">
        <v>22</v>
      </c>
      <c r="U172" s="57" t="s">
        <v>43</v>
      </c>
      <c r="V172" s="48"/>
      <c r="W172" s="229">
        <f>V172*K172</f>
        <v>0</v>
      </c>
      <c r="X172" s="229">
        <v>3.0000000000000001E-05</v>
      </c>
      <c r="Y172" s="229">
        <f>X172*K172</f>
        <v>0.0160965</v>
      </c>
      <c r="Z172" s="229">
        <v>0</v>
      </c>
      <c r="AA172" s="230">
        <f>Z172*K172</f>
        <v>0</v>
      </c>
      <c r="AR172" s="23" t="s">
        <v>173</v>
      </c>
      <c r="AT172" s="23" t="s">
        <v>170</v>
      </c>
      <c r="AU172" s="23" t="s">
        <v>126</v>
      </c>
      <c r="AY172" s="23" t="s">
        <v>147</v>
      </c>
      <c r="BE172" s="143">
        <f>IF(U172="základní",N172,0)</f>
        <v>0</v>
      </c>
      <c r="BF172" s="143">
        <f>IF(U172="snížená",N172,0)</f>
        <v>0</v>
      </c>
      <c r="BG172" s="143">
        <f>IF(U172="zákl. přenesená",N172,0)</f>
        <v>0</v>
      </c>
      <c r="BH172" s="143">
        <f>IF(U172="sníž. přenesená",N172,0)</f>
        <v>0</v>
      </c>
      <c r="BI172" s="143">
        <f>IF(U172="nulová",N172,0)</f>
        <v>0</v>
      </c>
      <c r="BJ172" s="23" t="s">
        <v>126</v>
      </c>
      <c r="BK172" s="143">
        <f>ROUND(L172*K172,2)</f>
        <v>0</v>
      </c>
      <c r="BL172" s="23" t="s">
        <v>152</v>
      </c>
      <c r="BM172" s="23" t="s">
        <v>204</v>
      </c>
    </row>
    <row r="173" s="1" customFormat="1" ht="38.25" customHeight="1">
      <c r="B173" s="47"/>
      <c r="C173" s="220" t="s">
        <v>205</v>
      </c>
      <c r="D173" s="220" t="s">
        <v>148</v>
      </c>
      <c r="E173" s="221" t="s">
        <v>206</v>
      </c>
      <c r="F173" s="222" t="s">
        <v>207</v>
      </c>
      <c r="G173" s="222"/>
      <c r="H173" s="222"/>
      <c r="I173" s="222"/>
      <c r="J173" s="223" t="s">
        <v>151</v>
      </c>
      <c r="K173" s="224">
        <v>108.92</v>
      </c>
      <c r="L173" s="225">
        <v>0</v>
      </c>
      <c r="M173" s="226"/>
      <c r="N173" s="227">
        <f>ROUND(L173*K173,2)</f>
        <v>0</v>
      </c>
      <c r="O173" s="227"/>
      <c r="P173" s="227"/>
      <c r="Q173" s="227"/>
      <c r="R173" s="49"/>
      <c r="T173" s="228" t="s">
        <v>22</v>
      </c>
      <c r="U173" s="57" t="s">
        <v>43</v>
      </c>
      <c r="V173" s="48"/>
      <c r="W173" s="229">
        <f>V173*K173</f>
        <v>0</v>
      </c>
      <c r="X173" s="229">
        <v>0.01255</v>
      </c>
      <c r="Y173" s="229">
        <f>X173*K173</f>
        <v>1.366946</v>
      </c>
      <c r="Z173" s="229">
        <v>0</v>
      </c>
      <c r="AA173" s="230">
        <f>Z173*K173</f>
        <v>0</v>
      </c>
      <c r="AR173" s="23" t="s">
        <v>152</v>
      </c>
      <c r="AT173" s="23" t="s">
        <v>148</v>
      </c>
      <c r="AU173" s="23" t="s">
        <v>126</v>
      </c>
      <c r="AY173" s="23" t="s">
        <v>147</v>
      </c>
      <c r="BE173" s="143">
        <f>IF(U173="základní",N173,0)</f>
        <v>0</v>
      </c>
      <c r="BF173" s="143">
        <f>IF(U173="snížená",N173,0)</f>
        <v>0</v>
      </c>
      <c r="BG173" s="143">
        <f>IF(U173="zákl. přenesená",N173,0)</f>
        <v>0</v>
      </c>
      <c r="BH173" s="143">
        <f>IF(U173="sníž. přenesená",N173,0)</f>
        <v>0</v>
      </c>
      <c r="BI173" s="143">
        <f>IF(U173="nulová",N173,0)</f>
        <v>0</v>
      </c>
      <c r="BJ173" s="23" t="s">
        <v>126</v>
      </c>
      <c r="BK173" s="143">
        <f>ROUND(L173*K173,2)</f>
        <v>0</v>
      </c>
      <c r="BL173" s="23" t="s">
        <v>152</v>
      </c>
      <c r="BM173" s="23" t="s">
        <v>208</v>
      </c>
    </row>
    <row r="174" s="10" customFormat="1" ht="16.5" customHeight="1">
      <c r="B174" s="231"/>
      <c r="C174" s="232"/>
      <c r="D174" s="232"/>
      <c r="E174" s="233" t="s">
        <v>22</v>
      </c>
      <c r="F174" s="234" t="s">
        <v>209</v>
      </c>
      <c r="G174" s="235"/>
      <c r="H174" s="235"/>
      <c r="I174" s="235"/>
      <c r="J174" s="232"/>
      <c r="K174" s="233" t="s">
        <v>22</v>
      </c>
      <c r="L174" s="232"/>
      <c r="M174" s="232"/>
      <c r="N174" s="232"/>
      <c r="O174" s="232"/>
      <c r="P174" s="232"/>
      <c r="Q174" s="232"/>
      <c r="R174" s="236"/>
      <c r="T174" s="237"/>
      <c r="U174" s="232"/>
      <c r="V174" s="232"/>
      <c r="W174" s="232"/>
      <c r="X174" s="232"/>
      <c r="Y174" s="232"/>
      <c r="Z174" s="232"/>
      <c r="AA174" s="238"/>
      <c r="AT174" s="239" t="s">
        <v>155</v>
      </c>
      <c r="AU174" s="239" t="s">
        <v>126</v>
      </c>
      <c r="AV174" s="10" t="s">
        <v>84</v>
      </c>
      <c r="AW174" s="10" t="s">
        <v>34</v>
      </c>
      <c r="AX174" s="10" t="s">
        <v>76</v>
      </c>
      <c r="AY174" s="239" t="s">
        <v>147</v>
      </c>
    </row>
    <row r="175" s="11" customFormat="1" ht="16.5" customHeight="1">
      <c r="B175" s="240"/>
      <c r="C175" s="241"/>
      <c r="D175" s="241"/>
      <c r="E175" s="242" t="s">
        <v>22</v>
      </c>
      <c r="F175" s="243" t="s">
        <v>210</v>
      </c>
      <c r="G175" s="241"/>
      <c r="H175" s="241"/>
      <c r="I175" s="241"/>
      <c r="J175" s="241"/>
      <c r="K175" s="244">
        <v>64.640000000000001</v>
      </c>
      <c r="L175" s="241"/>
      <c r="M175" s="241"/>
      <c r="N175" s="241"/>
      <c r="O175" s="241"/>
      <c r="P175" s="241"/>
      <c r="Q175" s="241"/>
      <c r="R175" s="245"/>
      <c r="T175" s="246"/>
      <c r="U175" s="241"/>
      <c r="V175" s="241"/>
      <c r="W175" s="241"/>
      <c r="X175" s="241"/>
      <c r="Y175" s="241"/>
      <c r="Z175" s="241"/>
      <c r="AA175" s="247"/>
      <c r="AT175" s="248" t="s">
        <v>155</v>
      </c>
      <c r="AU175" s="248" t="s">
        <v>126</v>
      </c>
      <c r="AV175" s="11" t="s">
        <v>126</v>
      </c>
      <c r="AW175" s="11" t="s">
        <v>34</v>
      </c>
      <c r="AX175" s="11" t="s">
        <v>76</v>
      </c>
      <c r="AY175" s="248" t="s">
        <v>147</v>
      </c>
    </row>
    <row r="176" s="11" customFormat="1" ht="16.5" customHeight="1">
      <c r="B176" s="240"/>
      <c r="C176" s="241"/>
      <c r="D176" s="241"/>
      <c r="E176" s="242" t="s">
        <v>22</v>
      </c>
      <c r="F176" s="243" t="s">
        <v>211</v>
      </c>
      <c r="G176" s="241"/>
      <c r="H176" s="241"/>
      <c r="I176" s="241"/>
      <c r="J176" s="241"/>
      <c r="K176" s="244">
        <v>21.760000000000002</v>
      </c>
      <c r="L176" s="241"/>
      <c r="M176" s="241"/>
      <c r="N176" s="241"/>
      <c r="O176" s="241"/>
      <c r="P176" s="241"/>
      <c r="Q176" s="241"/>
      <c r="R176" s="245"/>
      <c r="T176" s="246"/>
      <c r="U176" s="241"/>
      <c r="V176" s="241"/>
      <c r="W176" s="241"/>
      <c r="X176" s="241"/>
      <c r="Y176" s="241"/>
      <c r="Z176" s="241"/>
      <c r="AA176" s="247"/>
      <c r="AT176" s="248" t="s">
        <v>155</v>
      </c>
      <c r="AU176" s="248" t="s">
        <v>126</v>
      </c>
      <c r="AV176" s="11" t="s">
        <v>126</v>
      </c>
      <c r="AW176" s="11" t="s">
        <v>34</v>
      </c>
      <c r="AX176" s="11" t="s">
        <v>76</v>
      </c>
      <c r="AY176" s="248" t="s">
        <v>147</v>
      </c>
    </row>
    <row r="177" s="11" customFormat="1" ht="16.5" customHeight="1">
      <c r="B177" s="240"/>
      <c r="C177" s="241"/>
      <c r="D177" s="241"/>
      <c r="E177" s="242" t="s">
        <v>22</v>
      </c>
      <c r="F177" s="243" t="s">
        <v>212</v>
      </c>
      <c r="G177" s="241"/>
      <c r="H177" s="241"/>
      <c r="I177" s="241"/>
      <c r="J177" s="241"/>
      <c r="K177" s="244">
        <v>12.16</v>
      </c>
      <c r="L177" s="241"/>
      <c r="M177" s="241"/>
      <c r="N177" s="241"/>
      <c r="O177" s="241"/>
      <c r="P177" s="241"/>
      <c r="Q177" s="241"/>
      <c r="R177" s="245"/>
      <c r="T177" s="246"/>
      <c r="U177" s="241"/>
      <c r="V177" s="241"/>
      <c r="W177" s="241"/>
      <c r="X177" s="241"/>
      <c r="Y177" s="241"/>
      <c r="Z177" s="241"/>
      <c r="AA177" s="247"/>
      <c r="AT177" s="248" t="s">
        <v>155</v>
      </c>
      <c r="AU177" s="248" t="s">
        <v>126</v>
      </c>
      <c r="AV177" s="11" t="s">
        <v>126</v>
      </c>
      <c r="AW177" s="11" t="s">
        <v>34</v>
      </c>
      <c r="AX177" s="11" t="s">
        <v>76</v>
      </c>
      <c r="AY177" s="248" t="s">
        <v>147</v>
      </c>
    </row>
    <row r="178" s="11" customFormat="1" ht="16.5" customHeight="1">
      <c r="B178" s="240"/>
      <c r="C178" s="241"/>
      <c r="D178" s="241"/>
      <c r="E178" s="242" t="s">
        <v>22</v>
      </c>
      <c r="F178" s="243" t="s">
        <v>213</v>
      </c>
      <c r="G178" s="241"/>
      <c r="H178" s="241"/>
      <c r="I178" s="241"/>
      <c r="J178" s="241"/>
      <c r="K178" s="244">
        <v>3.6400000000000001</v>
      </c>
      <c r="L178" s="241"/>
      <c r="M178" s="241"/>
      <c r="N178" s="241"/>
      <c r="O178" s="241"/>
      <c r="P178" s="241"/>
      <c r="Q178" s="241"/>
      <c r="R178" s="245"/>
      <c r="T178" s="246"/>
      <c r="U178" s="241"/>
      <c r="V178" s="241"/>
      <c r="W178" s="241"/>
      <c r="X178" s="241"/>
      <c r="Y178" s="241"/>
      <c r="Z178" s="241"/>
      <c r="AA178" s="247"/>
      <c r="AT178" s="248" t="s">
        <v>155</v>
      </c>
      <c r="AU178" s="248" t="s">
        <v>126</v>
      </c>
      <c r="AV178" s="11" t="s">
        <v>126</v>
      </c>
      <c r="AW178" s="11" t="s">
        <v>34</v>
      </c>
      <c r="AX178" s="11" t="s">
        <v>76</v>
      </c>
      <c r="AY178" s="248" t="s">
        <v>147</v>
      </c>
    </row>
    <row r="179" s="11" customFormat="1" ht="16.5" customHeight="1">
      <c r="B179" s="240"/>
      <c r="C179" s="241"/>
      <c r="D179" s="241"/>
      <c r="E179" s="242" t="s">
        <v>22</v>
      </c>
      <c r="F179" s="243" t="s">
        <v>214</v>
      </c>
      <c r="G179" s="241"/>
      <c r="H179" s="241"/>
      <c r="I179" s="241"/>
      <c r="J179" s="241"/>
      <c r="K179" s="244">
        <v>4.7199999999999998</v>
      </c>
      <c r="L179" s="241"/>
      <c r="M179" s="241"/>
      <c r="N179" s="241"/>
      <c r="O179" s="241"/>
      <c r="P179" s="241"/>
      <c r="Q179" s="241"/>
      <c r="R179" s="245"/>
      <c r="T179" s="246"/>
      <c r="U179" s="241"/>
      <c r="V179" s="241"/>
      <c r="W179" s="241"/>
      <c r="X179" s="241"/>
      <c r="Y179" s="241"/>
      <c r="Z179" s="241"/>
      <c r="AA179" s="247"/>
      <c r="AT179" s="248" t="s">
        <v>155</v>
      </c>
      <c r="AU179" s="248" t="s">
        <v>126</v>
      </c>
      <c r="AV179" s="11" t="s">
        <v>126</v>
      </c>
      <c r="AW179" s="11" t="s">
        <v>34</v>
      </c>
      <c r="AX179" s="11" t="s">
        <v>76</v>
      </c>
      <c r="AY179" s="248" t="s">
        <v>147</v>
      </c>
    </row>
    <row r="180" s="11" customFormat="1" ht="16.5" customHeight="1">
      <c r="B180" s="240"/>
      <c r="C180" s="241"/>
      <c r="D180" s="241"/>
      <c r="E180" s="242" t="s">
        <v>22</v>
      </c>
      <c r="F180" s="243" t="s">
        <v>215</v>
      </c>
      <c r="G180" s="241"/>
      <c r="H180" s="241"/>
      <c r="I180" s="241"/>
      <c r="J180" s="241"/>
      <c r="K180" s="244">
        <v>2</v>
      </c>
      <c r="L180" s="241"/>
      <c r="M180" s="241"/>
      <c r="N180" s="241"/>
      <c r="O180" s="241"/>
      <c r="P180" s="241"/>
      <c r="Q180" s="241"/>
      <c r="R180" s="245"/>
      <c r="T180" s="246"/>
      <c r="U180" s="241"/>
      <c r="V180" s="241"/>
      <c r="W180" s="241"/>
      <c r="X180" s="241"/>
      <c r="Y180" s="241"/>
      <c r="Z180" s="241"/>
      <c r="AA180" s="247"/>
      <c r="AT180" s="248" t="s">
        <v>155</v>
      </c>
      <c r="AU180" s="248" t="s">
        <v>126</v>
      </c>
      <c r="AV180" s="11" t="s">
        <v>126</v>
      </c>
      <c r="AW180" s="11" t="s">
        <v>34</v>
      </c>
      <c r="AX180" s="11" t="s">
        <v>76</v>
      </c>
      <c r="AY180" s="248" t="s">
        <v>147</v>
      </c>
    </row>
    <row r="181" s="12" customFormat="1" ht="16.5" customHeight="1">
      <c r="B181" s="249"/>
      <c r="C181" s="250"/>
      <c r="D181" s="250"/>
      <c r="E181" s="251" t="s">
        <v>22</v>
      </c>
      <c r="F181" s="252" t="s">
        <v>160</v>
      </c>
      <c r="G181" s="250"/>
      <c r="H181" s="250"/>
      <c r="I181" s="250"/>
      <c r="J181" s="250"/>
      <c r="K181" s="253">
        <v>108.92</v>
      </c>
      <c r="L181" s="250"/>
      <c r="M181" s="250"/>
      <c r="N181" s="250"/>
      <c r="O181" s="250"/>
      <c r="P181" s="250"/>
      <c r="Q181" s="250"/>
      <c r="R181" s="254"/>
      <c r="T181" s="255"/>
      <c r="U181" s="250"/>
      <c r="V181" s="250"/>
      <c r="W181" s="250"/>
      <c r="X181" s="250"/>
      <c r="Y181" s="250"/>
      <c r="Z181" s="250"/>
      <c r="AA181" s="256"/>
      <c r="AT181" s="257" t="s">
        <v>155</v>
      </c>
      <c r="AU181" s="257" t="s">
        <v>126</v>
      </c>
      <c r="AV181" s="12" t="s">
        <v>152</v>
      </c>
      <c r="AW181" s="12" t="s">
        <v>34</v>
      </c>
      <c r="AX181" s="12" t="s">
        <v>84</v>
      </c>
      <c r="AY181" s="257" t="s">
        <v>147</v>
      </c>
    </row>
    <row r="182" s="1" customFormat="1" ht="25.5" customHeight="1">
      <c r="B182" s="47"/>
      <c r="C182" s="220" t="s">
        <v>216</v>
      </c>
      <c r="D182" s="220" t="s">
        <v>148</v>
      </c>
      <c r="E182" s="221" t="s">
        <v>217</v>
      </c>
      <c r="F182" s="222" t="s">
        <v>218</v>
      </c>
      <c r="G182" s="222"/>
      <c r="H182" s="222"/>
      <c r="I182" s="222"/>
      <c r="J182" s="223" t="s">
        <v>163</v>
      </c>
      <c r="K182" s="224">
        <v>185.40000000000001</v>
      </c>
      <c r="L182" s="225">
        <v>0</v>
      </c>
      <c r="M182" s="226"/>
      <c r="N182" s="227">
        <f>ROUND(L182*K182,2)</f>
        <v>0</v>
      </c>
      <c r="O182" s="227"/>
      <c r="P182" s="227"/>
      <c r="Q182" s="227"/>
      <c r="R182" s="49"/>
      <c r="T182" s="228" t="s">
        <v>22</v>
      </c>
      <c r="U182" s="57" t="s">
        <v>43</v>
      </c>
      <c r="V182" s="48"/>
      <c r="W182" s="229">
        <f>V182*K182</f>
        <v>0</v>
      </c>
      <c r="X182" s="229">
        <v>0.020650000000000002</v>
      </c>
      <c r="Y182" s="229">
        <f>X182*K182</f>
        <v>3.8285100000000005</v>
      </c>
      <c r="Z182" s="229">
        <v>0</v>
      </c>
      <c r="AA182" s="230">
        <f>Z182*K182</f>
        <v>0</v>
      </c>
      <c r="AR182" s="23" t="s">
        <v>152</v>
      </c>
      <c r="AT182" s="23" t="s">
        <v>148</v>
      </c>
      <c r="AU182" s="23" t="s">
        <v>126</v>
      </c>
      <c r="AY182" s="23" t="s">
        <v>147</v>
      </c>
      <c r="BE182" s="143">
        <f>IF(U182="základní",N182,0)</f>
        <v>0</v>
      </c>
      <c r="BF182" s="143">
        <f>IF(U182="snížená",N182,0)</f>
        <v>0</v>
      </c>
      <c r="BG182" s="143">
        <f>IF(U182="zákl. přenesená",N182,0)</f>
        <v>0</v>
      </c>
      <c r="BH182" s="143">
        <f>IF(U182="sníž. přenesená",N182,0)</f>
        <v>0</v>
      </c>
      <c r="BI182" s="143">
        <f>IF(U182="nulová",N182,0)</f>
        <v>0</v>
      </c>
      <c r="BJ182" s="23" t="s">
        <v>126</v>
      </c>
      <c r="BK182" s="143">
        <f>ROUND(L182*K182,2)</f>
        <v>0</v>
      </c>
      <c r="BL182" s="23" t="s">
        <v>152</v>
      </c>
      <c r="BM182" s="23" t="s">
        <v>219</v>
      </c>
    </row>
    <row r="183" s="11" customFormat="1" ht="16.5" customHeight="1">
      <c r="B183" s="240"/>
      <c r="C183" s="241"/>
      <c r="D183" s="241"/>
      <c r="E183" s="242" t="s">
        <v>22</v>
      </c>
      <c r="F183" s="266" t="s">
        <v>220</v>
      </c>
      <c r="G183" s="267"/>
      <c r="H183" s="267"/>
      <c r="I183" s="267"/>
      <c r="J183" s="241"/>
      <c r="K183" s="244">
        <v>185.40000000000001</v>
      </c>
      <c r="L183" s="241"/>
      <c r="M183" s="241"/>
      <c r="N183" s="241"/>
      <c r="O183" s="241"/>
      <c r="P183" s="241"/>
      <c r="Q183" s="241"/>
      <c r="R183" s="245"/>
      <c r="T183" s="246"/>
      <c r="U183" s="241"/>
      <c r="V183" s="241"/>
      <c r="W183" s="241"/>
      <c r="X183" s="241"/>
      <c r="Y183" s="241"/>
      <c r="Z183" s="241"/>
      <c r="AA183" s="247"/>
      <c r="AT183" s="248" t="s">
        <v>155</v>
      </c>
      <c r="AU183" s="248" t="s">
        <v>126</v>
      </c>
      <c r="AV183" s="11" t="s">
        <v>126</v>
      </c>
      <c r="AW183" s="11" t="s">
        <v>34</v>
      </c>
      <c r="AX183" s="11" t="s">
        <v>76</v>
      </c>
      <c r="AY183" s="248" t="s">
        <v>147</v>
      </c>
    </row>
    <row r="184" s="12" customFormat="1" ht="16.5" customHeight="1">
      <c r="B184" s="249"/>
      <c r="C184" s="250"/>
      <c r="D184" s="250"/>
      <c r="E184" s="251" t="s">
        <v>22</v>
      </c>
      <c r="F184" s="252" t="s">
        <v>160</v>
      </c>
      <c r="G184" s="250"/>
      <c r="H184" s="250"/>
      <c r="I184" s="250"/>
      <c r="J184" s="250"/>
      <c r="K184" s="253">
        <v>185.40000000000001</v>
      </c>
      <c r="L184" s="250"/>
      <c r="M184" s="250"/>
      <c r="N184" s="250"/>
      <c r="O184" s="250"/>
      <c r="P184" s="250"/>
      <c r="Q184" s="250"/>
      <c r="R184" s="254"/>
      <c r="T184" s="255"/>
      <c r="U184" s="250"/>
      <c r="V184" s="250"/>
      <c r="W184" s="250"/>
      <c r="X184" s="250"/>
      <c r="Y184" s="250"/>
      <c r="Z184" s="250"/>
      <c r="AA184" s="256"/>
      <c r="AT184" s="257" t="s">
        <v>155</v>
      </c>
      <c r="AU184" s="257" t="s">
        <v>126</v>
      </c>
      <c r="AV184" s="12" t="s">
        <v>152</v>
      </c>
      <c r="AW184" s="12" t="s">
        <v>34</v>
      </c>
      <c r="AX184" s="12" t="s">
        <v>84</v>
      </c>
      <c r="AY184" s="257" t="s">
        <v>147</v>
      </c>
    </row>
    <row r="185" s="1" customFormat="1" ht="25.5" customHeight="1">
      <c r="B185" s="47"/>
      <c r="C185" s="220" t="s">
        <v>221</v>
      </c>
      <c r="D185" s="220" t="s">
        <v>148</v>
      </c>
      <c r="E185" s="221" t="s">
        <v>222</v>
      </c>
      <c r="F185" s="222" t="s">
        <v>223</v>
      </c>
      <c r="G185" s="222"/>
      <c r="H185" s="222"/>
      <c r="I185" s="222"/>
      <c r="J185" s="223" t="s">
        <v>151</v>
      </c>
      <c r="K185" s="224">
        <v>66.859999999999999</v>
      </c>
      <c r="L185" s="225">
        <v>0</v>
      </c>
      <c r="M185" s="226"/>
      <c r="N185" s="227">
        <f>ROUND(L185*K185,2)</f>
        <v>0</v>
      </c>
      <c r="O185" s="227"/>
      <c r="P185" s="227"/>
      <c r="Q185" s="227"/>
      <c r="R185" s="49"/>
      <c r="T185" s="228" t="s">
        <v>22</v>
      </c>
      <c r="U185" s="57" t="s">
        <v>43</v>
      </c>
      <c r="V185" s="48"/>
      <c r="W185" s="229">
        <f>V185*K185</f>
        <v>0</v>
      </c>
      <c r="X185" s="229">
        <v>0.1231</v>
      </c>
      <c r="Y185" s="229">
        <f>X185*K185</f>
        <v>8.2304659999999998</v>
      </c>
      <c r="Z185" s="229">
        <v>0</v>
      </c>
      <c r="AA185" s="230">
        <f>Z185*K185</f>
        <v>0</v>
      </c>
      <c r="AR185" s="23" t="s">
        <v>152</v>
      </c>
      <c r="AT185" s="23" t="s">
        <v>148</v>
      </c>
      <c r="AU185" s="23" t="s">
        <v>126</v>
      </c>
      <c r="AY185" s="23" t="s">
        <v>147</v>
      </c>
      <c r="BE185" s="143">
        <f>IF(U185="základní",N185,0)</f>
        <v>0</v>
      </c>
      <c r="BF185" s="143">
        <f>IF(U185="snížená",N185,0)</f>
        <v>0</v>
      </c>
      <c r="BG185" s="143">
        <f>IF(U185="zákl. přenesená",N185,0)</f>
        <v>0</v>
      </c>
      <c r="BH185" s="143">
        <f>IF(U185="sníž. přenesená",N185,0)</f>
        <v>0</v>
      </c>
      <c r="BI185" s="143">
        <f>IF(U185="nulová",N185,0)</f>
        <v>0</v>
      </c>
      <c r="BJ185" s="23" t="s">
        <v>126</v>
      </c>
      <c r="BK185" s="143">
        <f>ROUND(L185*K185,2)</f>
        <v>0</v>
      </c>
      <c r="BL185" s="23" t="s">
        <v>152</v>
      </c>
      <c r="BM185" s="23" t="s">
        <v>224</v>
      </c>
    </row>
    <row r="186" s="11" customFormat="1" ht="25.5" customHeight="1">
      <c r="B186" s="240"/>
      <c r="C186" s="241"/>
      <c r="D186" s="241"/>
      <c r="E186" s="242" t="s">
        <v>22</v>
      </c>
      <c r="F186" s="266" t="s">
        <v>225</v>
      </c>
      <c r="G186" s="267"/>
      <c r="H186" s="267"/>
      <c r="I186" s="267"/>
      <c r="J186" s="241"/>
      <c r="K186" s="244">
        <v>66.859999999999999</v>
      </c>
      <c r="L186" s="241"/>
      <c r="M186" s="241"/>
      <c r="N186" s="241"/>
      <c r="O186" s="241"/>
      <c r="P186" s="241"/>
      <c r="Q186" s="241"/>
      <c r="R186" s="245"/>
      <c r="T186" s="246"/>
      <c r="U186" s="241"/>
      <c r="V186" s="241"/>
      <c r="W186" s="241"/>
      <c r="X186" s="241"/>
      <c r="Y186" s="241"/>
      <c r="Z186" s="241"/>
      <c r="AA186" s="247"/>
      <c r="AT186" s="248" t="s">
        <v>155</v>
      </c>
      <c r="AU186" s="248" t="s">
        <v>126</v>
      </c>
      <c r="AV186" s="11" t="s">
        <v>126</v>
      </c>
      <c r="AW186" s="11" t="s">
        <v>34</v>
      </c>
      <c r="AX186" s="11" t="s">
        <v>76</v>
      </c>
      <c r="AY186" s="248" t="s">
        <v>147</v>
      </c>
    </row>
    <row r="187" s="12" customFormat="1" ht="16.5" customHeight="1">
      <c r="B187" s="249"/>
      <c r="C187" s="250"/>
      <c r="D187" s="250"/>
      <c r="E187" s="251" t="s">
        <v>22</v>
      </c>
      <c r="F187" s="252" t="s">
        <v>160</v>
      </c>
      <c r="G187" s="250"/>
      <c r="H187" s="250"/>
      <c r="I187" s="250"/>
      <c r="J187" s="250"/>
      <c r="K187" s="253">
        <v>66.859999999999999</v>
      </c>
      <c r="L187" s="250"/>
      <c r="M187" s="250"/>
      <c r="N187" s="250"/>
      <c r="O187" s="250"/>
      <c r="P187" s="250"/>
      <c r="Q187" s="250"/>
      <c r="R187" s="254"/>
      <c r="T187" s="255"/>
      <c r="U187" s="250"/>
      <c r="V187" s="250"/>
      <c r="W187" s="250"/>
      <c r="X187" s="250"/>
      <c r="Y187" s="250"/>
      <c r="Z187" s="250"/>
      <c r="AA187" s="256"/>
      <c r="AT187" s="257" t="s">
        <v>155</v>
      </c>
      <c r="AU187" s="257" t="s">
        <v>126</v>
      </c>
      <c r="AV187" s="12" t="s">
        <v>152</v>
      </c>
      <c r="AW187" s="12" t="s">
        <v>34</v>
      </c>
      <c r="AX187" s="12" t="s">
        <v>84</v>
      </c>
      <c r="AY187" s="257" t="s">
        <v>147</v>
      </c>
    </row>
    <row r="188" s="9" customFormat="1" ht="29.88" customHeight="1">
      <c r="B188" s="207"/>
      <c r="C188" s="208"/>
      <c r="D188" s="217" t="s">
        <v>114</v>
      </c>
      <c r="E188" s="217"/>
      <c r="F188" s="217"/>
      <c r="G188" s="217"/>
      <c r="H188" s="217"/>
      <c r="I188" s="217"/>
      <c r="J188" s="217"/>
      <c r="K188" s="217"/>
      <c r="L188" s="217"/>
      <c r="M188" s="217"/>
      <c r="N188" s="218">
        <f>BK188</f>
        <v>0</v>
      </c>
      <c r="O188" s="219"/>
      <c r="P188" s="219"/>
      <c r="Q188" s="219"/>
      <c r="R188" s="210"/>
      <c r="T188" s="211"/>
      <c r="U188" s="208"/>
      <c r="V188" s="208"/>
      <c r="W188" s="212">
        <f>SUM(W189:W208)</f>
        <v>0</v>
      </c>
      <c r="X188" s="208"/>
      <c r="Y188" s="212">
        <f>SUM(Y189:Y208)</f>
        <v>0</v>
      </c>
      <c r="Z188" s="208"/>
      <c r="AA188" s="213">
        <f>SUM(AA189:AA208)</f>
        <v>14.65208</v>
      </c>
      <c r="AR188" s="214" t="s">
        <v>84</v>
      </c>
      <c r="AT188" s="215" t="s">
        <v>75</v>
      </c>
      <c r="AU188" s="215" t="s">
        <v>84</v>
      </c>
      <c r="AY188" s="214" t="s">
        <v>147</v>
      </c>
      <c r="BK188" s="216">
        <f>SUM(BK189:BK208)</f>
        <v>0</v>
      </c>
    </row>
    <row r="189" s="1" customFormat="1" ht="16.5" customHeight="1">
      <c r="B189" s="47"/>
      <c r="C189" s="220" t="s">
        <v>226</v>
      </c>
      <c r="D189" s="220" t="s">
        <v>148</v>
      </c>
      <c r="E189" s="221" t="s">
        <v>227</v>
      </c>
      <c r="F189" s="222" t="s">
        <v>228</v>
      </c>
      <c r="G189" s="222"/>
      <c r="H189" s="222"/>
      <c r="I189" s="222"/>
      <c r="J189" s="223" t="s">
        <v>229</v>
      </c>
      <c r="K189" s="224">
        <v>1</v>
      </c>
      <c r="L189" s="225">
        <v>0</v>
      </c>
      <c r="M189" s="226"/>
      <c r="N189" s="227">
        <f>ROUND(L189*K189,2)</f>
        <v>0</v>
      </c>
      <c r="O189" s="227"/>
      <c r="P189" s="227"/>
      <c r="Q189" s="227"/>
      <c r="R189" s="49"/>
      <c r="T189" s="228" t="s">
        <v>22</v>
      </c>
      <c r="U189" s="57" t="s">
        <v>43</v>
      </c>
      <c r="V189" s="48"/>
      <c r="W189" s="229">
        <f>V189*K189</f>
        <v>0</v>
      </c>
      <c r="X189" s="229">
        <v>0</v>
      </c>
      <c r="Y189" s="229">
        <f>X189*K189</f>
        <v>0</v>
      </c>
      <c r="Z189" s="229">
        <v>0</v>
      </c>
      <c r="AA189" s="230">
        <f>Z189*K189</f>
        <v>0</v>
      </c>
      <c r="AR189" s="23" t="s">
        <v>152</v>
      </c>
      <c r="AT189" s="23" t="s">
        <v>148</v>
      </c>
      <c r="AU189" s="23" t="s">
        <v>126</v>
      </c>
      <c r="AY189" s="23" t="s">
        <v>147</v>
      </c>
      <c r="BE189" s="143">
        <f>IF(U189="základní",N189,0)</f>
        <v>0</v>
      </c>
      <c r="BF189" s="143">
        <f>IF(U189="snížená",N189,0)</f>
        <v>0</v>
      </c>
      <c r="BG189" s="143">
        <f>IF(U189="zákl. přenesená",N189,0)</f>
        <v>0</v>
      </c>
      <c r="BH189" s="143">
        <f>IF(U189="sníž. přenesená",N189,0)</f>
        <v>0</v>
      </c>
      <c r="BI189" s="143">
        <f>IF(U189="nulová",N189,0)</f>
        <v>0</v>
      </c>
      <c r="BJ189" s="23" t="s">
        <v>126</v>
      </c>
      <c r="BK189" s="143">
        <f>ROUND(L189*K189,2)</f>
        <v>0</v>
      </c>
      <c r="BL189" s="23" t="s">
        <v>152</v>
      </c>
      <c r="BM189" s="23" t="s">
        <v>230</v>
      </c>
    </row>
    <row r="190" s="1" customFormat="1" ht="25.5" customHeight="1">
      <c r="B190" s="47"/>
      <c r="C190" s="220" t="s">
        <v>231</v>
      </c>
      <c r="D190" s="220" t="s">
        <v>148</v>
      </c>
      <c r="E190" s="221" t="s">
        <v>232</v>
      </c>
      <c r="F190" s="222" t="s">
        <v>233</v>
      </c>
      <c r="G190" s="222"/>
      <c r="H190" s="222"/>
      <c r="I190" s="222"/>
      <c r="J190" s="223" t="s">
        <v>151</v>
      </c>
      <c r="K190" s="224">
        <v>3.2000000000000002</v>
      </c>
      <c r="L190" s="225">
        <v>0</v>
      </c>
      <c r="M190" s="226"/>
      <c r="N190" s="227">
        <f>ROUND(L190*K190,2)</f>
        <v>0</v>
      </c>
      <c r="O190" s="227"/>
      <c r="P190" s="227"/>
      <c r="Q190" s="227"/>
      <c r="R190" s="49"/>
      <c r="T190" s="228" t="s">
        <v>22</v>
      </c>
      <c r="U190" s="57" t="s">
        <v>43</v>
      </c>
      <c r="V190" s="48"/>
      <c r="W190" s="229">
        <f>V190*K190</f>
        <v>0</v>
      </c>
      <c r="X190" s="229">
        <v>0</v>
      </c>
      <c r="Y190" s="229">
        <f>X190*K190</f>
        <v>0</v>
      </c>
      <c r="Z190" s="229">
        <v>0.055</v>
      </c>
      <c r="AA190" s="230">
        <f>Z190*K190</f>
        <v>0.17600000000000002</v>
      </c>
      <c r="AR190" s="23" t="s">
        <v>152</v>
      </c>
      <c r="AT190" s="23" t="s">
        <v>148</v>
      </c>
      <c r="AU190" s="23" t="s">
        <v>126</v>
      </c>
      <c r="AY190" s="23" t="s">
        <v>147</v>
      </c>
      <c r="BE190" s="143">
        <f>IF(U190="základní",N190,0)</f>
        <v>0</v>
      </c>
      <c r="BF190" s="143">
        <f>IF(U190="snížená",N190,0)</f>
        <v>0</v>
      </c>
      <c r="BG190" s="143">
        <f>IF(U190="zákl. přenesená",N190,0)</f>
        <v>0</v>
      </c>
      <c r="BH190" s="143">
        <f>IF(U190="sníž. přenesená",N190,0)</f>
        <v>0</v>
      </c>
      <c r="BI190" s="143">
        <f>IF(U190="nulová",N190,0)</f>
        <v>0</v>
      </c>
      <c r="BJ190" s="23" t="s">
        <v>126</v>
      </c>
      <c r="BK190" s="143">
        <f>ROUND(L190*K190,2)</f>
        <v>0</v>
      </c>
      <c r="BL190" s="23" t="s">
        <v>152</v>
      </c>
      <c r="BM190" s="23" t="s">
        <v>234</v>
      </c>
    </row>
    <row r="191" s="10" customFormat="1" ht="16.5" customHeight="1">
      <c r="B191" s="231"/>
      <c r="C191" s="232"/>
      <c r="D191" s="232"/>
      <c r="E191" s="233" t="s">
        <v>22</v>
      </c>
      <c r="F191" s="234" t="s">
        <v>235</v>
      </c>
      <c r="G191" s="235"/>
      <c r="H191" s="235"/>
      <c r="I191" s="235"/>
      <c r="J191" s="232"/>
      <c r="K191" s="233" t="s">
        <v>22</v>
      </c>
      <c r="L191" s="232"/>
      <c r="M191" s="232"/>
      <c r="N191" s="232"/>
      <c r="O191" s="232"/>
      <c r="P191" s="232"/>
      <c r="Q191" s="232"/>
      <c r="R191" s="236"/>
      <c r="T191" s="237"/>
      <c r="U191" s="232"/>
      <c r="V191" s="232"/>
      <c r="W191" s="232"/>
      <c r="X191" s="232"/>
      <c r="Y191" s="232"/>
      <c r="Z191" s="232"/>
      <c r="AA191" s="238"/>
      <c r="AT191" s="239" t="s">
        <v>155</v>
      </c>
      <c r="AU191" s="239" t="s">
        <v>126</v>
      </c>
      <c r="AV191" s="10" t="s">
        <v>84</v>
      </c>
      <c r="AW191" s="10" t="s">
        <v>34</v>
      </c>
      <c r="AX191" s="10" t="s">
        <v>76</v>
      </c>
      <c r="AY191" s="239" t="s">
        <v>147</v>
      </c>
    </row>
    <row r="192" s="11" customFormat="1" ht="16.5" customHeight="1">
      <c r="B192" s="240"/>
      <c r="C192" s="241"/>
      <c r="D192" s="241"/>
      <c r="E192" s="242" t="s">
        <v>22</v>
      </c>
      <c r="F192" s="243" t="s">
        <v>236</v>
      </c>
      <c r="G192" s="241"/>
      <c r="H192" s="241"/>
      <c r="I192" s="241"/>
      <c r="J192" s="241"/>
      <c r="K192" s="244">
        <v>3.2000000000000002</v>
      </c>
      <c r="L192" s="241"/>
      <c r="M192" s="241"/>
      <c r="N192" s="241"/>
      <c r="O192" s="241"/>
      <c r="P192" s="241"/>
      <c r="Q192" s="241"/>
      <c r="R192" s="245"/>
      <c r="T192" s="246"/>
      <c r="U192" s="241"/>
      <c r="V192" s="241"/>
      <c r="W192" s="241"/>
      <c r="X192" s="241"/>
      <c r="Y192" s="241"/>
      <c r="Z192" s="241"/>
      <c r="AA192" s="247"/>
      <c r="AT192" s="248" t="s">
        <v>155</v>
      </c>
      <c r="AU192" s="248" t="s">
        <v>126</v>
      </c>
      <c r="AV192" s="11" t="s">
        <v>126</v>
      </c>
      <c r="AW192" s="11" t="s">
        <v>34</v>
      </c>
      <c r="AX192" s="11" t="s">
        <v>76</v>
      </c>
      <c r="AY192" s="248" t="s">
        <v>147</v>
      </c>
    </row>
    <row r="193" s="12" customFormat="1" ht="16.5" customHeight="1">
      <c r="B193" s="249"/>
      <c r="C193" s="250"/>
      <c r="D193" s="250"/>
      <c r="E193" s="251" t="s">
        <v>22</v>
      </c>
      <c r="F193" s="252" t="s">
        <v>160</v>
      </c>
      <c r="G193" s="250"/>
      <c r="H193" s="250"/>
      <c r="I193" s="250"/>
      <c r="J193" s="250"/>
      <c r="K193" s="253">
        <v>3.2000000000000002</v>
      </c>
      <c r="L193" s="250"/>
      <c r="M193" s="250"/>
      <c r="N193" s="250"/>
      <c r="O193" s="250"/>
      <c r="P193" s="250"/>
      <c r="Q193" s="250"/>
      <c r="R193" s="254"/>
      <c r="T193" s="255"/>
      <c r="U193" s="250"/>
      <c r="V193" s="250"/>
      <c r="W193" s="250"/>
      <c r="X193" s="250"/>
      <c r="Y193" s="250"/>
      <c r="Z193" s="250"/>
      <c r="AA193" s="256"/>
      <c r="AT193" s="257" t="s">
        <v>155</v>
      </c>
      <c r="AU193" s="257" t="s">
        <v>126</v>
      </c>
      <c r="AV193" s="12" t="s">
        <v>152</v>
      </c>
      <c r="AW193" s="12" t="s">
        <v>34</v>
      </c>
      <c r="AX193" s="12" t="s">
        <v>84</v>
      </c>
      <c r="AY193" s="257" t="s">
        <v>147</v>
      </c>
    </row>
    <row r="194" s="1" customFormat="1" ht="25.5" customHeight="1">
      <c r="B194" s="47"/>
      <c r="C194" s="220" t="s">
        <v>237</v>
      </c>
      <c r="D194" s="220" t="s">
        <v>148</v>
      </c>
      <c r="E194" s="221" t="s">
        <v>238</v>
      </c>
      <c r="F194" s="222" t="s">
        <v>239</v>
      </c>
      <c r="G194" s="222"/>
      <c r="H194" s="222"/>
      <c r="I194" s="222"/>
      <c r="J194" s="223" t="s">
        <v>151</v>
      </c>
      <c r="K194" s="224">
        <v>38.079999999999998</v>
      </c>
      <c r="L194" s="225">
        <v>0</v>
      </c>
      <c r="M194" s="226"/>
      <c r="N194" s="227">
        <f>ROUND(L194*K194,2)</f>
        <v>0</v>
      </c>
      <c r="O194" s="227"/>
      <c r="P194" s="227"/>
      <c r="Q194" s="227"/>
      <c r="R194" s="49"/>
      <c r="T194" s="228" t="s">
        <v>22</v>
      </c>
      <c r="U194" s="57" t="s">
        <v>43</v>
      </c>
      <c r="V194" s="48"/>
      <c r="W194" s="229">
        <f>V194*K194</f>
        <v>0</v>
      </c>
      <c r="X194" s="229">
        <v>0</v>
      </c>
      <c r="Y194" s="229">
        <f>X194*K194</f>
        <v>0</v>
      </c>
      <c r="Z194" s="229">
        <v>0.074999999999999997</v>
      </c>
      <c r="AA194" s="230">
        <f>Z194*K194</f>
        <v>2.8559999999999999</v>
      </c>
      <c r="AR194" s="23" t="s">
        <v>152</v>
      </c>
      <c r="AT194" s="23" t="s">
        <v>148</v>
      </c>
      <c r="AU194" s="23" t="s">
        <v>126</v>
      </c>
      <c r="AY194" s="23" t="s">
        <v>147</v>
      </c>
      <c r="BE194" s="143">
        <f>IF(U194="základní",N194,0)</f>
        <v>0</v>
      </c>
      <c r="BF194" s="143">
        <f>IF(U194="snížená",N194,0)</f>
        <v>0</v>
      </c>
      <c r="BG194" s="143">
        <f>IF(U194="zákl. přenesená",N194,0)</f>
        <v>0</v>
      </c>
      <c r="BH194" s="143">
        <f>IF(U194="sníž. přenesená",N194,0)</f>
        <v>0</v>
      </c>
      <c r="BI194" s="143">
        <f>IF(U194="nulová",N194,0)</f>
        <v>0</v>
      </c>
      <c r="BJ194" s="23" t="s">
        <v>126</v>
      </c>
      <c r="BK194" s="143">
        <f>ROUND(L194*K194,2)</f>
        <v>0</v>
      </c>
      <c r="BL194" s="23" t="s">
        <v>152</v>
      </c>
      <c r="BM194" s="23" t="s">
        <v>240</v>
      </c>
    </row>
    <row r="195" s="10" customFormat="1" ht="16.5" customHeight="1">
      <c r="B195" s="231"/>
      <c r="C195" s="232"/>
      <c r="D195" s="232"/>
      <c r="E195" s="233" t="s">
        <v>22</v>
      </c>
      <c r="F195" s="234" t="s">
        <v>241</v>
      </c>
      <c r="G195" s="235"/>
      <c r="H195" s="235"/>
      <c r="I195" s="235"/>
      <c r="J195" s="232"/>
      <c r="K195" s="233" t="s">
        <v>22</v>
      </c>
      <c r="L195" s="232"/>
      <c r="M195" s="232"/>
      <c r="N195" s="232"/>
      <c r="O195" s="232"/>
      <c r="P195" s="232"/>
      <c r="Q195" s="232"/>
      <c r="R195" s="236"/>
      <c r="T195" s="237"/>
      <c r="U195" s="232"/>
      <c r="V195" s="232"/>
      <c r="W195" s="232"/>
      <c r="X195" s="232"/>
      <c r="Y195" s="232"/>
      <c r="Z195" s="232"/>
      <c r="AA195" s="238"/>
      <c r="AT195" s="239" t="s">
        <v>155</v>
      </c>
      <c r="AU195" s="239" t="s">
        <v>126</v>
      </c>
      <c r="AV195" s="10" t="s">
        <v>84</v>
      </c>
      <c r="AW195" s="10" t="s">
        <v>34</v>
      </c>
      <c r="AX195" s="10" t="s">
        <v>76</v>
      </c>
      <c r="AY195" s="239" t="s">
        <v>147</v>
      </c>
    </row>
    <row r="196" s="11" customFormat="1" ht="16.5" customHeight="1">
      <c r="B196" s="240"/>
      <c r="C196" s="241"/>
      <c r="D196" s="241"/>
      <c r="E196" s="242" t="s">
        <v>22</v>
      </c>
      <c r="F196" s="243" t="s">
        <v>242</v>
      </c>
      <c r="G196" s="241"/>
      <c r="H196" s="241"/>
      <c r="I196" s="241"/>
      <c r="J196" s="241"/>
      <c r="K196" s="244">
        <v>26.879999999999999</v>
      </c>
      <c r="L196" s="241"/>
      <c r="M196" s="241"/>
      <c r="N196" s="241"/>
      <c r="O196" s="241"/>
      <c r="P196" s="241"/>
      <c r="Q196" s="241"/>
      <c r="R196" s="245"/>
      <c r="T196" s="246"/>
      <c r="U196" s="241"/>
      <c r="V196" s="241"/>
      <c r="W196" s="241"/>
      <c r="X196" s="241"/>
      <c r="Y196" s="241"/>
      <c r="Z196" s="241"/>
      <c r="AA196" s="247"/>
      <c r="AT196" s="248" t="s">
        <v>155</v>
      </c>
      <c r="AU196" s="248" t="s">
        <v>126</v>
      </c>
      <c r="AV196" s="11" t="s">
        <v>126</v>
      </c>
      <c r="AW196" s="11" t="s">
        <v>34</v>
      </c>
      <c r="AX196" s="11" t="s">
        <v>76</v>
      </c>
      <c r="AY196" s="248" t="s">
        <v>147</v>
      </c>
    </row>
    <row r="197" s="11" customFormat="1" ht="16.5" customHeight="1">
      <c r="B197" s="240"/>
      <c r="C197" s="241"/>
      <c r="D197" s="241"/>
      <c r="E197" s="242" t="s">
        <v>22</v>
      </c>
      <c r="F197" s="243" t="s">
        <v>243</v>
      </c>
      <c r="G197" s="241"/>
      <c r="H197" s="241"/>
      <c r="I197" s="241"/>
      <c r="J197" s="241"/>
      <c r="K197" s="244">
        <v>11.199999999999999</v>
      </c>
      <c r="L197" s="241"/>
      <c r="M197" s="241"/>
      <c r="N197" s="241"/>
      <c r="O197" s="241"/>
      <c r="P197" s="241"/>
      <c r="Q197" s="241"/>
      <c r="R197" s="245"/>
      <c r="T197" s="246"/>
      <c r="U197" s="241"/>
      <c r="V197" s="241"/>
      <c r="W197" s="241"/>
      <c r="X197" s="241"/>
      <c r="Y197" s="241"/>
      <c r="Z197" s="241"/>
      <c r="AA197" s="247"/>
      <c r="AT197" s="248" t="s">
        <v>155</v>
      </c>
      <c r="AU197" s="248" t="s">
        <v>126</v>
      </c>
      <c r="AV197" s="11" t="s">
        <v>126</v>
      </c>
      <c r="AW197" s="11" t="s">
        <v>34</v>
      </c>
      <c r="AX197" s="11" t="s">
        <v>76</v>
      </c>
      <c r="AY197" s="248" t="s">
        <v>147</v>
      </c>
    </row>
    <row r="198" s="12" customFormat="1" ht="16.5" customHeight="1">
      <c r="B198" s="249"/>
      <c r="C198" s="250"/>
      <c r="D198" s="250"/>
      <c r="E198" s="251" t="s">
        <v>22</v>
      </c>
      <c r="F198" s="252" t="s">
        <v>160</v>
      </c>
      <c r="G198" s="250"/>
      <c r="H198" s="250"/>
      <c r="I198" s="250"/>
      <c r="J198" s="250"/>
      <c r="K198" s="253">
        <v>38.079999999999998</v>
      </c>
      <c r="L198" s="250"/>
      <c r="M198" s="250"/>
      <c r="N198" s="250"/>
      <c r="O198" s="250"/>
      <c r="P198" s="250"/>
      <c r="Q198" s="250"/>
      <c r="R198" s="254"/>
      <c r="T198" s="255"/>
      <c r="U198" s="250"/>
      <c r="V198" s="250"/>
      <c r="W198" s="250"/>
      <c r="X198" s="250"/>
      <c r="Y198" s="250"/>
      <c r="Z198" s="250"/>
      <c r="AA198" s="256"/>
      <c r="AT198" s="257" t="s">
        <v>155</v>
      </c>
      <c r="AU198" s="257" t="s">
        <v>126</v>
      </c>
      <c r="AV198" s="12" t="s">
        <v>152</v>
      </c>
      <c r="AW198" s="12" t="s">
        <v>34</v>
      </c>
      <c r="AX198" s="12" t="s">
        <v>84</v>
      </c>
      <c r="AY198" s="257" t="s">
        <v>147</v>
      </c>
    </row>
    <row r="199" s="1" customFormat="1" ht="25.5" customHeight="1">
      <c r="B199" s="47"/>
      <c r="C199" s="220" t="s">
        <v>11</v>
      </c>
      <c r="D199" s="220" t="s">
        <v>148</v>
      </c>
      <c r="E199" s="221" t="s">
        <v>244</v>
      </c>
      <c r="F199" s="222" t="s">
        <v>245</v>
      </c>
      <c r="G199" s="222"/>
      <c r="H199" s="222"/>
      <c r="I199" s="222"/>
      <c r="J199" s="223" t="s">
        <v>151</v>
      </c>
      <c r="K199" s="224">
        <v>208.16</v>
      </c>
      <c r="L199" s="225">
        <v>0</v>
      </c>
      <c r="M199" s="226"/>
      <c r="N199" s="227">
        <f>ROUND(L199*K199,2)</f>
        <v>0</v>
      </c>
      <c r="O199" s="227"/>
      <c r="P199" s="227"/>
      <c r="Q199" s="227"/>
      <c r="R199" s="49"/>
      <c r="T199" s="228" t="s">
        <v>22</v>
      </c>
      <c r="U199" s="57" t="s">
        <v>43</v>
      </c>
      <c r="V199" s="48"/>
      <c r="W199" s="229">
        <f>V199*K199</f>
        <v>0</v>
      </c>
      <c r="X199" s="229">
        <v>0</v>
      </c>
      <c r="Y199" s="229">
        <f>X199*K199</f>
        <v>0</v>
      </c>
      <c r="Z199" s="229">
        <v>0.053999999999999999</v>
      </c>
      <c r="AA199" s="230">
        <f>Z199*K199</f>
        <v>11.240639999999999</v>
      </c>
      <c r="AR199" s="23" t="s">
        <v>152</v>
      </c>
      <c r="AT199" s="23" t="s">
        <v>148</v>
      </c>
      <c r="AU199" s="23" t="s">
        <v>126</v>
      </c>
      <c r="AY199" s="23" t="s">
        <v>147</v>
      </c>
      <c r="BE199" s="143">
        <f>IF(U199="základní",N199,0)</f>
        <v>0</v>
      </c>
      <c r="BF199" s="143">
        <f>IF(U199="snížená",N199,0)</f>
        <v>0</v>
      </c>
      <c r="BG199" s="143">
        <f>IF(U199="zákl. přenesená",N199,0)</f>
        <v>0</v>
      </c>
      <c r="BH199" s="143">
        <f>IF(U199="sníž. přenesená",N199,0)</f>
        <v>0</v>
      </c>
      <c r="BI199" s="143">
        <f>IF(U199="nulová",N199,0)</f>
        <v>0</v>
      </c>
      <c r="BJ199" s="23" t="s">
        <v>126</v>
      </c>
      <c r="BK199" s="143">
        <f>ROUND(L199*K199,2)</f>
        <v>0</v>
      </c>
      <c r="BL199" s="23" t="s">
        <v>152</v>
      </c>
      <c r="BM199" s="23" t="s">
        <v>246</v>
      </c>
    </row>
    <row r="200" s="10" customFormat="1" ht="16.5" customHeight="1">
      <c r="B200" s="231"/>
      <c r="C200" s="232"/>
      <c r="D200" s="232"/>
      <c r="E200" s="233" t="s">
        <v>22</v>
      </c>
      <c r="F200" s="234" t="s">
        <v>247</v>
      </c>
      <c r="G200" s="235"/>
      <c r="H200" s="235"/>
      <c r="I200" s="235"/>
      <c r="J200" s="232"/>
      <c r="K200" s="233" t="s">
        <v>22</v>
      </c>
      <c r="L200" s="232"/>
      <c r="M200" s="232"/>
      <c r="N200" s="232"/>
      <c r="O200" s="232"/>
      <c r="P200" s="232"/>
      <c r="Q200" s="232"/>
      <c r="R200" s="236"/>
      <c r="T200" s="237"/>
      <c r="U200" s="232"/>
      <c r="V200" s="232"/>
      <c r="W200" s="232"/>
      <c r="X200" s="232"/>
      <c r="Y200" s="232"/>
      <c r="Z200" s="232"/>
      <c r="AA200" s="238"/>
      <c r="AT200" s="239" t="s">
        <v>155</v>
      </c>
      <c r="AU200" s="239" t="s">
        <v>126</v>
      </c>
      <c r="AV200" s="10" t="s">
        <v>84</v>
      </c>
      <c r="AW200" s="10" t="s">
        <v>34</v>
      </c>
      <c r="AX200" s="10" t="s">
        <v>76</v>
      </c>
      <c r="AY200" s="239" t="s">
        <v>147</v>
      </c>
    </row>
    <row r="201" s="11" customFormat="1" ht="16.5" customHeight="1">
      <c r="B201" s="240"/>
      <c r="C201" s="241"/>
      <c r="D201" s="241"/>
      <c r="E201" s="242" t="s">
        <v>22</v>
      </c>
      <c r="F201" s="243" t="s">
        <v>248</v>
      </c>
      <c r="G201" s="241"/>
      <c r="H201" s="241"/>
      <c r="I201" s="241"/>
      <c r="J201" s="241"/>
      <c r="K201" s="244">
        <v>199.52000000000001</v>
      </c>
      <c r="L201" s="241"/>
      <c r="M201" s="241"/>
      <c r="N201" s="241"/>
      <c r="O201" s="241"/>
      <c r="P201" s="241"/>
      <c r="Q201" s="241"/>
      <c r="R201" s="245"/>
      <c r="T201" s="246"/>
      <c r="U201" s="241"/>
      <c r="V201" s="241"/>
      <c r="W201" s="241"/>
      <c r="X201" s="241"/>
      <c r="Y201" s="241"/>
      <c r="Z201" s="241"/>
      <c r="AA201" s="247"/>
      <c r="AT201" s="248" t="s">
        <v>155</v>
      </c>
      <c r="AU201" s="248" t="s">
        <v>126</v>
      </c>
      <c r="AV201" s="11" t="s">
        <v>126</v>
      </c>
      <c r="AW201" s="11" t="s">
        <v>34</v>
      </c>
      <c r="AX201" s="11" t="s">
        <v>76</v>
      </c>
      <c r="AY201" s="248" t="s">
        <v>147</v>
      </c>
    </row>
    <row r="202" s="11" customFormat="1" ht="16.5" customHeight="1">
      <c r="B202" s="240"/>
      <c r="C202" s="241"/>
      <c r="D202" s="241"/>
      <c r="E202" s="242" t="s">
        <v>22</v>
      </c>
      <c r="F202" s="243" t="s">
        <v>249</v>
      </c>
      <c r="G202" s="241"/>
      <c r="H202" s="241"/>
      <c r="I202" s="241"/>
      <c r="J202" s="241"/>
      <c r="K202" s="244">
        <v>8.6400000000000006</v>
      </c>
      <c r="L202" s="241"/>
      <c r="M202" s="241"/>
      <c r="N202" s="241"/>
      <c r="O202" s="241"/>
      <c r="P202" s="241"/>
      <c r="Q202" s="241"/>
      <c r="R202" s="245"/>
      <c r="T202" s="246"/>
      <c r="U202" s="241"/>
      <c r="V202" s="241"/>
      <c r="W202" s="241"/>
      <c r="X202" s="241"/>
      <c r="Y202" s="241"/>
      <c r="Z202" s="241"/>
      <c r="AA202" s="247"/>
      <c r="AT202" s="248" t="s">
        <v>155</v>
      </c>
      <c r="AU202" s="248" t="s">
        <v>126</v>
      </c>
      <c r="AV202" s="11" t="s">
        <v>126</v>
      </c>
      <c r="AW202" s="11" t="s">
        <v>34</v>
      </c>
      <c r="AX202" s="11" t="s">
        <v>76</v>
      </c>
      <c r="AY202" s="248" t="s">
        <v>147</v>
      </c>
    </row>
    <row r="203" s="12" customFormat="1" ht="16.5" customHeight="1">
      <c r="B203" s="249"/>
      <c r="C203" s="250"/>
      <c r="D203" s="250"/>
      <c r="E203" s="251" t="s">
        <v>22</v>
      </c>
      <c r="F203" s="252" t="s">
        <v>160</v>
      </c>
      <c r="G203" s="250"/>
      <c r="H203" s="250"/>
      <c r="I203" s="250"/>
      <c r="J203" s="250"/>
      <c r="K203" s="253">
        <v>208.16</v>
      </c>
      <c r="L203" s="250"/>
      <c r="M203" s="250"/>
      <c r="N203" s="250"/>
      <c r="O203" s="250"/>
      <c r="P203" s="250"/>
      <c r="Q203" s="250"/>
      <c r="R203" s="254"/>
      <c r="T203" s="255"/>
      <c r="U203" s="250"/>
      <c r="V203" s="250"/>
      <c r="W203" s="250"/>
      <c r="X203" s="250"/>
      <c r="Y203" s="250"/>
      <c r="Z203" s="250"/>
      <c r="AA203" s="256"/>
      <c r="AT203" s="257" t="s">
        <v>155</v>
      </c>
      <c r="AU203" s="257" t="s">
        <v>126</v>
      </c>
      <c r="AV203" s="12" t="s">
        <v>152</v>
      </c>
      <c r="AW203" s="12" t="s">
        <v>34</v>
      </c>
      <c r="AX203" s="12" t="s">
        <v>84</v>
      </c>
      <c r="AY203" s="257" t="s">
        <v>147</v>
      </c>
    </row>
    <row r="204" s="1" customFormat="1" ht="25.5" customHeight="1">
      <c r="B204" s="47"/>
      <c r="C204" s="220" t="s">
        <v>250</v>
      </c>
      <c r="D204" s="220" t="s">
        <v>148</v>
      </c>
      <c r="E204" s="221" t="s">
        <v>251</v>
      </c>
      <c r="F204" s="222" t="s">
        <v>252</v>
      </c>
      <c r="G204" s="222"/>
      <c r="H204" s="222"/>
      <c r="I204" s="222"/>
      <c r="J204" s="223" t="s">
        <v>151</v>
      </c>
      <c r="K204" s="224">
        <v>11.16</v>
      </c>
      <c r="L204" s="225">
        <v>0</v>
      </c>
      <c r="M204" s="226"/>
      <c r="N204" s="227">
        <f>ROUND(L204*K204,2)</f>
        <v>0</v>
      </c>
      <c r="O204" s="227"/>
      <c r="P204" s="227"/>
      <c r="Q204" s="227"/>
      <c r="R204" s="49"/>
      <c r="T204" s="228" t="s">
        <v>22</v>
      </c>
      <c r="U204" s="57" t="s">
        <v>43</v>
      </c>
      <c r="V204" s="48"/>
      <c r="W204" s="229">
        <f>V204*K204</f>
        <v>0</v>
      </c>
      <c r="X204" s="229">
        <v>0</v>
      </c>
      <c r="Y204" s="229">
        <f>X204*K204</f>
        <v>0</v>
      </c>
      <c r="Z204" s="229">
        <v>0.034000000000000002</v>
      </c>
      <c r="AA204" s="230">
        <f>Z204*K204</f>
        <v>0.37944000000000006</v>
      </c>
      <c r="AR204" s="23" t="s">
        <v>152</v>
      </c>
      <c r="AT204" s="23" t="s">
        <v>148</v>
      </c>
      <c r="AU204" s="23" t="s">
        <v>126</v>
      </c>
      <c r="AY204" s="23" t="s">
        <v>147</v>
      </c>
      <c r="BE204" s="143">
        <f>IF(U204="základní",N204,0)</f>
        <v>0</v>
      </c>
      <c r="BF204" s="143">
        <f>IF(U204="snížená",N204,0)</f>
        <v>0</v>
      </c>
      <c r="BG204" s="143">
        <f>IF(U204="zákl. přenesená",N204,0)</f>
        <v>0</v>
      </c>
      <c r="BH204" s="143">
        <f>IF(U204="sníž. přenesená",N204,0)</f>
        <v>0</v>
      </c>
      <c r="BI204" s="143">
        <f>IF(U204="nulová",N204,0)</f>
        <v>0</v>
      </c>
      <c r="BJ204" s="23" t="s">
        <v>126</v>
      </c>
      <c r="BK204" s="143">
        <f>ROUND(L204*K204,2)</f>
        <v>0</v>
      </c>
      <c r="BL204" s="23" t="s">
        <v>152</v>
      </c>
      <c r="BM204" s="23" t="s">
        <v>253</v>
      </c>
    </row>
    <row r="205" s="10" customFormat="1" ht="16.5" customHeight="1">
      <c r="B205" s="231"/>
      <c r="C205" s="232"/>
      <c r="D205" s="232"/>
      <c r="E205" s="233" t="s">
        <v>22</v>
      </c>
      <c r="F205" s="234" t="s">
        <v>254</v>
      </c>
      <c r="G205" s="235"/>
      <c r="H205" s="235"/>
      <c r="I205" s="235"/>
      <c r="J205" s="232"/>
      <c r="K205" s="233" t="s">
        <v>22</v>
      </c>
      <c r="L205" s="232"/>
      <c r="M205" s="232"/>
      <c r="N205" s="232"/>
      <c r="O205" s="232"/>
      <c r="P205" s="232"/>
      <c r="Q205" s="232"/>
      <c r="R205" s="236"/>
      <c r="T205" s="237"/>
      <c r="U205" s="232"/>
      <c r="V205" s="232"/>
      <c r="W205" s="232"/>
      <c r="X205" s="232"/>
      <c r="Y205" s="232"/>
      <c r="Z205" s="232"/>
      <c r="AA205" s="238"/>
      <c r="AT205" s="239" t="s">
        <v>155</v>
      </c>
      <c r="AU205" s="239" t="s">
        <v>126</v>
      </c>
      <c r="AV205" s="10" t="s">
        <v>84</v>
      </c>
      <c r="AW205" s="10" t="s">
        <v>34</v>
      </c>
      <c r="AX205" s="10" t="s">
        <v>76</v>
      </c>
      <c r="AY205" s="239" t="s">
        <v>147</v>
      </c>
    </row>
    <row r="206" s="11" customFormat="1" ht="16.5" customHeight="1">
      <c r="B206" s="240"/>
      <c r="C206" s="241"/>
      <c r="D206" s="241"/>
      <c r="E206" s="242" t="s">
        <v>22</v>
      </c>
      <c r="F206" s="243" t="s">
        <v>255</v>
      </c>
      <c r="G206" s="241"/>
      <c r="H206" s="241"/>
      <c r="I206" s="241"/>
      <c r="J206" s="241"/>
      <c r="K206" s="244">
        <v>5.4000000000000004</v>
      </c>
      <c r="L206" s="241"/>
      <c r="M206" s="241"/>
      <c r="N206" s="241"/>
      <c r="O206" s="241"/>
      <c r="P206" s="241"/>
      <c r="Q206" s="241"/>
      <c r="R206" s="245"/>
      <c r="T206" s="246"/>
      <c r="U206" s="241"/>
      <c r="V206" s="241"/>
      <c r="W206" s="241"/>
      <c r="X206" s="241"/>
      <c r="Y206" s="241"/>
      <c r="Z206" s="241"/>
      <c r="AA206" s="247"/>
      <c r="AT206" s="248" t="s">
        <v>155</v>
      </c>
      <c r="AU206" s="248" t="s">
        <v>126</v>
      </c>
      <c r="AV206" s="11" t="s">
        <v>126</v>
      </c>
      <c r="AW206" s="11" t="s">
        <v>34</v>
      </c>
      <c r="AX206" s="11" t="s">
        <v>76</v>
      </c>
      <c r="AY206" s="248" t="s">
        <v>147</v>
      </c>
    </row>
    <row r="207" s="11" customFormat="1" ht="16.5" customHeight="1">
      <c r="B207" s="240"/>
      <c r="C207" s="241"/>
      <c r="D207" s="241"/>
      <c r="E207" s="242" t="s">
        <v>22</v>
      </c>
      <c r="F207" s="243" t="s">
        <v>256</v>
      </c>
      <c r="G207" s="241"/>
      <c r="H207" s="241"/>
      <c r="I207" s="241"/>
      <c r="J207" s="241"/>
      <c r="K207" s="244">
        <v>5.7599999999999998</v>
      </c>
      <c r="L207" s="241"/>
      <c r="M207" s="241"/>
      <c r="N207" s="241"/>
      <c r="O207" s="241"/>
      <c r="P207" s="241"/>
      <c r="Q207" s="241"/>
      <c r="R207" s="245"/>
      <c r="T207" s="246"/>
      <c r="U207" s="241"/>
      <c r="V207" s="241"/>
      <c r="W207" s="241"/>
      <c r="X207" s="241"/>
      <c r="Y207" s="241"/>
      <c r="Z207" s="241"/>
      <c r="AA207" s="247"/>
      <c r="AT207" s="248" t="s">
        <v>155</v>
      </c>
      <c r="AU207" s="248" t="s">
        <v>126</v>
      </c>
      <c r="AV207" s="11" t="s">
        <v>126</v>
      </c>
      <c r="AW207" s="11" t="s">
        <v>34</v>
      </c>
      <c r="AX207" s="11" t="s">
        <v>76</v>
      </c>
      <c r="AY207" s="248" t="s">
        <v>147</v>
      </c>
    </row>
    <row r="208" s="12" customFormat="1" ht="16.5" customHeight="1">
      <c r="B208" s="249"/>
      <c r="C208" s="250"/>
      <c r="D208" s="250"/>
      <c r="E208" s="251" t="s">
        <v>22</v>
      </c>
      <c r="F208" s="252" t="s">
        <v>160</v>
      </c>
      <c r="G208" s="250"/>
      <c r="H208" s="250"/>
      <c r="I208" s="250"/>
      <c r="J208" s="250"/>
      <c r="K208" s="253">
        <v>11.16</v>
      </c>
      <c r="L208" s="250"/>
      <c r="M208" s="250"/>
      <c r="N208" s="250"/>
      <c r="O208" s="250"/>
      <c r="P208" s="250"/>
      <c r="Q208" s="250"/>
      <c r="R208" s="254"/>
      <c r="T208" s="255"/>
      <c r="U208" s="250"/>
      <c r="V208" s="250"/>
      <c r="W208" s="250"/>
      <c r="X208" s="250"/>
      <c r="Y208" s="250"/>
      <c r="Z208" s="250"/>
      <c r="AA208" s="256"/>
      <c r="AT208" s="257" t="s">
        <v>155</v>
      </c>
      <c r="AU208" s="257" t="s">
        <v>126</v>
      </c>
      <c r="AV208" s="12" t="s">
        <v>152</v>
      </c>
      <c r="AW208" s="12" t="s">
        <v>34</v>
      </c>
      <c r="AX208" s="12" t="s">
        <v>84</v>
      </c>
      <c r="AY208" s="257" t="s">
        <v>147</v>
      </c>
    </row>
    <row r="209" s="9" customFormat="1" ht="29.88" customHeight="1">
      <c r="B209" s="207"/>
      <c r="C209" s="208"/>
      <c r="D209" s="217" t="s">
        <v>115</v>
      </c>
      <c r="E209" s="217"/>
      <c r="F209" s="217"/>
      <c r="G209" s="217"/>
      <c r="H209" s="217"/>
      <c r="I209" s="217"/>
      <c r="J209" s="217"/>
      <c r="K209" s="217"/>
      <c r="L209" s="217"/>
      <c r="M209" s="217"/>
      <c r="N209" s="218">
        <f>BK209</f>
        <v>0</v>
      </c>
      <c r="O209" s="219"/>
      <c r="P209" s="219"/>
      <c r="Q209" s="219"/>
      <c r="R209" s="210"/>
      <c r="T209" s="211"/>
      <c r="U209" s="208"/>
      <c r="V209" s="208"/>
      <c r="W209" s="212">
        <f>SUM(W210:W213)</f>
        <v>0</v>
      </c>
      <c r="X209" s="208"/>
      <c r="Y209" s="212">
        <f>SUM(Y210:Y213)</f>
        <v>0</v>
      </c>
      <c r="Z209" s="208"/>
      <c r="AA209" s="213">
        <f>SUM(AA210:AA213)</f>
        <v>0</v>
      </c>
      <c r="AR209" s="214" t="s">
        <v>84</v>
      </c>
      <c r="AT209" s="215" t="s">
        <v>75</v>
      </c>
      <c r="AU209" s="215" t="s">
        <v>84</v>
      </c>
      <c r="AY209" s="214" t="s">
        <v>147</v>
      </c>
      <c r="BK209" s="216">
        <f>SUM(BK210:BK213)</f>
        <v>0</v>
      </c>
    </row>
    <row r="210" s="1" customFormat="1" ht="38.25" customHeight="1">
      <c r="B210" s="47"/>
      <c r="C210" s="220" t="s">
        <v>257</v>
      </c>
      <c r="D210" s="220" t="s">
        <v>148</v>
      </c>
      <c r="E210" s="221" t="s">
        <v>258</v>
      </c>
      <c r="F210" s="222" t="s">
        <v>259</v>
      </c>
      <c r="G210" s="222"/>
      <c r="H210" s="222"/>
      <c r="I210" s="222"/>
      <c r="J210" s="223" t="s">
        <v>260</v>
      </c>
      <c r="K210" s="224">
        <v>15.968</v>
      </c>
      <c r="L210" s="225">
        <v>0</v>
      </c>
      <c r="M210" s="226"/>
      <c r="N210" s="227">
        <f>ROUND(L210*K210,2)</f>
        <v>0</v>
      </c>
      <c r="O210" s="227"/>
      <c r="P210" s="227"/>
      <c r="Q210" s="227"/>
      <c r="R210" s="49"/>
      <c r="T210" s="228" t="s">
        <v>22</v>
      </c>
      <c r="U210" s="57" t="s">
        <v>43</v>
      </c>
      <c r="V210" s="48"/>
      <c r="W210" s="229">
        <f>V210*K210</f>
        <v>0</v>
      </c>
      <c r="X210" s="229">
        <v>0</v>
      </c>
      <c r="Y210" s="229">
        <f>X210*K210</f>
        <v>0</v>
      </c>
      <c r="Z210" s="229">
        <v>0</v>
      </c>
      <c r="AA210" s="230">
        <f>Z210*K210</f>
        <v>0</v>
      </c>
      <c r="AR210" s="23" t="s">
        <v>152</v>
      </c>
      <c r="AT210" s="23" t="s">
        <v>148</v>
      </c>
      <c r="AU210" s="23" t="s">
        <v>126</v>
      </c>
      <c r="AY210" s="23" t="s">
        <v>147</v>
      </c>
      <c r="BE210" s="143">
        <f>IF(U210="základní",N210,0)</f>
        <v>0</v>
      </c>
      <c r="BF210" s="143">
        <f>IF(U210="snížená",N210,0)</f>
        <v>0</v>
      </c>
      <c r="BG210" s="143">
        <f>IF(U210="zákl. přenesená",N210,0)</f>
        <v>0</v>
      </c>
      <c r="BH210" s="143">
        <f>IF(U210="sníž. přenesená",N210,0)</f>
        <v>0</v>
      </c>
      <c r="BI210" s="143">
        <f>IF(U210="nulová",N210,0)</f>
        <v>0</v>
      </c>
      <c r="BJ210" s="23" t="s">
        <v>126</v>
      </c>
      <c r="BK210" s="143">
        <f>ROUND(L210*K210,2)</f>
        <v>0</v>
      </c>
      <c r="BL210" s="23" t="s">
        <v>152</v>
      </c>
      <c r="BM210" s="23" t="s">
        <v>261</v>
      </c>
    </row>
    <row r="211" s="1" customFormat="1" ht="38.25" customHeight="1">
      <c r="B211" s="47"/>
      <c r="C211" s="220" t="s">
        <v>262</v>
      </c>
      <c r="D211" s="220" t="s">
        <v>148</v>
      </c>
      <c r="E211" s="221" t="s">
        <v>263</v>
      </c>
      <c r="F211" s="222" t="s">
        <v>264</v>
      </c>
      <c r="G211" s="222"/>
      <c r="H211" s="222"/>
      <c r="I211" s="222"/>
      <c r="J211" s="223" t="s">
        <v>260</v>
      </c>
      <c r="K211" s="224">
        <v>15.968</v>
      </c>
      <c r="L211" s="225">
        <v>0</v>
      </c>
      <c r="M211" s="226"/>
      <c r="N211" s="227">
        <f>ROUND(L211*K211,2)</f>
        <v>0</v>
      </c>
      <c r="O211" s="227"/>
      <c r="P211" s="227"/>
      <c r="Q211" s="227"/>
      <c r="R211" s="49"/>
      <c r="T211" s="228" t="s">
        <v>22</v>
      </c>
      <c r="U211" s="57" t="s">
        <v>43</v>
      </c>
      <c r="V211" s="48"/>
      <c r="W211" s="229">
        <f>V211*K211</f>
        <v>0</v>
      </c>
      <c r="X211" s="229">
        <v>0</v>
      </c>
      <c r="Y211" s="229">
        <f>X211*K211</f>
        <v>0</v>
      </c>
      <c r="Z211" s="229">
        <v>0</v>
      </c>
      <c r="AA211" s="230">
        <f>Z211*K211</f>
        <v>0</v>
      </c>
      <c r="AR211" s="23" t="s">
        <v>152</v>
      </c>
      <c r="AT211" s="23" t="s">
        <v>148</v>
      </c>
      <c r="AU211" s="23" t="s">
        <v>126</v>
      </c>
      <c r="AY211" s="23" t="s">
        <v>147</v>
      </c>
      <c r="BE211" s="143">
        <f>IF(U211="základní",N211,0)</f>
        <v>0</v>
      </c>
      <c r="BF211" s="143">
        <f>IF(U211="snížená",N211,0)</f>
        <v>0</v>
      </c>
      <c r="BG211" s="143">
        <f>IF(U211="zákl. přenesená",N211,0)</f>
        <v>0</v>
      </c>
      <c r="BH211" s="143">
        <f>IF(U211="sníž. přenesená",N211,0)</f>
        <v>0</v>
      </c>
      <c r="BI211" s="143">
        <f>IF(U211="nulová",N211,0)</f>
        <v>0</v>
      </c>
      <c r="BJ211" s="23" t="s">
        <v>126</v>
      </c>
      <c r="BK211" s="143">
        <f>ROUND(L211*K211,2)</f>
        <v>0</v>
      </c>
      <c r="BL211" s="23" t="s">
        <v>152</v>
      </c>
      <c r="BM211" s="23" t="s">
        <v>265</v>
      </c>
    </row>
    <row r="212" s="1" customFormat="1" ht="25.5" customHeight="1">
      <c r="B212" s="47"/>
      <c r="C212" s="220" t="s">
        <v>266</v>
      </c>
      <c r="D212" s="220" t="s">
        <v>148</v>
      </c>
      <c r="E212" s="221" t="s">
        <v>267</v>
      </c>
      <c r="F212" s="222" t="s">
        <v>268</v>
      </c>
      <c r="G212" s="222"/>
      <c r="H212" s="222"/>
      <c r="I212" s="222"/>
      <c r="J212" s="223" t="s">
        <v>260</v>
      </c>
      <c r="K212" s="224">
        <v>223.55199999999999</v>
      </c>
      <c r="L212" s="225">
        <v>0</v>
      </c>
      <c r="M212" s="226"/>
      <c r="N212" s="227">
        <f>ROUND(L212*K212,2)</f>
        <v>0</v>
      </c>
      <c r="O212" s="227"/>
      <c r="P212" s="227"/>
      <c r="Q212" s="227"/>
      <c r="R212" s="49"/>
      <c r="T212" s="228" t="s">
        <v>22</v>
      </c>
      <c r="U212" s="57" t="s">
        <v>43</v>
      </c>
      <c r="V212" s="48"/>
      <c r="W212" s="229">
        <f>V212*K212</f>
        <v>0</v>
      </c>
      <c r="X212" s="229">
        <v>0</v>
      </c>
      <c r="Y212" s="229">
        <f>X212*K212</f>
        <v>0</v>
      </c>
      <c r="Z212" s="229">
        <v>0</v>
      </c>
      <c r="AA212" s="230">
        <f>Z212*K212</f>
        <v>0</v>
      </c>
      <c r="AR212" s="23" t="s">
        <v>152</v>
      </c>
      <c r="AT212" s="23" t="s">
        <v>148</v>
      </c>
      <c r="AU212" s="23" t="s">
        <v>126</v>
      </c>
      <c r="AY212" s="23" t="s">
        <v>147</v>
      </c>
      <c r="BE212" s="143">
        <f>IF(U212="základní",N212,0)</f>
        <v>0</v>
      </c>
      <c r="BF212" s="143">
        <f>IF(U212="snížená",N212,0)</f>
        <v>0</v>
      </c>
      <c r="BG212" s="143">
        <f>IF(U212="zákl. přenesená",N212,0)</f>
        <v>0</v>
      </c>
      <c r="BH212" s="143">
        <f>IF(U212="sníž. přenesená",N212,0)</f>
        <v>0</v>
      </c>
      <c r="BI212" s="143">
        <f>IF(U212="nulová",N212,0)</f>
        <v>0</v>
      </c>
      <c r="BJ212" s="23" t="s">
        <v>126</v>
      </c>
      <c r="BK212" s="143">
        <f>ROUND(L212*K212,2)</f>
        <v>0</v>
      </c>
      <c r="BL212" s="23" t="s">
        <v>152</v>
      </c>
      <c r="BM212" s="23" t="s">
        <v>269</v>
      </c>
    </row>
    <row r="213" s="1" customFormat="1" ht="38.25" customHeight="1">
      <c r="B213" s="47"/>
      <c r="C213" s="220" t="s">
        <v>270</v>
      </c>
      <c r="D213" s="220" t="s">
        <v>148</v>
      </c>
      <c r="E213" s="221" t="s">
        <v>271</v>
      </c>
      <c r="F213" s="222" t="s">
        <v>272</v>
      </c>
      <c r="G213" s="222"/>
      <c r="H213" s="222"/>
      <c r="I213" s="222"/>
      <c r="J213" s="223" t="s">
        <v>260</v>
      </c>
      <c r="K213" s="224">
        <v>14.651999999999999</v>
      </c>
      <c r="L213" s="225">
        <v>0</v>
      </c>
      <c r="M213" s="226"/>
      <c r="N213" s="227">
        <f>ROUND(L213*K213,2)</f>
        <v>0</v>
      </c>
      <c r="O213" s="227"/>
      <c r="P213" s="227"/>
      <c r="Q213" s="227"/>
      <c r="R213" s="49"/>
      <c r="T213" s="228" t="s">
        <v>22</v>
      </c>
      <c r="U213" s="57" t="s">
        <v>43</v>
      </c>
      <c r="V213" s="48"/>
      <c r="W213" s="229">
        <f>V213*K213</f>
        <v>0</v>
      </c>
      <c r="X213" s="229">
        <v>0</v>
      </c>
      <c r="Y213" s="229">
        <f>X213*K213</f>
        <v>0</v>
      </c>
      <c r="Z213" s="229">
        <v>0</v>
      </c>
      <c r="AA213" s="230">
        <f>Z213*K213</f>
        <v>0</v>
      </c>
      <c r="AR213" s="23" t="s">
        <v>152</v>
      </c>
      <c r="AT213" s="23" t="s">
        <v>148</v>
      </c>
      <c r="AU213" s="23" t="s">
        <v>126</v>
      </c>
      <c r="AY213" s="23" t="s">
        <v>147</v>
      </c>
      <c r="BE213" s="143">
        <f>IF(U213="základní",N213,0)</f>
        <v>0</v>
      </c>
      <c r="BF213" s="143">
        <f>IF(U213="snížená",N213,0)</f>
        <v>0</v>
      </c>
      <c r="BG213" s="143">
        <f>IF(U213="zákl. přenesená",N213,0)</f>
        <v>0</v>
      </c>
      <c r="BH213" s="143">
        <f>IF(U213="sníž. přenesená",N213,0)</f>
        <v>0</v>
      </c>
      <c r="BI213" s="143">
        <f>IF(U213="nulová",N213,0)</f>
        <v>0</v>
      </c>
      <c r="BJ213" s="23" t="s">
        <v>126</v>
      </c>
      <c r="BK213" s="143">
        <f>ROUND(L213*K213,2)</f>
        <v>0</v>
      </c>
      <c r="BL213" s="23" t="s">
        <v>152</v>
      </c>
      <c r="BM213" s="23" t="s">
        <v>273</v>
      </c>
    </row>
    <row r="214" s="9" customFormat="1" ht="29.88" customHeight="1">
      <c r="B214" s="207"/>
      <c r="C214" s="208"/>
      <c r="D214" s="217" t="s">
        <v>116</v>
      </c>
      <c r="E214" s="217"/>
      <c r="F214" s="217"/>
      <c r="G214" s="217"/>
      <c r="H214" s="217"/>
      <c r="I214" s="217"/>
      <c r="J214" s="217"/>
      <c r="K214" s="217"/>
      <c r="L214" s="217"/>
      <c r="M214" s="217"/>
      <c r="N214" s="268">
        <f>BK214</f>
        <v>0</v>
      </c>
      <c r="O214" s="269"/>
      <c r="P214" s="269"/>
      <c r="Q214" s="269"/>
      <c r="R214" s="210"/>
      <c r="T214" s="211"/>
      <c r="U214" s="208"/>
      <c r="V214" s="208"/>
      <c r="W214" s="212">
        <f>W215</f>
        <v>0</v>
      </c>
      <c r="X214" s="208"/>
      <c r="Y214" s="212">
        <f>Y215</f>
        <v>0</v>
      </c>
      <c r="Z214" s="208"/>
      <c r="AA214" s="213">
        <f>AA215</f>
        <v>0</v>
      </c>
      <c r="AR214" s="214" t="s">
        <v>84</v>
      </c>
      <c r="AT214" s="215" t="s">
        <v>75</v>
      </c>
      <c r="AU214" s="215" t="s">
        <v>84</v>
      </c>
      <c r="AY214" s="214" t="s">
        <v>147</v>
      </c>
      <c r="BK214" s="216">
        <f>BK215</f>
        <v>0</v>
      </c>
    </row>
    <row r="215" s="1" customFormat="1" ht="25.5" customHeight="1">
      <c r="B215" s="47"/>
      <c r="C215" s="220" t="s">
        <v>10</v>
      </c>
      <c r="D215" s="220" t="s">
        <v>148</v>
      </c>
      <c r="E215" s="221" t="s">
        <v>274</v>
      </c>
      <c r="F215" s="222" t="s">
        <v>275</v>
      </c>
      <c r="G215" s="222"/>
      <c r="H215" s="222"/>
      <c r="I215" s="222"/>
      <c r="J215" s="223" t="s">
        <v>260</v>
      </c>
      <c r="K215" s="224">
        <v>18.253</v>
      </c>
      <c r="L215" s="225">
        <v>0</v>
      </c>
      <c r="M215" s="226"/>
      <c r="N215" s="227">
        <f>ROUND(L215*K215,2)</f>
        <v>0</v>
      </c>
      <c r="O215" s="227"/>
      <c r="P215" s="227"/>
      <c r="Q215" s="227"/>
      <c r="R215" s="49"/>
      <c r="T215" s="228" t="s">
        <v>22</v>
      </c>
      <c r="U215" s="57" t="s">
        <v>43</v>
      </c>
      <c r="V215" s="48"/>
      <c r="W215" s="229">
        <f>V215*K215</f>
        <v>0</v>
      </c>
      <c r="X215" s="229">
        <v>0</v>
      </c>
      <c r="Y215" s="229">
        <f>X215*K215</f>
        <v>0</v>
      </c>
      <c r="Z215" s="229">
        <v>0</v>
      </c>
      <c r="AA215" s="230">
        <f>Z215*K215</f>
        <v>0</v>
      </c>
      <c r="AR215" s="23" t="s">
        <v>152</v>
      </c>
      <c r="AT215" s="23" t="s">
        <v>148</v>
      </c>
      <c r="AU215" s="23" t="s">
        <v>126</v>
      </c>
      <c r="AY215" s="23" t="s">
        <v>147</v>
      </c>
      <c r="BE215" s="143">
        <f>IF(U215="základní",N215,0)</f>
        <v>0</v>
      </c>
      <c r="BF215" s="143">
        <f>IF(U215="snížená",N215,0)</f>
        <v>0</v>
      </c>
      <c r="BG215" s="143">
        <f>IF(U215="zákl. přenesená",N215,0)</f>
        <v>0</v>
      </c>
      <c r="BH215" s="143">
        <f>IF(U215="sníž. přenesená",N215,0)</f>
        <v>0</v>
      </c>
      <c r="BI215" s="143">
        <f>IF(U215="nulová",N215,0)</f>
        <v>0</v>
      </c>
      <c r="BJ215" s="23" t="s">
        <v>126</v>
      </c>
      <c r="BK215" s="143">
        <f>ROUND(L215*K215,2)</f>
        <v>0</v>
      </c>
      <c r="BL215" s="23" t="s">
        <v>152</v>
      </c>
      <c r="BM215" s="23" t="s">
        <v>276</v>
      </c>
    </row>
    <row r="216" s="9" customFormat="1" ht="37.44" customHeight="1">
      <c r="B216" s="207"/>
      <c r="C216" s="208"/>
      <c r="D216" s="209" t="s">
        <v>117</v>
      </c>
      <c r="E216" s="209"/>
      <c r="F216" s="209"/>
      <c r="G216" s="209"/>
      <c r="H216" s="209"/>
      <c r="I216" s="209"/>
      <c r="J216" s="209"/>
      <c r="K216" s="209"/>
      <c r="L216" s="209"/>
      <c r="M216" s="209"/>
      <c r="N216" s="270">
        <f>BK216</f>
        <v>0</v>
      </c>
      <c r="O216" s="271"/>
      <c r="P216" s="271"/>
      <c r="Q216" s="271"/>
      <c r="R216" s="210"/>
      <c r="T216" s="211"/>
      <c r="U216" s="208"/>
      <c r="V216" s="208"/>
      <c r="W216" s="212">
        <f>W217+W221+W277+W280</f>
        <v>0</v>
      </c>
      <c r="X216" s="208"/>
      <c r="Y216" s="212">
        <f>Y217+Y221+Y277+Y280</f>
        <v>5.4996655999999993</v>
      </c>
      <c r="Z216" s="208"/>
      <c r="AA216" s="213">
        <f>AA217+AA221+AA277+AA280</f>
        <v>1.3158179999999999</v>
      </c>
      <c r="AR216" s="214" t="s">
        <v>126</v>
      </c>
      <c r="AT216" s="215" t="s">
        <v>75</v>
      </c>
      <c r="AU216" s="215" t="s">
        <v>76</v>
      </c>
      <c r="AY216" s="214" t="s">
        <v>147</v>
      </c>
      <c r="BK216" s="216">
        <f>BK217+BK221+BK277+BK280</f>
        <v>0</v>
      </c>
    </row>
    <row r="217" s="9" customFormat="1" ht="19.92" customHeight="1">
      <c r="B217" s="207"/>
      <c r="C217" s="208"/>
      <c r="D217" s="217" t="s">
        <v>118</v>
      </c>
      <c r="E217" s="217"/>
      <c r="F217" s="217"/>
      <c r="G217" s="217"/>
      <c r="H217" s="217"/>
      <c r="I217" s="217"/>
      <c r="J217" s="217"/>
      <c r="K217" s="217"/>
      <c r="L217" s="217"/>
      <c r="M217" s="217"/>
      <c r="N217" s="218">
        <f>BK217</f>
        <v>0</v>
      </c>
      <c r="O217" s="219"/>
      <c r="P217" s="219"/>
      <c r="Q217" s="219"/>
      <c r="R217" s="210"/>
      <c r="T217" s="211"/>
      <c r="U217" s="208"/>
      <c r="V217" s="208"/>
      <c r="W217" s="212">
        <f>SUM(W218:W220)</f>
        <v>0</v>
      </c>
      <c r="X217" s="208"/>
      <c r="Y217" s="212">
        <f>SUM(Y218:Y220)</f>
        <v>0.23545800000000003</v>
      </c>
      <c r="Z217" s="208"/>
      <c r="AA217" s="213">
        <f>SUM(AA218:AA220)</f>
        <v>0.309618</v>
      </c>
      <c r="AR217" s="214" t="s">
        <v>126</v>
      </c>
      <c r="AT217" s="215" t="s">
        <v>75</v>
      </c>
      <c r="AU217" s="215" t="s">
        <v>84</v>
      </c>
      <c r="AY217" s="214" t="s">
        <v>147</v>
      </c>
      <c r="BK217" s="216">
        <f>SUM(BK218:BK220)</f>
        <v>0</v>
      </c>
    </row>
    <row r="218" s="1" customFormat="1" ht="16.5" customHeight="1">
      <c r="B218" s="47"/>
      <c r="C218" s="220" t="s">
        <v>277</v>
      </c>
      <c r="D218" s="220" t="s">
        <v>148</v>
      </c>
      <c r="E218" s="221" t="s">
        <v>278</v>
      </c>
      <c r="F218" s="222" t="s">
        <v>279</v>
      </c>
      <c r="G218" s="222"/>
      <c r="H218" s="222"/>
      <c r="I218" s="222"/>
      <c r="J218" s="223" t="s">
        <v>163</v>
      </c>
      <c r="K218" s="224">
        <v>185.40000000000001</v>
      </c>
      <c r="L218" s="225">
        <v>0</v>
      </c>
      <c r="M218" s="226"/>
      <c r="N218" s="227">
        <f>ROUND(L218*K218,2)</f>
        <v>0</v>
      </c>
      <c r="O218" s="227"/>
      <c r="P218" s="227"/>
      <c r="Q218" s="227"/>
      <c r="R218" s="49"/>
      <c r="T218" s="228" t="s">
        <v>22</v>
      </c>
      <c r="U218" s="57" t="s">
        <v>43</v>
      </c>
      <c r="V218" s="48"/>
      <c r="W218" s="229">
        <f>V218*K218</f>
        <v>0</v>
      </c>
      <c r="X218" s="229">
        <v>0</v>
      </c>
      <c r="Y218" s="229">
        <f>X218*K218</f>
        <v>0</v>
      </c>
      <c r="Z218" s="229">
        <v>0.00167</v>
      </c>
      <c r="AA218" s="230">
        <f>Z218*K218</f>
        <v>0.309618</v>
      </c>
      <c r="AR218" s="23" t="s">
        <v>250</v>
      </c>
      <c r="AT218" s="23" t="s">
        <v>148</v>
      </c>
      <c r="AU218" s="23" t="s">
        <v>126</v>
      </c>
      <c r="AY218" s="23" t="s">
        <v>147</v>
      </c>
      <c r="BE218" s="143">
        <f>IF(U218="základní",N218,0)</f>
        <v>0</v>
      </c>
      <c r="BF218" s="143">
        <f>IF(U218="snížená",N218,0)</f>
        <v>0</v>
      </c>
      <c r="BG218" s="143">
        <f>IF(U218="zákl. přenesená",N218,0)</f>
        <v>0</v>
      </c>
      <c r="BH218" s="143">
        <f>IF(U218="sníž. přenesená",N218,0)</f>
        <v>0</v>
      </c>
      <c r="BI218" s="143">
        <f>IF(U218="nulová",N218,0)</f>
        <v>0</v>
      </c>
      <c r="BJ218" s="23" t="s">
        <v>126</v>
      </c>
      <c r="BK218" s="143">
        <f>ROUND(L218*K218,2)</f>
        <v>0</v>
      </c>
      <c r="BL218" s="23" t="s">
        <v>250</v>
      </c>
      <c r="BM218" s="23" t="s">
        <v>280</v>
      </c>
    </row>
    <row r="219" s="1" customFormat="1" ht="25.5" customHeight="1">
      <c r="B219" s="47"/>
      <c r="C219" s="220" t="s">
        <v>281</v>
      </c>
      <c r="D219" s="220" t="s">
        <v>148</v>
      </c>
      <c r="E219" s="221" t="s">
        <v>282</v>
      </c>
      <c r="F219" s="222" t="s">
        <v>283</v>
      </c>
      <c r="G219" s="222"/>
      <c r="H219" s="222"/>
      <c r="I219" s="222"/>
      <c r="J219" s="223" t="s">
        <v>163</v>
      </c>
      <c r="K219" s="224">
        <v>185.40000000000001</v>
      </c>
      <c r="L219" s="225">
        <v>0</v>
      </c>
      <c r="M219" s="226"/>
      <c r="N219" s="227">
        <f>ROUND(L219*K219,2)</f>
        <v>0</v>
      </c>
      <c r="O219" s="227"/>
      <c r="P219" s="227"/>
      <c r="Q219" s="227"/>
      <c r="R219" s="49"/>
      <c r="T219" s="228" t="s">
        <v>22</v>
      </c>
      <c r="U219" s="57" t="s">
        <v>43</v>
      </c>
      <c r="V219" s="48"/>
      <c r="W219" s="229">
        <f>V219*K219</f>
        <v>0</v>
      </c>
      <c r="X219" s="229">
        <v>0.0012700000000000001</v>
      </c>
      <c r="Y219" s="229">
        <f>X219*K219</f>
        <v>0.23545800000000003</v>
      </c>
      <c r="Z219" s="229">
        <v>0</v>
      </c>
      <c r="AA219" s="230">
        <f>Z219*K219</f>
        <v>0</v>
      </c>
      <c r="AR219" s="23" t="s">
        <v>250</v>
      </c>
      <c r="AT219" s="23" t="s">
        <v>148</v>
      </c>
      <c r="AU219" s="23" t="s">
        <v>126</v>
      </c>
      <c r="AY219" s="23" t="s">
        <v>147</v>
      </c>
      <c r="BE219" s="143">
        <f>IF(U219="základní",N219,0)</f>
        <v>0</v>
      </c>
      <c r="BF219" s="143">
        <f>IF(U219="snížená",N219,0)</f>
        <v>0</v>
      </c>
      <c r="BG219" s="143">
        <f>IF(U219="zákl. přenesená",N219,0)</f>
        <v>0</v>
      </c>
      <c r="BH219" s="143">
        <f>IF(U219="sníž. přenesená",N219,0)</f>
        <v>0</v>
      </c>
      <c r="BI219" s="143">
        <f>IF(U219="nulová",N219,0)</f>
        <v>0</v>
      </c>
      <c r="BJ219" s="23" t="s">
        <v>126</v>
      </c>
      <c r="BK219" s="143">
        <f>ROUND(L219*K219,2)</f>
        <v>0</v>
      </c>
      <c r="BL219" s="23" t="s">
        <v>250</v>
      </c>
      <c r="BM219" s="23" t="s">
        <v>284</v>
      </c>
    </row>
    <row r="220" s="1" customFormat="1" ht="25.5" customHeight="1">
      <c r="B220" s="47"/>
      <c r="C220" s="220" t="s">
        <v>285</v>
      </c>
      <c r="D220" s="220" t="s">
        <v>148</v>
      </c>
      <c r="E220" s="221" t="s">
        <v>286</v>
      </c>
      <c r="F220" s="222" t="s">
        <v>287</v>
      </c>
      <c r="G220" s="222"/>
      <c r="H220" s="222"/>
      <c r="I220" s="222"/>
      <c r="J220" s="223" t="s">
        <v>288</v>
      </c>
      <c r="K220" s="272">
        <v>0</v>
      </c>
      <c r="L220" s="225">
        <v>0</v>
      </c>
      <c r="M220" s="226"/>
      <c r="N220" s="227">
        <f>ROUND(L220*K220,2)</f>
        <v>0</v>
      </c>
      <c r="O220" s="227"/>
      <c r="P220" s="227"/>
      <c r="Q220" s="227"/>
      <c r="R220" s="49"/>
      <c r="T220" s="228" t="s">
        <v>22</v>
      </c>
      <c r="U220" s="57" t="s">
        <v>43</v>
      </c>
      <c r="V220" s="48"/>
      <c r="W220" s="229">
        <f>V220*K220</f>
        <v>0</v>
      </c>
      <c r="X220" s="229">
        <v>0</v>
      </c>
      <c r="Y220" s="229">
        <f>X220*K220</f>
        <v>0</v>
      </c>
      <c r="Z220" s="229">
        <v>0</v>
      </c>
      <c r="AA220" s="230">
        <f>Z220*K220</f>
        <v>0</v>
      </c>
      <c r="AR220" s="23" t="s">
        <v>250</v>
      </c>
      <c r="AT220" s="23" t="s">
        <v>148</v>
      </c>
      <c r="AU220" s="23" t="s">
        <v>126</v>
      </c>
      <c r="AY220" s="23" t="s">
        <v>147</v>
      </c>
      <c r="BE220" s="143">
        <f>IF(U220="základní",N220,0)</f>
        <v>0</v>
      </c>
      <c r="BF220" s="143">
        <f>IF(U220="snížená",N220,0)</f>
        <v>0</v>
      </c>
      <c r="BG220" s="143">
        <f>IF(U220="zákl. přenesená",N220,0)</f>
        <v>0</v>
      </c>
      <c r="BH220" s="143">
        <f>IF(U220="sníž. přenesená",N220,0)</f>
        <v>0</v>
      </c>
      <c r="BI220" s="143">
        <f>IF(U220="nulová",N220,0)</f>
        <v>0</v>
      </c>
      <c r="BJ220" s="23" t="s">
        <v>126</v>
      </c>
      <c r="BK220" s="143">
        <f>ROUND(L220*K220,2)</f>
        <v>0</v>
      </c>
      <c r="BL220" s="23" t="s">
        <v>250</v>
      </c>
      <c r="BM220" s="23" t="s">
        <v>289</v>
      </c>
    </row>
    <row r="221" s="9" customFormat="1" ht="29.88" customHeight="1">
      <c r="B221" s="207"/>
      <c r="C221" s="208"/>
      <c r="D221" s="217" t="s">
        <v>119</v>
      </c>
      <c r="E221" s="217"/>
      <c r="F221" s="217"/>
      <c r="G221" s="217"/>
      <c r="H221" s="217"/>
      <c r="I221" s="217"/>
      <c r="J221" s="217"/>
      <c r="K221" s="217"/>
      <c r="L221" s="217"/>
      <c r="M221" s="217"/>
      <c r="N221" s="268">
        <f>BK221</f>
        <v>0</v>
      </c>
      <c r="O221" s="269"/>
      <c r="P221" s="269"/>
      <c r="Q221" s="269"/>
      <c r="R221" s="210"/>
      <c r="T221" s="211"/>
      <c r="U221" s="208"/>
      <c r="V221" s="208"/>
      <c r="W221" s="212">
        <f>SUM(W222:W276)</f>
        <v>0</v>
      </c>
      <c r="X221" s="208"/>
      <c r="Y221" s="212">
        <f>SUM(Y222:Y276)</f>
        <v>5.0352543999999995</v>
      </c>
      <c r="Z221" s="208"/>
      <c r="AA221" s="213">
        <f>SUM(AA222:AA276)</f>
        <v>1.0062</v>
      </c>
      <c r="AR221" s="214" t="s">
        <v>126</v>
      </c>
      <c r="AT221" s="215" t="s">
        <v>75</v>
      </c>
      <c r="AU221" s="215" t="s">
        <v>84</v>
      </c>
      <c r="AY221" s="214" t="s">
        <v>147</v>
      </c>
      <c r="BK221" s="216">
        <f>SUM(BK222:BK276)</f>
        <v>0</v>
      </c>
    </row>
    <row r="222" s="1" customFormat="1" ht="38.25" customHeight="1">
      <c r="B222" s="47"/>
      <c r="C222" s="220" t="s">
        <v>290</v>
      </c>
      <c r="D222" s="220" t="s">
        <v>148</v>
      </c>
      <c r="E222" s="221" t="s">
        <v>291</v>
      </c>
      <c r="F222" s="222" t="s">
        <v>292</v>
      </c>
      <c r="G222" s="222"/>
      <c r="H222" s="222"/>
      <c r="I222" s="222"/>
      <c r="J222" s="223" t="s">
        <v>293</v>
      </c>
      <c r="K222" s="224">
        <v>19.600000000000001</v>
      </c>
      <c r="L222" s="225">
        <v>0</v>
      </c>
      <c r="M222" s="226"/>
      <c r="N222" s="227">
        <f>ROUND(L222*K222,2)</f>
        <v>0</v>
      </c>
      <c r="O222" s="227"/>
      <c r="P222" s="227"/>
      <c r="Q222" s="227"/>
      <c r="R222" s="49"/>
      <c r="T222" s="228" t="s">
        <v>22</v>
      </c>
      <c r="U222" s="57" t="s">
        <v>43</v>
      </c>
      <c r="V222" s="48"/>
      <c r="W222" s="229">
        <f>V222*K222</f>
        <v>0</v>
      </c>
      <c r="X222" s="229">
        <v>0</v>
      </c>
      <c r="Y222" s="229">
        <f>X222*K222</f>
        <v>0</v>
      </c>
      <c r="Z222" s="229">
        <v>0.0030000000000000001</v>
      </c>
      <c r="AA222" s="230">
        <f>Z222*K222</f>
        <v>0.058800000000000005</v>
      </c>
      <c r="AR222" s="23" t="s">
        <v>250</v>
      </c>
      <c r="AT222" s="23" t="s">
        <v>148</v>
      </c>
      <c r="AU222" s="23" t="s">
        <v>126</v>
      </c>
      <c r="AY222" s="23" t="s">
        <v>147</v>
      </c>
      <c r="BE222" s="143">
        <f>IF(U222="základní",N222,0)</f>
        <v>0</v>
      </c>
      <c r="BF222" s="143">
        <f>IF(U222="snížená",N222,0)</f>
        <v>0</v>
      </c>
      <c r="BG222" s="143">
        <f>IF(U222="zákl. přenesená",N222,0)</f>
        <v>0</v>
      </c>
      <c r="BH222" s="143">
        <f>IF(U222="sníž. přenesená",N222,0)</f>
        <v>0</v>
      </c>
      <c r="BI222" s="143">
        <f>IF(U222="nulová",N222,0)</f>
        <v>0</v>
      </c>
      <c r="BJ222" s="23" t="s">
        <v>126</v>
      </c>
      <c r="BK222" s="143">
        <f>ROUND(L222*K222,2)</f>
        <v>0</v>
      </c>
      <c r="BL222" s="23" t="s">
        <v>250</v>
      </c>
      <c r="BM222" s="23" t="s">
        <v>294</v>
      </c>
    </row>
    <row r="223" s="11" customFormat="1" ht="16.5" customHeight="1">
      <c r="B223" s="240"/>
      <c r="C223" s="241"/>
      <c r="D223" s="241"/>
      <c r="E223" s="242" t="s">
        <v>22</v>
      </c>
      <c r="F223" s="266" t="s">
        <v>295</v>
      </c>
      <c r="G223" s="267"/>
      <c r="H223" s="267"/>
      <c r="I223" s="267"/>
      <c r="J223" s="241"/>
      <c r="K223" s="244">
        <v>16</v>
      </c>
      <c r="L223" s="241"/>
      <c r="M223" s="241"/>
      <c r="N223" s="241"/>
      <c r="O223" s="241"/>
      <c r="P223" s="241"/>
      <c r="Q223" s="241"/>
      <c r="R223" s="245"/>
      <c r="T223" s="246"/>
      <c r="U223" s="241"/>
      <c r="V223" s="241"/>
      <c r="W223" s="241"/>
      <c r="X223" s="241"/>
      <c r="Y223" s="241"/>
      <c r="Z223" s="241"/>
      <c r="AA223" s="247"/>
      <c r="AT223" s="248" t="s">
        <v>155</v>
      </c>
      <c r="AU223" s="248" t="s">
        <v>126</v>
      </c>
      <c r="AV223" s="11" t="s">
        <v>126</v>
      </c>
      <c r="AW223" s="11" t="s">
        <v>34</v>
      </c>
      <c r="AX223" s="11" t="s">
        <v>76</v>
      </c>
      <c r="AY223" s="248" t="s">
        <v>147</v>
      </c>
    </row>
    <row r="224" s="11" customFormat="1" ht="16.5" customHeight="1">
      <c r="B224" s="240"/>
      <c r="C224" s="241"/>
      <c r="D224" s="241"/>
      <c r="E224" s="242" t="s">
        <v>22</v>
      </c>
      <c r="F224" s="243" t="s">
        <v>296</v>
      </c>
      <c r="G224" s="241"/>
      <c r="H224" s="241"/>
      <c r="I224" s="241"/>
      <c r="J224" s="241"/>
      <c r="K224" s="244">
        <v>3.6000000000000001</v>
      </c>
      <c r="L224" s="241"/>
      <c r="M224" s="241"/>
      <c r="N224" s="241"/>
      <c r="O224" s="241"/>
      <c r="P224" s="241"/>
      <c r="Q224" s="241"/>
      <c r="R224" s="245"/>
      <c r="T224" s="246"/>
      <c r="U224" s="241"/>
      <c r="V224" s="241"/>
      <c r="W224" s="241"/>
      <c r="X224" s="241"/>
      <c r="Y224" s="241"/>
      <c r="Z224" s="241"/>
      <c r="AA224" s="247"/>
      <c r="AT224" s="248" t="s">
        <v>155</v>
      </c>
      <c r="AU224" s="248" t="s">
        <v>126</v>
      </c>
      <c r="AV224" s="11" t="s">
        <v>126</v>
      </c>
      <c r="AW224" s="11" t="s">
        <v>34</v>
      </c>
      <c r="AX224" s="11" t="s">
        <v>76</v>
      </c>
      <c r="AY224" s="248" t="s">
        <v>147</v>
      </c>
    </row>
    <row r="225" s="12" customFormat="1" ht="16.5" customHeight="1">
      <c r="B225" s="249"/>
      <c r="C225" s="250"/>
      <c r="D225" s="250"/>
      <c r="E225" s="251" t="s">
        <v>22</v>
      </c>
      <c r="F225" s="252" t="s">
        <v>160</v>
      </c>
      <c r="G225" s="250"/>
      <c r="H225" s="250"/>
      <c r="I225" s="250"/>
      <c r="J225" s="250"/>
      <c r="K225" s="253">
        <v>19.600000000000001</v>
      </c>
      <c r="L225" s="250"/>
      <c r="M225" s="250"/>
      <c r="N225" s="250"/>
      <c r="O225" s="250"/>
      <c r="P225" s="250"/>
      <c r="Q225" s="250"/>
      <c r="R225" s="254"/>
      <c r="T225" s="255"/>
      <c r="U225" s="250"/>
      <c r="V225" s="250"/>
      <c r="W225" s="250"/>
      <c r="X225" s="250"/>
      <c r="Y225" s="250"/>
      <c r="Z225" s="250"/>
      <c r="AA225" s="256"/>
      <c r="AT225" s="257" t="s">
        <v>155</v>
      </c>
      <c r="AU225" s="257" t="s">
        <v>126</v>
      </c>
      <c r="AV225" s="12" t="s">
        <v>152</v>
      </c>
      <c r="AW225" s="12" t="s">
        <v>34</v>
      </c>
      <c r="AX225" s="12" t="s">
        <v>84</v>
      </c>
      <c r="AY225" s="257" t="s">
        <v>147</v>
      </c>
    </row>
    <row r="226" s="1" customFormat="1" ht="38.25" customHeight="1">
      <c r="B226" s="47"/>
      <c r="C226" s="220" t="s">
        <v>297</v>
      </c>
      <c r="D226" s="220" t="s">
        <v>148</v>
      </c>
      <c r="E226" s="221" t="s">
        <v>298</v>
      </c>
      <c r="F226" s="222" t="s">
        <v>299</v>
      </c>
      <c r="G226" s="222"/>
      <c r="H226" s="222"/>
      <c r="I226" s="222"/>
      <c r="J226" s="223" t="s">
        <v>293</v>
      </c>
      <c r="K226" s="224">
        <v>19.199999999999999</v>
      </c>
      <c r="L226" s="225">
        <v>0</v>
      </c>
      <c r="M226" s="226"/>
      <c r="N226" s="227">
        <f>ROUND(L226*K226,2)</f>
        <v>0</v>
      </c>
      <c r="O226" s="227"/>
      <c r="P226" s="227"/>
      <c r="Q226" s="227"/>
      <c r="R226" s="49"/>
      <c r="T226" s="228" t="s">
        <v>22</v>
      </c>
      <c r="U226" s="57" t="s">
        <v>43</v>
      </c>
      <c r="V226" s="48"/>
      <c r="W226" s="229">
        <f>V226*K226</f>
        <v>0</v>
      </c>
      <c r="X226" s="229">
        <v>0</v>
      </c>
      <c r="Y226" s="229">
        <f>X226*K226</f>
        <v>0</v>
      </c>
      <c r="Z226" s="229">
        <v>0.0040000000000000001</v>
      </c>
      <c r="AA226" s="230">
        <f>Z226*K226</f>
        <v>0.076799999999999993</v>
      </c>
      <c r="AR226" s="23" t="s">
        <v>250</v>
      </c>
      <c r="AT226" s="23" t="s">
        <v>148</v>
      </c>
      <c r="AU226" s="23" t="s">
        <v>126</v>
      </c>
      <c r="AY226" s="23" t="s">
        <v>147</v>
      </c>
      <c r="BE226" s="143">
        <f>IF(U226="základní",N226,0)</f>
        <v>0</v>
      </c>
      <c r="BF226" s="143">
        <f>IF(U226="snížená",N226,0)</f>
        <v>0</v>
      </c>
      <c r="BG226" s="143">
        <f>IF(U226="zákl. přenesená",N226,0)</f>
        <v>0</v>
      </c>
      <c r="BH226" s="143">
        <f>IF(U226="sníž. přenesená",N226,0)</f>
        <v>0</v>
      </c>
      <c r="BI226" s="143">
        <f>IF(U226="nulová",N226,0)</f>
        <v>0</v>
      </c>
      <c r="BJ226" s="23" t="s">
        <v>126</v>
      </c>
      <c r="BK226" s="143">
        <f>ROUND(L226*K226,2)</f>
        <v>0</v>
      </c>
      <c r="BL226" s="23" t="s">
        <v>250</v>
      </c>
      <c r="BM226" s="23" t="s">
        <v>300</v>
      </c>
    </row>
    <row r="227" s="11" customFormat="1" ht="16.5" customHeight="1">
      <c r="B227" s="240"/>
      <c r="C227" s="241"/>
      <c r="D227" s="241"/>
      <c r="E227" s="242" t="s">
        <v>22</v>
      </c>
      <c r="F227" s="266" t="s">
        <v>301</v>
      </c>
      <c r="G227" s="267"/>
      <c r="H227" s="267"/>
      <c r="I227" s="267"/>
      <c r="J227" s="241"/>
      <c r="K227" s="244">
        <v>19.199999999999999</v>
      </c>
      <c r="L227" s="241"/>
      <c r="M227" s="241"/>
      <c r="N227" s="241"/>
      <c r="O227" s="241"/>
      <c r="P227" s="241"/>
      <c r="Q227" s="241"/>
      <c r="R227" s="245"/>
      <c r="T227" s="246"/>
      <c r="U227" s="241"/>
      <c r="V227" s="241"/>
      <c r="W227" s="241"/>
      <c r="X227" s="241"/>
      <c r="Y227" s="241"/>
      <c r="Z227" s="241"/>
      <c r="AA227" s="247"/>
      <c r="AT227" s="248" t="s">
        <v>155</v>
      </c>
      <c r="AU227" s="248" t="s">
        <v>126</v>
      </c>
      <c r="AV227" s="11" t="s">
        <v>126</v>
      </c>
      <c r="AW227" s="11" t="s">
        <v>34</v>
      </c>
      <c r="AX227" s="11" t="s">
        <v>76</v>
      </c>
      <c r="AY227" s="248" t="s">
        <v>147</v>
      </c>
    </row>
    <row r="228" s="12" customFormat="1" ht="16.5" customHeight="1">
      <c r="B228" s="249"/>
      <c r="C228" s="250"/>
      <c r="D228" s="250"/>
      <c r="E228" s="251" t="s">
        <v>22</v>
      </c>
      <c r="F228" s="252" t="s">
        <v>160</v>
      </c>
      <c r="G228" s="250"/>
      <c r="H228" s="250"/>
      <c r="I228" s="250"/>
      <c r="J228" s="250"/>
      <c r="K228" s="253">
        <v>19.199999999999999</v>
      </c>
      <c r="L228" s="250"/>
      <c r="M228" s="250"/>
      <c r="N228" s="250"/>
      <c r="O228" s="250"/>
      <c r="P228" s="250"/>
      <c r="Q228" s="250"/>
      <c r="R228" s="254"/>
      <c r="T228" s="255"/>
      <c r="U228" s="250"/>
      <c r="V228" s="250"/>
      <c r="W228" s="250"/>
      <c r="X228" s="250"/>
      <c r="Y228" s="250"/>
      <c r="Z228" s="250"/>
      <c r="AA228" s="256"/>
      <c r="AT228" s="257" t="s">
        <v>155</v>
      </c>
      <c r="AU228" s="257" t="s">
        <v>126</v>
      </c>
      <c r="AV228" s="12" t="s">
        <v>152</v>
      </c>
      <c r="AW228" s="12" t="s">
        <v>34</v>
      </c>
      <c r="AX228" s="12" t="s">
        <v>84</v>
      </c>
      <c r="AY228" s="257" t="s">
        <v>147</v>
      </c>
    </row>
    <row r="229" s="1" customFormat="1" ht="38.25" customHeight="1">
      <c r="B229" s="47"/>
      <c r="C229" s="220" t="s">
        <v>302</v>
      </c>
      <c r="D229" s="220" t="s">
        <v>148</v>
      </c>
      <c r="E229" s="221" t="s">
        <v>303</v>
      </c>
      <c r="F229" s="222" t="s">
        <v>304</v>
      </c>
      <c r="G229" s="222"/>
      <c r="H229" s="222"/>
      <c r="I229" s="222"/>
      <c r="J229" s="223" t="s">
        <v>293</v>
      </c>
      <c r="K229" s="224">
        <v>9</v>
      </c>
      <c r="L229" s="225">
        <v>0</v>
      </c>
      <c r="M229" s="226"/>
      <c r="N229" s="227">
        <f>ROUND(L229*K229,2)</f>
        <v>0</v>
      </c>
      <c r="O229" s="227"/>
      <c r="P229" s="227"/>
      <c r="Q229" s="227"/>
      <c r="R229" s="49"/>
      <c r="T229" s="228" t="s">
        <v>22</v>
      </c>
      <c r="U229" s="57" t="s">
        <v>43</v>
      </c>
      <c r="V229" s="48"/>
      <c r="W229" s="229">
        <f>V229*K229</f>
        <v>0</v>
      </c>
      <c r="X229" s="229">
        <v>0</v>
      </c>
      <c r="Y229" s="229">
        <f>X229*K229</f>
        <v>0</v>
      </c>
      <c r="Z229" s="229">
        <v>0.0050000000000000001</v>
      </c>
      <c r="AA229" s="230">
        <f>Z229*K229</f>
        <v>0.044999999999999998</v>
      </c>
      <c r="AR229" s="23" t="s">
        <v>250</v>
      </c>
      <c r="AT229" s="23" t="s">
        <v>148</v>
      </c>
      <c r="AU229" s="23" t="s">
        <v>126</v>
      </c>
      <c r="AY229" s="23" t="s">
        <v>147</v>
      </c>
      <c r="BE229" s="143">
        <f>IF(U229="základní",N229,0)</f>
        <v>0</v>
      </c>
      <c r="BF229" s="143">
        <f>IF(U229="snížená",N229,0)</f>
        <v>0</v>
      </c>
      <c r="BG229" s="143">
        <f>IF(U229="zákl. přenesená",N229,0)</f>
        <v>0</v>
      </c>
      <c r="BH229" s="143">
        <f>IF(U229="sníž. přenesená",N229,0)</f>
        <v>0</v>
      </c>
      <c r="BI229" s="143">
        <f>IF(U229="nulová",N229,0)</f>
        <v>0</v>
      </c>
      <c r="BJ229" s="23" t="s">
        <v>126</v>
      </c>
      <c r="BK229" s="143">
        <f>ROUND(L229*K229,2)</f>
        <v>0</v>
      </c>
      <c r="BL229" s="23" t="s">
        <v>250</v>
      </c>
      <c r="BM229" s="23" t="s">
        <v>305</v>
      </c>
    </row>
    <row r="230" s="11" customFormat="1" ht="16.5" customHeight="1">
      <c r="B230" s="240"/>
      <c r="C230" s="241"/>
      <c r="D230" s="241"/>
      <c r="E230" s="242" t="s">
        <v>22</v>
      </c>
      <c r="F230" s="266" t="s">
        <v>306</v>
      </c>
      <c r="G230" s="267"/>
      <c r="H230" s="267"/>
      <c r="I230" s="267"/>
      <c r="J230" s="241"/>
      <c r="K230" s="244">
        <v>5.4000000000000004</v>
      </c>
      <c r="L230" s="241"/>
      <c r="M230" s="241"/>
      <c r="N230" s="241"/>
      <c r="O230" s="241"/>
      <c r="P230" s="241"/>
      <c r="Q230" s="241"/>
      <c r="R230" s="245"/>
      <c r="T230" s="246"/>
      <c r="U230" s="241"/>
      <c r="V230" s="241"/>
      <c r="W230" s="241"/>
      <c r="X230" s="241"/>
      <c r="Y230" s="241"/>
      <c r="Z230" s="241"/>
      <c r="AA230" s="247"/>
      <c r="AT230" s="248" t="s">
        <v>155</v>
      </c>
      <c r="AU230" s="248" t="s">
        <v>126</v>
      </c>
      <c r="AV230" s="11" t="s">
        <v>126</v>
      </c>
      <c r="AW230" s="11" t="s">
        <v>34</v>
      </c>
      <c r="AX230" s="11" t="s">
        <v>76</v>
      </c>
      <c r="AY230" s="248" t="s">
        <v>147</v>
      </c>
    </row>
    <row r="231" s="11" customFormat="1" ht="16.5" customHeight="1">
      <c r="B231" s="240"/>
      <c r="C231" s="241"/>
      <c r="D231" s="241"/>
      <c r="E231" s="242" t="s">
        <v>22</v>
      </c>
      <c r="F231" s="243" t="s">
        <v>307</v>
      </c>
      <c r="G231" s="241"/>
      <c r="H231" s="241"/>
      <c r="I231" s="241"/>
      <c r="J231" s="241"/>
      <c r="K231" s="244">
        <v>3.6000000000000001</v>
      </c>
      <c r="L231" s="241"/>
      <c r="M231" s="241"/>
      <c r="N231" s="241"/>
      <c r="O231" s="241"/>
      <c r="P231" s="241"/>
      <c r="Q231" s="241"/>
      <c r="R231" s="245"/>
      <c r="T231" s="246"/>
      <c r="U231" s="241"/>
      <c r="V231" s="241"/>
      <c r="W231" s="241"/>
      <c r="X231" s="241"/>
      <c r="Y231" s="241"/>
      <c r="Z231" s="241"/>
      <c r="AA231" s="247"/>
      <c r="AT231" s="248" t="s">
        <v>155</v>
      </c>
      <c r="AU231" s="248" t="s">
        <v>126</v>
      </c>
      <c r="AV231" s="11" t="s">
        <v>126</v>
      </c>
      <c r="AW231" s="11" t="s">
        <v>34</v>
      </c>
      <c r="AX231" s="11" t="s">
        <v>76</v>
      </c>
      <c r="AY231" s="248" t="s">
        <v>147</v>
      </c>
    </row>
    <row r="232" s="12" customFormat="1" ht="16.5" customHeight="1">
      <c r="B232" s="249"/>
      <c r="C232" s="250"/>
      <c r="D232" s="250"/>
      <c r="E232" s="251" t="s">
        <v>22</v>
      </c>
      <c r="F232" s="252" t="s">
        <v>160</v>
      </c>
      <c r="G232" s="250"/>
      <c r="H232" s="250"/>
      <c r="I232" s="250"/>
      <c r="J232" s="250"/>
      <c r="K232" s="253">
        <v>9</v>
      </c>
      <c r="L232" s="250"/>
      <c r="M232" s="250"/>
      <c r="N232" s="250"/>
      <c r="O232" s="250"/>
      <c r="P232" s="250"/>
      <c r="Q232" s="250"/>
      <c r="R232" s="254"/>
      <c r="T232" s="255"/>
      <c r="U232" s="250"/>
      <c r="V232" s="250"/>
      <c r="W232" s="250"/>
      <c r="X232" s="250"/>
      <c r="Y232" s="250"/>
      <c r="Z232" s="250"/>
      <c r="AA232" s="256"/>
      <c r="AT232" s="257" t="s">
        <v>155</v>
      </c>
      <c r="AU232" s="257" t="s">
        <v>126</v>
      </c>
      <c r="AV232" s="12" t="s">
        <v>152</v>
      </c>
      <c r="AW232" s="12" t="s">
        <v>34</v>
      </c>
      <c r="AX232" s="12" t="s">
        <v>84</v>
      </c>
      <c r="AY232" s="257" t="s">
        <v>147</v>
      </c>
    </row>
    <row r="233" s="1" customFormat="1" ht="38.25" customHeight="1">
      <c r="B233" s="47"/>
      <c r="C233" s="220" t="s">
        <v>308</v>
      </c>
      <c r="D233" s="220" t="s">
        <v>148</v>
      </c>
      <c r="E233" s="221" t="s">
        <v>309</v>
      </c>
      <c r="F233" s="222" t="s">
        <v>310</v>
      </c>
      <c r="G233" s="222"/>
      <c r="H233" s="222"/>
      <c r="I233" s="222"/>
      <c r="J233" s="223" t="s">
        <v>293</v>
      </c>
      <c r="K233" s="224">
        <v>137.59999999999999</v>
      </c>
      <c r="L233" s="225">
        <v>0</v>
      </c>
      <c r="M233" s="226"/>
      <c r="N233" s="227">
        <f>ROUND(L233*K233,2)</f>
        <v>0</v>
      </c>
      <c r="O233" s="227"/>
      <c r="P233" s="227"/>
      <c r="Q233" s="227"/>
      <c r="R233" s="49"/>
      <c r="T233" s="228" t="s">
        <v>22</v>
      </c>
      <c r="U233" s="57" t="s">
        <v>43</v>
      </c>
      <c r="V233" s="48"/>
      <c r="W233" s="229">
        <f>V233*K233</f>
        <v>0</v>
      </c>
      <c r="X233" s="229">
        <v>0</v>
      </c>
      <c r="Y233" s="229">
        <f>X233*K233</f>
        <v>0</v>
      </c>
      <c r="Z233" s="229">
        <v>0.0060000000000000001</v>
      </c>
      <c r="AA233" s="230">
        <f>Z233*K233</f>
        <v>0.8256</v>
      </c>
      <c r="AR233" s="23" t="s">
        <v>250</v>
      </c>
      <c r="AT233" s="23" t="s">
        <v>148</v>
      </c>
      <c r="AU233" s="23" t="s">
        <v>126</v>
      </c>
      <c r="AY233" s="23" t="s">
        <v>147</v>
      </c>
      <c r="BE233" s="143">
        <f>IF(U233="základní",N233,0)</f>
        <v>0</v>
      </c>
      <c r="BF233" s="143">
        <f>IF(U233="snížená",N233,0)</f>
        <v>0</v>
      </c>
      <c r="BG233" s="143">
        <f>IF(U233="zákl. přenesená",N233,0)</f>
        <v>0</v>
      </c>
      <c r="BH233" s="143">
        <f>IF(U233="sníž. přenesená",N233,0)</f>
        <v>0</v>
      </c>
      <c r="BI233" s="143">
        <f>IF(U233="nulová",N233,0)</f>
        <v>0</v>
      </c>
      <c r="BJ233" s="23" t="s">
        <v>126</v>
      </c>
      <c r="BK233" s="143">
        <f>ROUND(L233*K233,2)</f>
        <v>0</v>
      </c>
      <c r="BL233" s="23" t="s">
        <v>250</v>
      </c>
      <c r="BM233" s="23" t="s">
        <v>311</v>
      </c>
    </row>
    <row r="234" s="11" customFormat="1" ht="16.5" customHeight="1">
      <c r="B234" s="240"/>
      <c r="C234" s="241"/>
      <c r="D234" s="241"/>
      <c r="E234" s="242" t="s">
        <v>22</v>
      </c>
      <c r="F234" s="266" t="s">
        <v>312</v>
      </c>
      <c r="G234" s="267"/>
      <c r="H234" s="267"/>
      <c r="I234" s="267"/>
      <c r="J234" s="241"/>
      <c r="K234" s="244">
        <v>137.59999999999999</v>
      </c>
      <c r="L234" s="241"/>
      <c r="M234" s="241"/>
      <c r="N234" s="241"/>
      <c r="O234" s="241"/>
      <c r="P234" s="241"/>
      <c r="Q234" s="241"/>
      <c r="R234" s="245"/>
      <c r="T234" s="246"/>
      <c r="U234" s="241"/>
      <c r="V234" s="241"/>
      <c r="W234" s="241"/>
      <c r="X234" s="241"/>
      <c r="Y234" s="241"/>
      <c r="Z234" s="241"/>
      <c r="AA234" s="247"/>
      <c r="AT234" s="248" t="s">
        <v>155</v>
      </c>
      <c r="AU234" s="248" t="s">
        <v>126</v>
      </c>
      <c r="AV234" s="11" t="s">
        <v>126</v>
      </c>
      <c r="AW234" s="11" t="s">
        <v>34</v>
      </c>
      <c r="AX234" s="11" t="s">
        <v>76</v>
      </c>
      <c r="AY234" s="248" t="s">
        <v>147</v>
      </c>
    </row>
    <row r="235" s="12" customFormat="1" ht="16.5" customHeight="1">
      <c r="B235" s="249"/>
      <c r="C235" s="250"/>
      <c r="D235" s="250"/>
      <c r="E235" s="251" t="s">
        <v>22</v>
      </c>
      <c r="F235" s="252" t="s">
        <v>160</v>
      </c>
      <c r="G235" s="250"/>
      <c r="H235" s="250"/>
      <c r="I235" s="250"/>
      <c r="J235" s="250"/>
      <c r="K235" s="253">
        <v>137.59999999999999</v>
      </c>
      <c r="L235" s="250"/>
      <c r="M235" s="250"/>
      <c r="N235" s="250"/>
      <c r="O235" s="250"/>
      <c r="P235" s="250"/>
      <c r="Q235" s="250"/>
      <c r="R235" s="254"/>
      <c r="T235" s="255"/>
      <c r="U235" s="250"/>
      <c r="V235" s="250"/>
      <c r="W235" s="250"/>
      <c r="X235" s="250"/>
      <c r="Y235" s="250"/>
      <c r="Z235" s="250"/>
      <c r="AA235" s="256"/>
      <c r="AT235" s="257" t="s">
        <v>155</v>
      </c>
      <c r="AU235" s="257" t="s">
        <v>126</v>
      </c>
      <c r="AV235" s="12" t="s">
        <v>152</v>
      </c>
      <c r="AW235" s="12" t="s">
        <v>34</v>
      </c>
      <c r="AX235" s="12" t="s">
        <v>84</v>
      </c>
      <c r="AY235" s="257" t="s">
        <v>147</v>
      </c>
    </row>
    <row r="236" s="1" customFormat="1" ht="38.25" customHeight="1">
      <c r="B236" s="47"/>
      <c r="C236" s="220" t="s">
        <v>313</v>
      </c>
      <c r="D236" s="220" t="s">
        <v>148</v>
      </c>
      <c r="E236" s="221" t="s">
        <v>314</v>
      </c>
      <c r="F236" s="222" t="s">
        <v>315</v>
      </c>
      <c r="G236" s="222"/>
      <c r="H236" s="222"/>
      <c r="I236" s="222"/>
      <c r="J236" s="223" t="s">
        <v>151</v>
      </c>
      <c r="K236" s="224">
        <v>199.52000000000001</v>
      </c>
      <c r="L236" s="225">
        <v>0</v>
      </c>
      <c r="M236" s="226"/>
      <c r="N236" s="227">
        <f>ROUND(L236*K236,2)</f>
        <v>0</v>
      </c>
      <c r="O236" s="227"/>
      <c r="P236" s="227"/>
      <c r="Q236" s="227"/>
      <c r="R236" s="49"/>
      <c r="T236" s="228" t="s">
        <v>22</v>
      </c>
      <c r="U236" s="57" t="s">
        <v>43</v>
      </c>
      <c r="V236" s="48"/>
      <c r="W236" s="229">
        <f>V236*K236</f>
        <v>0</v>
      </c>
      <c r="X236" s="229">
        <v>0.00027</v>
      </c>
      <c r="Y236" s="229">
        <f>X236*K236</f>
        <v>0.053870400000000006</v>
      </c>
      <c r="Z236" s="229">
        <v>0</v>
      </c>
      <c r="AA236" s="230">
        <f>Z236*K236</f>
        <v>0</v>
      </c>
      <c r="AR236" s="23" t="s">
        <v>250</v>
      </c>
      <c r="AT236" s="23" t="s">
        <v>148</v>
      </c>
      <c r="AU236" s="23" t="s">
        <v>126</v>
      </c>
      <c r="AY236" s="23" t="s">
        <v>147</v>
      </c>
      <c r="BE236" s="143">
        <f>IF(U236="základní",N236,0)</f>
        <v>0</v>
      </c>
      <c r="BF236" s="143">
        <f>IF(U236="snížená",N236,0)</f>
        <v>0</v>
      </c>
      <c r="BG236" s="143">
        <f>IF(U236="zákl. přenesená",N236,0)</f>
        <v>0</v>
      </c>
      <c r="BH236" s="143">
        <f>IF(U236="sníž. přenesená",N236,0)</f>
        <v>0</v>
      </c>
      <c r="BI236" s="143">
        <f>IF(U236="nulová",N236,0)</f>
        <v>0</v>
      </c>
      <c r="BJ236" s="23" t="s">
        <v>126</v>
      </c>
      <c r="BK236" s="143">
        <f>ROUND(L236*K236,2)</f>
        <v>0</v>
      </c>
      <c r="BL236" s="23" t="s">
        <v>250</v>
      </c>
      <c r="BM236" s="23" t="s">
        <v>316</v>
      </c>
    </row>
    <row r="237" s="11" customFormat="1" ht="16.5" customHeight="1">
      <c r="B237" s="240"/>
      <c r="C237" s="241"/>
      <c r="D237" s="241"/>
      <c r="E237" s="242" t="s">
        <v>22</v>
      </c>
      <c r="F237" s="266" t="s">
        <v>317</v>
      </c>
      <c r="G237" s="267"/>
      <c r="H237" s="267"/>
      <c r="I237" s="267"/>
      <c r="J237" s="241"/>
      <c r="K237" s="244">
        <v>199.52000000000001</v>
      </c>
      <c r="L237" s="241"/>
      <c r="M237" s="241"/>
      <c r="N237" s="241"/>
      <c r="O237" s="241"/>
      <c r="P237" s="241"/>
      <c r="Q237" s="241"/>
      <c r="R237" s="245"/>
      <c r="T237" s="246"/>
      <c r="U237" s="241"/>
      <c r="V237" s="241"/>
      <c r="W237" s="241"/>
      <c r="X237" s="241"/>
      <c r="Y237" s="241"/>
      <c r="Z237" s="241"/>
      <c r="AA237" s="247"/>
      <c r="AT237" s="248" t="s">
        <v>155</v>
      </c>
      <c r="AU237" s="248" t="s">
        <v>126</v>
      </c>
      <c r="AV237" s="11" t="s">
        <v>126</v>
      </c>
      <c r="AW237" s="11" t="s">
        <v>34</v>
      </c>
      <c r="AX237" s="11" t="s">
        <v>76</v>
      </c>
      <c r="AY237" s="248" t="s">
        <v>147</v>
      </c>
    </row>
    <row r="238" s="12" customFormat="1" ht="16.5" customHeight="1">
      <c r="B238" s="249"/>
      <c r="C238" s="250"/>
      <c r="D238" s="250"/>
      <c r="E238" s="251" t="s">
        <v>22</v>
      </c>
      <c r="F238" s="252" t="s">
        <v>160</v>
      </c>
      <c r="G238" s="250"/>
      <c r="H238" s="250"/>
      <c r="I238" s="250"/>
      <c r="J238" s="250"/>
      <c r="K238" s="253">
        <v>199.52000000000001</v>
      </c>
      <c r="L238" s="250"/>
      <c r="M238" s="250"/>
      <c r="N238" s="250"/>
      <c r="O238" s="250"/>
      <c r="P238" s="250"/>
      <c r="Q238" s="250"/>
      <c r="R238" s="254"/>
      <c r="T238" s="255"/>
      <c r="U238" s="250"/>
      <c r="V238" s="250"/>
      <c r="W238" s="250"/>
      <c r="X238" s="250"/>
      <c r="Y238" s="250"/>
      <c r="Z238" s="250"/>
      <c r="AA238" s="256"/>
      <c r="AT238" s="257" t="s">
        <v>155</v>
      </c>
      <c r="AU238" s="257" t="s">
        <v>126</v>
      </c>
      <c r="AV238" s="12" t="s">
        <v>152</v>
      </c>
      <c r="AW238" s="12" t="s">
        <v>34</v>
      </c>
      <c r="AX238" s="12" t="s">
        <v>84</v>
      </c>
      <c r="AY238" s="257" t="s">
        <v>147</v>
      </c>
    </row>
    <row r="239" s="1" customFormat="1" ht="25.5" customHeight="1">
      <c r="B239" s="47"/>
      <c r="C239" s="258" t="s">
        <v>318</v>
      </c>
      <c r="D239" s="258" t="s">
        <v>170</v>
      </c>
      <c r="E239" s="259" t="s">
        <v>319</v>
      </c>
      <c r="F239" s="260" t="s">
        <v>320</v>
      </c>
      <c r="G239" s="260"/>
      <c r="H239" s="260"/>
      <c r="I239" s="260"/>
      <c r="J239" s="261" t="s">
        <v>293</v>
      </c>
      <c r="K239" s="262">
        <v>64</v>
      </c>
      <c r="L239" s="263">
        <v>0</v>
      </c>
      <c r="M239" s="264"/>
      <c r="N239" s="265">
        <f>ROUND(L239*K239,2)</f>
        <v>0</v>
      </c>
      <c r="O239" s="227"/>
      <c r="P239" s="227"/>
      <c r="Q239" s="227"/>
      <c r="R239" s="49"/>
      <c r="T239" s="228" t="s">
        <v>22</v>
      </c>
      <c r="U239" s="57" t="s">
        <v>43</v>
      </c>
      <c r="V239" s="48"/>
      <c r="W239" s="229">
        <f>V239*K239</f>
        <v>0</v>
      </c>
      <c r="X239" s="229">
        <v>0.054399999999999997</v>
      </c>
      <c r="Y239" s="229">
        <f>X239*K239</f>
        <v>3.4815999999999998</v>
      </c>
      <c r="Z239" s="229">
        <v>0</v>
      </c>
      <c r="AA239" s="230">
        <f>Z239*K239</f>
        <v>0</v>
      </c>
      <c r="AR239" s="23" t="s">
        <v>321</v>
      </c>
      <c r="AT239" s="23" t="s">
        <v>170</v>
      </c>
      <c r="AU239" s="23" t="s">
        <v>126</v>
      </c>
      <c r="AY239" s="23" t="s">
        <v>147</v>
      </c>
      <c r="BE239" s="143">
        <f>IF(U239="základní",N239,0)</f>
        <v>0</v>
      </c>
      <c r="BF239" s="143">
        <f>IF(U239="snížená",N239,0)</f>
        <v>0</v>
      </c>
      <c r="BG239" s="143">
        <f>IF(U239="zákl. přenesená",N239,0)</f>
        <v>0</v>
      </c>
      <c r="BH239" s="143">
        <f>IF(U239="sníž. přenesená",N239,0)</f>
        <v>0</v>
      </c>
      <c r="BI239" s="143">
        <f>IF(U239="nulová",N239,0)</f>
        <v>0</v>
      </c>
      <c r="BJ239" s="23" t="s">
        <v>126</v>
      </c>
      <c r="BK239" s="143">
        <f>ROUND(L239*K239,2)</f>
        <v>0</v>
      </c>
      <c r="BL239" s="23" t="s">
        <v>250</v>
      </c>
      <c r="BM239" s="23" t="s">
        <v>322</v>
      </c>
    </row>
    <row r="240" s="1" customFormat="1" ht="38.25" customHeight="1">
      <c r="B240" s="47"/>
      <c r="C240" s="220" t="s">
        <v>323</v>
      </c>
      <c r="D240" s="220" t="s">
        <v>148</v>
      </c>
      <c r="E240" s="221" t="s">
        <v>324</v>
      </c>
      <c r="F240" s="222" t="s">
        <v>325</v>
      </c>
      <c r="G240" s="222"/>
      <c r="H240" s="222"/>
      <c r="I240" s="222"/>
      <c r="J240" s="223" t="s">
        <v>151</v>
      </c>
      <c r="K240" s="224">
        <v>23.399999999999999</v>
      </c>
      <c r="L240" s="225">
        <v>0</v>
      </c>
      <c r="M240" s="226"/>
      <c r="N240" s="227">
        <f>ROUND(L240*K240,2)</f>
        <v>0</v>
      </c>
      <c r="O240" s="227"/>
      <c r="P240" s="227"/>
      <c r="Q240" s="227"/>
      <c r="R240" s="49"/>
      <c r="T240" s="228" t="s">
        <v>22</v>
      </c>
      <c r="U240" s="57" t="s">
        <v>43</v>
      </c>
      <c r="V240" s="48"/>
      <c r="W240" s="229">
        <f>V240*K240</f>
        <v>0</v>
      </c>
      <c r="X240" s="229">
        <v>0.00025999999999999998</v>
      </c>
      <c r="Y240" s="229">
        <f>X240*K240</f>
        <v>0.0060839999999999991</v>
      </c>
      <c r="Z240" s="229">
        <v>0</v>
      </c>
      <c r="AA240" s="230">
        <f>Z240*K240</f>
        <v>0</v>
      </c>
      <c r="AR240" s="23" t="s">
        <v>250</v>
      </c>
      <c r="AT240" s="23" t="s">
        <v>148</v>
      </c>
      <c r="AU240" s="23" t="s">
        <v>126</v>
      </c>
      <c r="AY240" s="23" t="s">
        <v>147</v>
      </c>
      <c r="BE240" s="143">
        <f>IF(U240="základní",N240,0)</f>
        <v>0</v>
      </c>
      <c r="BF240" s="143">
        <f>IF(U240="snížená",N240,0)</f>
        <v>0</v>
      </c>
      <c r="BG240" s="143">
        <f>IF(U240="zákl. přenesená",N240,0)</f>
        <v>0</v>
      </c>
      <c r="BH240" s="143">
        <f>IF(U240="sníž. přenesená",N240,0)</f>
        <v>0</v>
      </c>
      <c r="BI240" s="143">
        <f>IF(U240="nulová",N240,0)</f>
        <v>0</v>
      </c>
      <c r="BJ240" s="23" t="s">
        <v>126</v>
      </c>
      <c r="BK240" s="143">
        <f>ROUND(L240*K240,2)</f>
        <v>0</v>
      </c>
      <c r="BL240" s="23" t="s">
        <v>250</v>
      </c>
      <c r="BM240" s="23" t="s">
        <v>326</v>
      </c>
    </row>
    <row r="241" s="11" customFormat="1" ht="16.5" customHeight="1">
      <c r="B241" s="240"/>
      <c r="C241" s="241"/>
      <c r="D241" s="241"/>
      <c r="E241" s="242" t="s">
        <v>22</v>
      </c>
      <c r="F241" s="266" t="s">
        <v>327</v>
      </c>
      <c r="G241" s="267"/>
      <c r="H241" s="267"/>
      <c r="I241" s="267"/>
      <c r="J241" s="241"/>
      <c r="K241" s="244">
        <v>8.6400000000000006</v>
      </c>
      <c r="L241" s="241"/>
      <c r="M241" s="241"/>
      <c r="N241" s="241"/>
      <c r="O241" s="241"/>
      <c r="P241" s="241"/>
      <c r="Q241" s="241"/>
      <c r="R241" s="245"/>
      <c r="T241" s="246"/>
      <c r="U241" s="241"/>
      <c r="V241" s="241"/>
      <c r="W241" s="241"/>
      <c r="X241" s="241"/>
      <c r="Y241" s="241"/>
      <c r="Z241" s="241"/>
      <c r="AA241" s="247"/>
      <c r="AT241" s="248" t="s">
        <v>155</v>
      </c>
      <c r="AU241" s="248" t="s">
        <v>126</v>
      </c>
      <c r="AV241" s="11" t="s">
        <v>126</v>
      </c>
      <c r="AW241" s="11" t="s">
        <v>34</v>
      </c>
      <c r="AX241" s="11" t="s">
        <v>76</v>
      </c>
      <c r="AY241" s="248" t="s">
        <v>147</v>
      </c>
    </row>
    <row r="242" s="11" customFormat="1" ht="16.5" customHeight="1">
      <c r="B242" s="240"/>
      <c r="C242" s="241"/>
      <c r="D242" s="241"/>
      <c r="E242" s="242" t="s">
        <v>22</v>
      </c>
      <c r="F242" s="243" t="s">
        <v>328</v>
      </c>
      <c r="G242" s="241"/>
      <c r="H242" s="241"/>
      <c r="I242" s="241"/>
      <c r="J242" s="241"/>
      <c r="K242" s="244">
        <v>9</v>
      </c>
      <c r="L242" s="241"/>
      <c r="M242" s="241"/>
      <c r="N242" s="241"/>
      <c r="O242" s="241"/>
      <c r="P242" s="241"/>
      <c r="Q242" s="241"/>
      <c r="R242" s="245"/>
      <c r="T242" s="246"/>
      <c r="U242" s="241"/>
      <c r="V242" s="241"/>
      <c r="W242" s="241"/>
      <c r="X242" s="241"/>
      <c r="Y242" s="241"/>
      <c r="Z242" s="241"/>
      <c r="AA242" s="247"/>
      <c r="AT242" s="248" t="s">
        <v>155</v>
      </c>
      <c r="AU242" s="248" t="s">
        <v>126</v>
      </c>
      <c r="AV242" s="11" t="s">
        <v>126</v>
      </c>
      <c r="AW242" s="11" t="s">
        <v>34</v>
      </c>
      <c r="AX242" s="11" t="s">
        <v>76</v>
      </c>
      <c r="AY242" s="248" t="s">
        <v>147</v>
      </c>
    </row>
    <row r="243" s="11" customFormat="1" ht="16.5" customHeight="1">
      <c r="B243" s="240"/>
      <c r="C243" s="241"/>
      <c r="D243" s="241"/>
      <c r="E243" s="242" t="s">
        <v>22</v>
      </c>
      <c r="F243" s="243" t="s">
        <v>329</v>
      </c>
      <c r="G243" s="241"/>
      <c r="H243" s="241"/>
      <c r="I243" s="241"/>
      <c r="J243" s="241"/>
      <c r="K243" s="244">
        <v>5.7599999999999998</v>
      </c>
      <c r="L243" s="241"/>
      <c r="M243" s="241"/>
      <c r="N243" s="241"/>
      <c r="O243" s="241"/>
      <c r="P243" s="241"/>
      <c r="Q243" s="241"/>
      <c r="R243" s="245"/>
      <c r="T243" s="246"/>
      <c r="U243" s="241"/>
      <c r="V243" s="241"/>
      <c r="W243" s="241"/>
      <c r="X243" s="241"/>
      <c r="Y243" s="241"/>
      <c r="Z243" s="241"/>
      <c r="AA243" s="247"/>
      <c r="AT243" s="248" t="s">
        <v>155</v>
      </c>
      <c r="AU243" s="248" t="s">
        <v>126</v>
      </c>
      <c r="AV243" s="11" t="s">
        <v>126</v>
      </c>
      <c r="AW243" s="11" t="s">
        <v>34</v>
      </c>
      <c r="AX243" s="11" t="s">
        <v>76</v>
      </c>
      <c r="AY243" s="248" t="s">
        <v>147</v>
      </c>
    </row>
    <row r="244" s="12" customFormat="1" ht="16.5" customHeight="1">
      <c r="B244" s="249"/>
      <c r="C244" s="250"/>
      <c r="D244" s="250"/>
      <c r="E244" s="251" t="s">
        <v>22</v>
      </c>
      <c r="F244" s="252" t="s">
        <v>160</v>
      </c>
      <c r="G244" s="250"/>
      <c r="H244" s="250"/>
      <c r="I244" s="250"/>
      <c r="J244" s="250"/>
      <c r="K244" s="253">
        <v>23.399999999999999</v>
      </c>
      <c r="L244" s="250"/>
      <c r="M244" s="250"/>
      <c r="N244" s="250"/>
      <c r="O244" s="250"/>
      <c r="P244" s="250"/>
      <c r="Q244" s="250"/>
      <c r="R244" s="254"/>
      <c r="T244" s="255"/>
      <c r="U244" s="250"/>
      <c r="V244" s="250"/>
      <c r="W244" s="250"/>
      <c r="X244" s="250"/>
      <c r="Y244" s="250"/>
      <c r="Z244" s="250"/>
      <c r="AA244" s="256"/>
      <c r="AT244" s="257" t="s">
        <v>155</v>
      </c>
      <c r="AU244" s="257" t="s">
        <v>126</v>
      </c>
      <c r="AV244" s="12" t="s">
        <v>152</v>
      </c>
      <c r="AW244" s="12" t="s">
        <v>34</v>
      </c>
      <c r="AX244" s="12" t="s">
        <v>84</v>
      </c>
      <c r="AY244" s="257" t="s">
        <v>147</v>
      </c>
    </row>
    <row r="245" s="1" customFormat="1" ht="25.5" customHeight="1">
      <c r="B245" s="47"/>
      <c r="C245" s="258" t="s">
        <v>321</v>
      </c>
      <c r="D245" s="258" t="s">
        <v>170</v>
      </c>
      <c r="E245" s="259" t="s">
        <v>330</v>
      </c>
      <c r="F245" s="260" t="s">
        <v>331</v>
      </c>
      <c r="G245" s="260"/>
      <c r="H245" s="260"/>
      <c r="I245" s="260"/>
      <c r="J245" s="261" t="s">
        <v>293</v>
      </c>
      <c r="K245" s="262">
        <v>4</v>
      </c>
      <c r="L245" s="263">
        <v>0</v>
      </c>
      <c r="M245" s="264"/>
      <c r="N245" s="265">
        <f>ROUND(L245*K245,2)</f>
        <v>0</v>
      </c>
      <c r="O245" s="227"/>
      <c r="P245" s="227"/>
      <c r="Q245" s="227"/>
      <c r="R245" s="49"/>
      <c r="T245" s="228" t="s">
        <v>22</v>
      </c>
      <c r="U245" s="57" t="s">
        <v>43</v>
      </c>
      <c r="V245" s="48"/>
      <c r="W245" s="229">
        <f>V245*K245</f>
        <v>0</v>
      </c>
      <c r="X245" s="229">
        <v>0.028000000000000001</v>
      </c>
      <c r="Y245" s="229">
        <f>X245*K245</f>
        <v>0.112</v>
      </c>
      <c r="Z245" s="229">
        <v>0</v>
      </c>
      <c r="AA245" s="230">
        <f>Z245*K245</f>
        <v>0</v>
      </c>
      <c r="AR245" s="23" t="s">
        <v>321</v>
      </c>
      <c r="AT245" s="23" t="s">
        <v>170</v>
      </c>
      <c r="AU245" s="23" t="s">
        <v>126</v>
      </c>
      <c r="AY245" s="23" t="s">
        <v>147</v>
      </c>
      <c r="BE245" s="143">
        <f>IF(U245="základní",N245,0)</f>
        <v>0</v>
      </c>
      <c r="BF245" s="143">
        <f>IF(U245="snížená",N245,0)</f>
        <v>0</v>
      </c>
      <c r="BG245" s="143">
        <f>IF(U245="zákl. přenesená",N245,0)</f>
        <v>0</v>
      </c>
      <c r="BH245" s="143">
        <f>IF(U245="sníž. přenesená",N245,0)</f>
        <v>0</v>
      </c>
      <c r="BI245" s="143">
        <f>IF(U245="nulová",N245,0)</f>
        <v>0</v>
      </c>
      <c r="BJ245" s="23" t="s">
        <v>126</v>
      </c>
      <c r="BK245" s="143">
        <f>ROUND(L245*K245,2)</f>
        <v>0</v>
      </c>
      <c r="BL245" s="23" t="s">
        <v>250</v>
      </c>
      <c r="BM245" s="23" t="s">
        <v>332</v>
      </c>
    </row>
    <row r="246" s="1" customFormat="1" ht="25.5" customHeight="1">
      <c r="B246" s="47"/>
      <c r="C246" s="258" t="s">
        <v>333</v>
      </c>
      <c r="D246" s="258" t="s">
        <v>170</v>
      </c>
      <c r="E246" s="259" t="s">
        <v>334</v>
      </c>
      <c r="F246" s="260" t="s">
        <v>335</v>
      </c>
      <c r="G246" s="260"/>
      <c r="H246" s="260"/>
      <c r="I246" s="260"/>
      <c r="J246" s="261" t="s">
        <v>293</v>
      </c>
      <c r="K246" s="262">
        <v>4</v>
      </c>
      <c r="L246" s="263">
        <v>0</v>
      </c>
      <c r="M246" s="264"/>
      <c r="N246" s="265">
        <f>ROUND(L246*K246,2)</f>
        <v>0</v>
      </c>
      <c r="O246" s="227"/>
      <c r="P246" s="227"/>
      <c r="Q246" s="227"/>
      <c r="R246" s="49"/>
      <c r="T246" s="228" t="s">
        <v>22</v>
      </c>
      <c r="U246" s="57" t="s">
        <v>43</v>
      </c>
      <c r="V246" s="48"/>
      <c r="W246" s="229">
        <f>V246*K246</f>
        <v>0</v>
      </c>
      <c r="X246" s="229">
        <v>0.041000000000000002</v>
      </c>
      <c r="Y246" s="229">
        <f>X246*K246</f>
        <v>0.16400000000000001</v>
      </c>
      <c r="Z246" s="229">
        <v>0</v>
      </c>
      <c r="AA246" s="230">
        <f>Z246*K246</f>
        <v>0</v>
      </c>
      <c r="AR246" s="23" t="s">
        <v>321</v>
      </c>
      <c r="AT246" s="23" t="s">
        <v>170</v>
      </c>
      <c r="AU246" s="23" t="s">
        <v>126</v>
      </c>
      <c r="AY246" s="23" t="s">
        <v>147</v>
      </c>
      <c r="BE246" s="143">
        <f>IF(U246="základní",N246,0)</f>
        <v>0</v>
      </c>
      <c r="BF246" s="143">
        <f>IF(U246="snížená",N246,0)</f>
        <v>0</v>
      </c>
      <c r="BG246" s="143">
        <f>IF(U246="zákl. přenesená",N246,0)</f>
        <v>0</v>
      </c>
      <c r="BH246" s="143">
        <f>IF(U246="sníž. přenesená",N246,0)</f>
        <v>0</v>
      </c>
      <c r="BI246" s="143">
        <f>IF(U246="nulová",N246,0)</f>
        <v>0</v>
      </c>
      <c r="BJ246" s="23" t="s">
        <v>126</v>
      </c>
      <c r="BK246" s="143">
        <f>ROUND(L246*K246,2)</f>
        <v>0</v>
      </c>
      <c r="BL246" s="23" t="s">
        <v>250</v>
      </c>
      <c r="BM246" s="23" t="s">
        <v>336</v>
      </c>
    </row>
    <row r="247" s="1" customFormat="1" ht="25.5" customHeight="1">
      <c r="B247" s="47"/>
      <c r="C247" s="258" t="s">
        <v>337</v>
      </c>
      <c r="D247" s="258" t="s">
        <v>170</v>
      </c>
      <c r="E247" s="259" t="s">
        <v>338</v>
      </c>
      <c r="F247" s="260" t="s">
        <v>339</v>
      </c>
      <c r="G247" s="260"/>
      <c r="H247" s="260"/>
      <c r="I247" s="260"/>
      <c r="J247" s="261" t="s">
        <v>293</v>
      </c>
      <c r="K247" s="262">
        <v>2</v>
      </c>
      <c r="L247" s="263">
        <v>0</v>
      </c>
      <c r="M247" s="264"/>
      <c r="N247" s="265">
        <f>ROUND(L247*K247,2)</f>
        <v>0</v>
      </c>
      <c r="O247" s="227"/>
      <c r="P247" s="227"/>
      <c r="Q247" s="227"/>
      <c r="R247" s="49"/>
      <c r="T247" s="228" t="s">
        <v>22</v>
      </c>
      <c r="U247" s="57" t="s">
        <v>43</v>
      </c>
      <c r="V247" s="48"/>
      <c r="W247" s="229">
        <f>V247*K247</f>
        <v>0</v>
      </c>
      <c r="X247" s="229">
        <v>0.043999999999999997</v>
      </c>
      <c r="Y247" s="229">
        <f>X247*K247</f>
        <v>0.087999999999999995</v>
      </c>
      <c r="Z247" s="229">
        <v>0</v>
      </c>
      <c r="AA247" s="230">
        <f>Z247*K247</f>
        <v>0</v>
      </c>
      <c r="AR247" s="23" t="s">
        <v>321</v>
      </c>
      <c r="AT247" s="23" t="s">
        <v>170</v>
      </c>
      <c r="AU247" s="23" t="s">
        <v>126</v>
      </c>
      <c r="AY247" s="23" t="s">
        <v>147</v>
      </c>
      <c r="BE247" s="143">
        <f>IF(U247="základní",N247,0)</f>
        <v>0</v>
      </c>
      <c r="BF247" s="143">
        <f>IF(U247="snížená",N247,0)</f>
        <v>0</v>
      </c>
      <c r="BG247" s="143">
        <f>IF(U247="zákl. přenesená",N247,0)</f>
        <v>0</v>
      </c>
      <c r="BH247" s="143">
        <f>IF(U247="sníž. přenesená",N247,0)</f>
        <v>0</v>
      </c>
      <c r="BI247" s="143">
        <f>IF(U247="nulová",N247,0)</f>
        <v>0</v>
      </c>
      <c r="BJ247" s="23" t="s">
        <v>126</v>
      </c>
      <c r="BK247" s="143">
        <f>ROUND(L247*K247,2)</f>
        <v>0</v>
      </c>
      <c r="BL247" s="23" t="s">
        <v>250</v>
      </c>
      <c r="BM247" s="23" t="s">
        <v>340</v>
      </c>
    </row>
    <row r="248" s="1" customFormat="1" ht="25.5" customHeight="1">
      <c r="B248" s="47"/>
      <c r="C248" s="220" t="s">
        <v>341</v>
      </c>
      <c r="D248" s="220" t="s">
        <v>148</v>
      </c>
      <c r="E248" s="221" t="s">
        <v>342</v>
      </c>
      <c r="F248" s="222" t="s">
        <v>343</v>
      </c>
      <c r="G248" s="222"/>
      <c r="H248" s="222"/>
      <c r="I248" s="222"/>
      <c r="J248" s="223" t="s">
        <v>293</v>
      </c>
      <c r="K248" s="224">
        <v>64</v>
      </c>
      <c r="L248" s="225">
        <v>0</v>
      </c>
      <c r="M248" s="226"/>
      <c r="N248" s="227">
        <f>ROUND(L248*K248,2)</f>
        <v>0</v>
      </c>
      <c r="O248" s="227"/>
      <c r="P248" s="227"/>
      <c r="Q248" s="227"/>
      <c r="R248" s="49"/>
      <c r="T248" s="228" t="s">
        <v>22</v>
      </c>
      <c r="U248" s="57" t="s">
        <v>43</v>
      </c>
      <c r="V248" s="48"/>
      <c r="W248" s="229">
        <f>V248*K248</f>
        <v>0</v>
      </c>
      <c r="X248" s="229">
        <v>0.00027</v>
      </c>
      <c r="Y248" s="229">
        <f>X248*K248</f>
        <v>0.01728</v>
      </c>
      <c r="Z248" s="229">
        <v>0</v>
      </c>
      <c r="AA248" s="230">
        <f>Z248*K248</f>
        <v>0</v>
      </c>
      <c r="AR248" s="23" t="s">
        <v>250</v>
      </c>
      <c r="AT248" s="23" t="s">
        <v>148</v>
      </c>
      <c r="AU248" s="23" t="s">
        <v>126</v>
      </c>
      <c r="AY248" s="23" t="s">
        <v>147</v>
      </c>
      <c r="BE248" s="143">
        <f>IF(U248="základní",N248,0)</f>
        <v>0</v>
      </c>
      <c r="BF248" s="143">
        <f>IF(U248="snížená",N248,0)</f>
        <v>0</v>
      </c>
      <c r="BG248" s="143">
        <f>IF(U248="zákl. přenesená",N248,0)</f>
        <v>0</v>
      </c>
      <c r="BH248" s="143">
        <f>IF(U248="sníž. přenesená",N248,0)</f>
        <v>0</v>
      </c>
      <c r="BI248" s="143">
        <f>IF(U248="nulová",N248,0)</f>
        <v>0</v>
      </c>
      <c r="BJ248" s="23" t="s">
        <v>126</v>
      </c>
      <c r="BK248" s="143">
        <f>ROUND(L248*K248,2)</f>
        <v>0</v>
      </c>
      <c r="BL248" s="23" t="s">
        <v>250</v>
      </c>
      <c r="BM248" s="23" t="s">
        <v>344</v>
      </c>
    </row>
    <row r="249" s="11" customFormat="1" ht="16.5" customHeight="1">
      <c r="B249" s="240"/>
      <c r="C249" s="241"/>
      <c r="D249" s="241"/>
      <c r="E249" s="242" t="s">
        <v>22</v>
      </c>
      <c r="F249" s="266" t="s">
        <v>345</v>
      </c>
      <c r="G249" s="267"/>
      <c r="H249" s="267"/>
      <c r="I249" s="267"/>
      <c r="J249" s="241"/>
      <c r="K249" s="244">
        <v>32</v>
      </c>
      <c r="L249" s="241"/>
      <c r="M249" s="241"/>
      <c r="N249" s="241"/>
      <c r="O249" s="241"/>
      <c r="P249" s="241"/>
      <c r="Q249" s="241"/>
      <c r="R249" s="245"/>
      <c r="T249" s="246"/>
      <c r="U249" s="241"/>
      <c r="V249" s="241"/>
      <c r="W249" s="241"/>
      <c r="X249" s="241"/>
      <c r="Y249" s="241"/>
      <c r="Z249" s="241"/>
      <c r="AA249" s="247"/>
      <c r="AT249" s="248" t="s">
        <v>155</v>
      </c>
      <c r="AU249" s="248" t="s">
        <v>126</v>
      </c>
      <c r="AV249" s="11" t="s">
        <v>126</v>
      </c>
      <c r="AW249" s="11" t="s">
        <v>34</v>
      </c>
      <c r="AX249" s="11" t="s">
        <v>76</v>
      </c>
      <c r="AY249" s="248" t="s">
        <v>147</v>
      </c>
    </row>
    <row r="250" s="11" customFormat="1" ht="16.5" customHeight="1">
      <c r="B250" s="240"/>
      <c r="C250" s="241"/>
      <c r="D250" s="241"/>
      <c r="E250" s="242" t="s">
        <v>22</v>
      </c>
      <c r="F250" s="243" t="s">
        <v>346</v>
      </c>
      <c r="G250" s="241"/>
      <c r="H250" s="241"/>
      <c r="I250" s="241"/>
      <c r="J250" s="241"/>
      <c r="K250" s="244">
        <v>32</v>
      </c>
      <c r="L250" s="241"/>
      <c r="M250" s="241"/>
      <c r="N250" s="241"/>
      <c r="O250" s="241"/>
      <c r="P250" s="241"/>
      <c r="Q250" s="241"/>
      <c r="R250" s="245"/>
      <c r="T250" s="246"/>
      <c r="U250" s="241"/>
      <c r="V250" s="241"/>
      <c r="W250" s="241"/>
      <c r="X250" s="241"/>
      <c r="Y250" s="241"/>
      <c r="Z250" s="241"/>
      <c r="AA250" s="247"/>
      <c r="AT250" s="248" t="s">
        <v>155</v>
      </c>
      <c r="AU250" s="248" t="s">
        <v>126</v>
      </c>
      <c r="AV250" s="11" t="s">
        <v>126</v>
      </c>
      <c r="AW250" s="11" t="s">
        <v>34</v>
      </c>
      <c r="AX250" s="11" t="s">
        <v>76</v>
      </c>
      <c r="AY250" s="248" t="s">
        <v>147</v>
      </c>
    </row>
    <row r="251" s="12" customFormat="1" ht="16.5" customHeight="1">
      <c r="B251" s="249"/>
      <c r="C251" s="250"/>
      <c r="D251" s="250"/>
      <c r="E251" s="251" t="s">
        <v>22</v>
      </c>
      <c r="F251" s="252" t="s">
        <v>160</v>
      </c>
      <c r="G251" s="250"/>
      <c r="H251" s="250"/>
      <c r="I251" s="250"/>
      <c r="J251" s="250"/>
      <c r="K251" s="253">
        <v>64</v>
      </c>
      <c r="L251" s="250"/>
      <c r="M251" s="250"/>
      <c r="N251" s="250"/>
      <c r="O251" s="250"/>
      <c r="P251" s="250"/>
      <c r="Q251" s="250"/>
      <c r="R251" s="254"/>
      <c r="T251" s="255"/>
      <c r="U251" s="250"/>
      <c r="V251" s="250"/>
      <c r="W251" s="250"/>
      <c r="X251" s="250"/>
      <c r="Y251" s="250"/>
      <c r="Z251" s="250"/>
      <c r="AA251" s="256"/>
      <c r="AT251" s="257" t="s">
        <v>155</v>
      </c>
      <c r="AU251" s="257" t="s">
        <v>126</v>
      </c>
      <c r="AV251" s="12" t="s">
        <v>152</v>
      </c>
      <c r="AW251" s="12" t="s">
        <v>34</v>
      </c>
      <c r="AX251" s="12" t="s">
        <v>84</v>
      </c>
      <c r="AY251" s="257" t="s">
        <v>147</v>
      </c>
    </row>
    <row r="252" s="1" customFormat="1" ht="38.25" customHeight="1">
      <c r="B252" s="47"/>
      <c r="C252" s="258" t="s">
        <v>347</v>
      </c>
      <c r="D252" s="258" t="s">
        <v>170</v>
      </c>
      <c r="E252" s="259" t="s">
        <v>348</v>
      </c>
      <c r="F252" s="260" t="s">
        <v>349</v>
      </c>
      <c r="G252" s="260"/>
      <c r="H252" s="260"/>
      <c r="I252" s="260"/>
      <c r="J252" s="261" t="s">
        <v>293</v>
      </c>
      <c r="K252" s="262">
        <v>32</v>
      </c>
      <c r="L252" s="263">
        <v>0</v>
      </c>
      <c r="M252" s="264"/>
      <c r="N252" s="265">
        <f>ROUND(L252*K252,2)</f>
        <v>0</v>
      </c>
      <c r="O252" s="227"/>
      <c r="P252" s="227"/>
      <c r="Q252" s="227"/>
      <c r="R252" s="49"/>
      <c r="T252" s="228" t="s">
        <v>22</v>
      </c>
      <c r="U252" s="57" t="s">
        <v>43</v>
      </c>
      <c r="V252" s="48"/>
      <c r="W252" s="229">
        <f>V252*K252</f>
        <v>0</v>
      </c>
      <c r="X252" s="229">
        <v>0.012999999999999999</v>
      </c>
      <c r="Y252" s="229">
        <f>X252*K252</f>
        <v>0.41599999999999998</v>
      </c>
      <c r="Z252" s="229">
        <v>0</v>
      </c>
      <c r="AA252" s="230">
        <f>Z252*K252</f>
        <v>0</v>
      </c>
      <c r="AR252" s="23" t="s">
        <v>321</v>
      </c>
      <c r="AT252" s="23" t="s">
        <v>170</v>
      </c>
      <c r="AU252" s="23" t="s">
        <v>126</v>
      </c>
      <c r="AY252" s="23" t="s">
        <v>147</v>
      </c>
      <c r="BE252" s="143">
        <f>IF(U252="základní",N252,0)</f>
        <v>0</v>
      </c>
      <c r="BF252" s="143">
        <f>IF(U252="snížená",N252,0)</f>
        <v>0</v>
      </c>
      <c r="BG252" s="143">
        <f>IF(U252="zákl. přenesená",N252,0)</f>
        <v>0</v>
      </c>
      <c r="BH252" s="143">
        <f>IF(U252="sníž. přenesená",N252,0)</f>
        <v>0</v>
      </c>
      <c r="BI252" s="143">
        <f>IF(U252="nulová",N252,0)</f>
        <v>0</v>
      </c>
      <c r="BJ252" s="23" t="s">
        <v>126</v>
      </c>
      <c r="BK252" s="143">
        <f>ROUND(L252*K252,2)</f>
        <v>0</v>
      </c>
      <c r="BL252" s="23" t="s">
        <v>250</v>
      </c>
      <c r="BM252" s="23" t="s">
        <v>350</v>
      </c>
    </row>
    <row r="253" s="1" customFormat="1" ht="25.5" customHeight="1">
      <c r="B253" s="47"/>
      <c r="C253" s="258" t="s">
        <v>351</v>
      </c>
      <c r="D253" s="258" t="s">
        <v>170</v>
      </c>
      <c r="E253" s="259" t="s">
        <v>352</v>
      </c>
      <c r="F253" s="260" t="s">
        <v>353</v>
      </c>
      <c r="G253" s="260"/>
      <c r="H253" s="260"/>
      <c r="I253" s="260"/>
      <c r="J253" s="261" t="s">
        <v>293</v>
      </c>
      <c r="K253" s="262">
        <v>32</v>
      </c>
      <c r="L253" s="263">
        <v>0</v>
      </c>
      <c r="M253" s="264"/>
      <c r="N253" s="265">
        <f>ROUND(L253*K253,2)</f>
        <v>0</v>
      </c>
      <c r="O253" s="227"/>
      <c r="P253" s="227"/>
      <c r="Q253" s="227"/>
      <c r="R253" s="49"/>
      <c r="T253" s="228" t="s">
        <v>22</v>
      </c>
      <c r="U253" s="57" t="s">
        <v>43</v>
      </c>
      <c r="V253" s="48"/>
      <c r="W253" s="229">
        <f>V253*K253</f>
        <v>0</v>
      </c>
      <c r="X253" s="229">
        <v>0.0080000000000000002</v>
      </c>
      <c r="Y253" s="229">
        <f>X253*K253</f>
        <v>0.25600000000000001</v>
      </c>
      <c r="Z253" s="229">
        <v>0</v>
      </c>
      <c r="AA253" s="230">
        <f>Z253*K253</f>
        <v>0</v>
      </c>
      <c r="AR253" s="23" t="s">
        <v>321</v>
      </c>
      <c r="AT253" s="23" t="s">
        <v>170</v>
      </c>
      <c r="AU253" s="23" t="s">
        <v>126</v>
      </c>
      <c r="AY253" s="23" t="s">
        <v>147</v>
      </c>
      <c r="BE253" s="143">
        <f>IF(U253="základní",N253,0)</f>
        <v>0</v>
      </c>
      <c r="BF253" s="143">
        <f>IF(U253="snížená",N253,0)</f>
        <v>0</v>
      </c>
      <c r="BG253" s="143">
        <f>IF(U253="zákl. přenesená",N253,0)</f>
        <v>0</v>
      </c>
      <c r="BH253" s="143">
        <f>IF(U253="sníž. přenesená",N253,0)</f>
        <v>0</v>
      </c>
      <c r="BI253" s="143">
        <f>IF(U253="nulová",N253,0)</f>
        <v>0</v>
      </c>
      <c r="BJ253" s="23" t="s">
        <v>126</v>
      </c>
      <c r="BK253" s="143">
        <f>ROUND(L253*K253,2)</f>
        <v>0</v>
      </c>
      <c r="BL253" s="23" t="s">
        <v>250</v>
      </c>
      <c r="BM253" s="23" t="s">
        <v>354</v>
      </c>
    </row>
    <row r="254" s="1" customFormat="1" ht="38.25" customHeight="1">
      <c r="B254" s="47"/>
      <c r="C254" s="220" t="s">
        <v>355</v>
      </c>
      <c r="D254" s="220" t="s">
        <v>148</v>
      </c>
      <c r="E254" s="221" t="s">
        <v>356</v>
      </c>
      <c r="F254" s="222" t="s">
        <v>357</v>
      </c>
      <c r="G254" s="222"/>
      <c r="H254" s="222"/>
      <c r="I254" s="222"/>
      <c r="J254" s="223" t="s">
        <v>293</v>
      </c>
      <c r="K254" s="224">
        <v>36</v>
      </c>
      <c r="L254" s="225">
        <v>0</v>
      </c>
      <c r="M254" s="226"/>
      <c r="N254" s="227">
        <f>ROUND(L254*K254,2)</f>
        <v>0</v>
      </c>
      <c r="O254" s="227"/>
      <c r="P254" s="227"/>
      <c r="Q254" s="227"/>
      <c r="R254" s="49"/>
      <c r="T254" s="228" t="s">
        <v>22</v>
      </c>
      <c r="U254" s="57" t="s">
        <v>43</v>
      </c>
      <c r="V254" s="48"/>
      <c r="W254" s="229">
        <f>V254*K254</f>
        <v>0</v>
      </c>
      <c r="X254" s="229">
        <v>0</v>
      </c>
      <c r="Y254" s="229">
        <f>X254*K254</f>
        <v>0</v>
      </c>
      <c r="Z254" s="229">
        <v>0</v>
      </c>
      <c r="AA254" s="230">
        <f>Z254*K254</f>
        <v>0</v>
      </c>
      <c r="AR254" s="23" t="s">
        <v>250</v>
      </c>
      <c r="AT254" s="23" t="s">
        <v>148</v>
      </c>
      <c r="AU254" s="23" t="s">
        <v>126</v>
      </c>
      <c r="AY254" s="23" t="s">
        <v>147</v>
      </c>
      <c r="BE254" s="143">
        <f>IF(U254="základní",N254,0)</f>
        <v>0</v>
      </c>
      <c r="BF254" s="143">
        <f>IF(U254="snížená",N254,0)</f>
        <v>0</v>
      </c>
      <c r="BG254" s="143">
        <f>IF(U254="zákl. přenesená",N254,0)</f>
        <v>0</v>
      </c>
      <c r="BH254" s="143">
        <f>IF(U254="sníž. přenesená",N254,0)</f>
        <v>0</v>
      </c>
      <c r="BI254" s="143">
        <f>IF(U254="nulová",N254,0)</f>
        <v>0</v>
      </c>
      <c r="BJ254" s="23" t="s">
        <v>126</v>
      </c>
      <c r="BK254" s="143">
        <f>ROUND(L254*K254,2)</f>
        <v>0</v>
      </c>
      <c r="BL254" s="23" t="s">
        <v>250</v>
      </c>
      <c r="BM254" s="23" t="s">
        <v>358</v>
      </c>
    </row>
    <row r="255" s="11" customFormat="1" ht="16.5" customHeight="1">
      <c r="B255" s="240"/>
      <c r="C255" s="241"/>
      <c r="D255" s="241"/>
      <c r="E255" s="242" t="s">
        <v>22</v>
      </c>
      <c r="F255" s="266" t="s">
        <v>359</v>
      </c>
      <c r="G255" s="267"/>
      <c r="H255" s="267"/>
      <c r="I255" s="267"/>
      <c r="J255" s="241"/>
      <c r="K255" s="244">
        <v>36</v>
      </c>
      <c r="L255" s="241"/>
      <c r="M255" s="241"/>
      <c r="N255" s="241"/>
      <c r="O255" s="241"/>
      <c r="P255" s="241"/>
      <c r="Q255" s="241"/>
      <c r="R255" s="245"/>
      <c r="T255" s="246"/>
      <c r="U255" s="241"/>
      <c r="V255" s="241"/>
      <c r="W255" s="241"/>
      <c r="X255" s="241"/>
      <c r="Y255" s="241"/>
      <c r="Z255" s="241"/>
      <c r="AA255" s="247"/>
      <c r="AT255" s="248" t="s">
        <v>155</v>
      </c>
      <c r="AU255" s="248" t="s">
        <v>126</v>
      </c>
      <c r="AV255" s="11" t="s">
        <v>126</v>
      </c>
      <c r="AW255" s="11" t="s">
        <v>34</v>
      </c>
      <c r="AX255" s="11" t="s">
        <v>84</v>
      </c>
      <c r="AY255" s="248" t="s">
        <v>147</v>
      </c>
    </row>
    <row r="256" s="1" customFormat="1" ht="16.5" customHeight="1">
      <c r="B256" s="47"/>
      <c r="C256" s="258" t="s">
        <v>360</v>
      </c>
      <c r="D256" s="258" t="s">
        <v>170</v>
      </c>
      <c r="E256" s="259" t="s">
        <v>361</v>
      </c>
      <c r="F256" s="260" t="s">
        <v>362</v>
      </c>
      <c r="G256" s="260"/>
      <c r="H256" s="260"/>
      <c r="I256" s="260"/>
      <c r="J256" s="261" t="s">
        <v>163</v>
      </c>
      <c r="K256" s="262">
        <v>16</v>
      </c>
      <c r="L256" s="263">
        <v>0</v>
      </c>
      <c r="M256" s="264"/>
      <c r="N256" s="265">
        <f>ROUND(L256*K256,2)</f>
        <v>0</v>
      </c>
      <c r="O256" s="227"/>
      <c r="P256" s="227"/>
      <c r="Q256" s="227"/>
      <c r="R256" s="49"/>
      <c r="T256" s="228" t="s">
        <v>22</v>
      </c>
      <c r="U256" s="57" t="s">
        <v>43</v>
      </c>
      <c r="V256" s="48"/>
      <c r="W256" s="229">
        <f>V256*K256</f>
        <v>0</v>
      </c>
      <c r="X256" s="229">
        <v>0.0011000000000000001</v>
      </c>
      <c r="Y256" s="229">
        <f>X256*K256</f>
        <v>0.017600000000000001</v>
      </c>
      <c r="Z256" s="229">
        <v>0</v>
      </c>
      <c r="AA256" s="230">
        <f>Z256*K256</f>
        <v>0</v>
      </c>
      <c r="AR256" s="23" t="s">
        <v>321</v>
      </c>
      <c r="AT256" s="23" t="s">
        <v>170</v>
      </c>
      <c r="AU256" s="23" t="s">
        <v>126</v>
      </c>
      <c r="AY256" s="23" t="s">
        <v>147</v>
      </c>
      <c r="BE256" s="143">
        <f>IF(U256="základní",N256,0)</f>
        <v>0</v>
      </c>
      <c r="BF256" s="143">
        <f>IF(U256="snížená",N256,0)</f>
        <v>0</v>
      </c>
      <c r="BG256" s="143">
        <f>IF(U256="zákl. přenesená",N256,0)</f>
        <v>0</v>
      </c>
      <c r="BH256" s="143">
        <f>IF(U256="sníž. přenesená",N256,0)</f>
        <v>0</v>
      </c>
      <c r="BI256" s="143">
        <f>IF(U256="nulová",N256,0)</f>
        <v>0</v>
      </c>
      <c r="BJ256" s="23" t="s">
        <v>126</v>
      </c>
      <c r="BK256" s="143">
        <f>ROUND(L256*K256,2)</f>
        <v>0</v>
      </c>
      <c r="BL256" s="23" t="s">
        <v>250</v>
      </c>
      <c r="BM256" s="23" t="s">
        <v>363</v>
      </c>
    </row>
    <row r="257" s="11" customFormat="1" ht="16.5" customHeight="1">
      <c r="B257" s="240"/>
      <c r="C257" s="241"/>
      <c r="D257" s="241"/>
      <c r="E257" s="242" t="s">
        <v>22</v>
      </c>
      <c r="F257" s="266" t="s">
        <v>295</v>
      </c>
      <c r="G257" s="267"/>
      <c r="H257" s="267"/>
      <c r="I257" s="267"/>
      <c r="J257" s="241"/>
      <c r="K257" s="244">
        <v>16</v>
      </c>
      <c r="L257" s="241"/>
      <c r="M257" s="241"/>
      <c r="N257" s="241"/>
      <c r="O257" s="241"/>
      <c r="P257" s="241"/>
      <c r="Q257" s="241"/>
      <c r="R257" s="245"/>
      <c r="T257" s="246"/>
      <c r="U257" s="241"/>
      <c r="V257" s="241"/>
      <c r="W257" s="241"/>
      <c r="X257" s="241"/>
      <c r="Y257" s="241"/>
      <c r="Z257" s="241"/>
      <c r="AA257" s="247"/>
      <c r="AT257" s="248" t="s">
        <v>155</v>
      </c>
      <c r="AU257" s="248" t="s">
        <v>126</v>
      </c>
      <c r="AV257" s="11" t="s">
        <v>126</v>
      </c>
      <c r="AW257" s="11" t="s">
        <v>34</v>
      </c>
      <c r="AX257" s="11" t="s">
        <v>84</v>
      </c>
      <c r="AY257" s="248" t="s">
        <v>147</v>
      </c>
    </row>
    <row r="258" s="1" customFormat="1" ht="16.5" customHeight="1">
      <c r="B258" s="47"/>
      <c r="C258" s="258" t="s">
        <v>364</v>
      </c>
      <c r="D258" s="258" t="s">
        <v>170</v>
      </c>
      <c r="E258" s="259" t="s">
        <v>365</v>
      </c>
      <c r="F258" s="260" t="s">
        <v>366</v>
      </c>
      <c r="G258" s="260"/>
      <c r="H258" s="260"/>
      <c r="I258" s="260"/>
      <c r="J258" s="261" t="s">
        <v>163</v>
      </c>
      <c r="K258" s="262">
        <v>3.6000000000000001</v>
      </c>
      <c r="L258" s="263">
        <v>0</v>
      </c>
      <c r="M258" s="264"/>
      <c r="N258" s="265">
        <f>ROUND(L258*K258,2)</f>
        <v>0</v>
      </c>
      <c r="O258" s="227"/>
      <c r="P258" s="227"/>
      <c r="Q258" s="227"/>
      <c r="R258" s="49"/>
      <c r="T258" s="228" t="s">
        <v>22</v>
      </c>
      <c r="U258" s="57" t="s">
        <v>43</v>
      </c>
      <c r="V258" s="48"/>
      <c r="W258" s="229">
        <f>V258*K258</f>
        <v>0</v>
      </c>
      <c r="X258" s="229">
        <v>0.0018</v>
      </c>
      <c r="Y258" s="229">
        <f>X258*K258</f>
        <v>0.0064799999999999996</v>
      </c>
      <c r="Z258" s="229">
        <v>0</v>
      </c>
      <c r="AA258" s="230">
        <f>Z258*K258</f>
        <v>0</v>
      </c>
      <c r="AR258" s="23" t="s">
        <v>321</v>
      </c>
      <c r="AT258" s="23" t="s">
        <v>170</v>
      </c>
      <c r="AU258" s="23" t="s">
        <v>126</v>
      </c>
      <c r="AY258" s="23" t="s">
        <v>147</v>
      </c>
      <c r="BE258" s="143">
        <f>IF(U258="základní",N258,0)</f>
        <v>0</v>
      </c>
      <c r="BF258" s="143">
        <f>IF(U258="snížená",N258,0)</f>
        <v>0</v>
      </c>
      <c r="BG258" s="143">
        <f>IF(U258="zákl. přenesená",N258,0)</f>
        <v>0</v>
      </c>
      <c r="BH258" s="143">
        <f>IF(U258="sníž. přenesená",N258,0)</f>
        <v>0</v>
      </c>
      <c r="BI258" s="143">
        <f>IF(U258="nulová",N258,0)</f>
        <v>0</v>
      </c>
      <c r="BJ258" s="23" t="s">
        <v>126</v>
      </c>
      <c r="BK258" s="143">
        <f>ROUND(L258*K258,2)</f>
        <v>0</v>
      </c>
      <c r="BL258" s="23" t="s">
        <v>250</v>
      </c>
      <c r="BM258" s="23" t="s">
        <v>367</v>
      </c>
    </row>
    <row r="259" s="11" customFormat="1" ht="16.5" customHeight="1">
      <c r="B259" s="240"/>
      <c r="C259" s="241"/>
      <c r="D259" s="241"/>
      <c r="E259" s="242" t="s">
        <v>22</v>
      </c>
      <c r="F259" s="266" t="s">
        <v>296</v>
      </c>
      <c r="G259" s="267"/>
      <c r="H259" s="267"/>
      <c r="I259" s="267"/>
      <c r="J259" s="241"/>
      <c r="K259" s="244">
        <v>3.6000000000000001</v>
      </c>
      <c r="L259" s="241"/>
      <c r="M259" s="241"/>
      <c r="N259" s="241"/>
      <c r="O259" s="241"/>
      <c r="P259" s="241"/>
      <c r="Q259" s="241"/>
      <c r="R259" s="245"/>
      <c r="T259" s="246"/>
      <c r="U259" s="241"/>
      <c r="V259" s="241"/>
      <c r="W259" s="241"/>
      <c r="X259" s="241"/>
      <c r="Y259" s="241"/>
      <c r="Z259" s="241"/>
      <c r="AA259" s="247"/>
      <c r="AT259" s="248" t="s">
        <v>155</v>
      </c>
      <c r="AU259" s="248" t="s">
        <v>126</v>
      </c>
      <c r="AV259" s="11" t="s">
        <v>126</v>
      </c>
      <c r="AW259" s="11" t="s">
        <v>34</v>
      </c>
      <c r="AX259" s="11" t="s">
        <v>84</v>
      </c>
      <c r="AY259" s="248" t="s">
        <v>147</v>
      </c>
    </row>
    <row r="260" s="1" customFormat="1" ht="38.25" customHeight="1">
      <c r="B260" s="47"/>
      <c r="C260" s="220" t="s">
        <v>368</v>
      </c>
      <c r="D260" s="220" t="s">
        <v>148</v>
      </c>
      <c r="E260" s="221" t="s">
        <v>369</v>
      </c>
      <c r="F260" s="222" t="s">
        <v>370</v>
      </c>
      <c r="G260" s="222"/>
      <c r="H260" s="222"/>
      <c r="I260" s="222"/>
      <c r="J260" s="223" t="s">
        <v>293</v>
      </c>
      <c r="K260" s="224">
        <v>4</v>
      </c>
      <c r="L260" s="225">
        <v>0</v>
      </c>
      <c r="M260" s="226"/>
      <c r="N260" s="227">
        <f>ROUND(L260*K260,2)</f>
        <v>0</v>
      </c>
      <c r="O260" s="227"/>
      <c r="P260" s="227"/>
      <c r="Q260" s="227"/>
      <c r="R260" s="49"/>
      <c r="T260" s="228" t="s">
        <v>22</v>
      </c>
      <c r="U260" s="57" t="s">
        <v>43</v>
      </c>
      <c r="V260" s="48"/>
      <c r="W260" s="229">
        <f>V260*K260</f>
        <v>0</v>
      </c>
      <c r="X260" s="229">
        <v>0</v>
      </c>
      <c r="Y260" s="229">
        <f>X260*K260</f>
        <v>0</v>
      </c>
      <c r="Z260" s="229">
        <v>0</v>
      </c>
      <c r="AA260" s="230">
        <f>Z260*K260</f>
        <v>0</v>
      </c>
      <c r="AR260" s="23" t="s">
        <v>250</v>
      </c>
      <c r="AT260" s="23" t="s">
        <v>148</v>
      </c>
      <c r="AU260" s="23" t="s">
        <v>126</v>
      </c>
      <c r="AY260" s="23" t="s">
        <v>147</v>
      </c>
      <c r="BE260" s="143">
        <f>IF(U260="základní",N260,0)</f>
        <v>0</v>
      </c>
      <c r="BF260" s="143">
        <f>IF(U260="snížená",N260,0)</f>
        <v>0</v>
      </c>
      <c r="BG260" s="143">
        <f>IF(U260="zákl. přenesená",N260,0)</f>
        <v>0</v>
      </c>
      <c r="BH260" s="143">
        <f>IF(U260="sníž. přenesená",N260,0)</f>
        <v>0</v>
      </c>
      <c r="BI260" s="143">
        <f>IF(U260="nulová",N260,0)</f>
        <v>0</v>
      </c>
      <c r="BJ260" s="23" t="s">
        <v>126</v>
      </c>
      <c r="BK260" s="143">
        <f>ROUND(L260*K260,2)</f>
        <v>0</v>
      </c>
      <c r="BL260" s="23" t="s">
        <v>250</v>
      </c>
      <c r="BM260" s="23" t="s">
        <v>371</v>
      </c>
    </row>
    <row r="261" s="1" customFormat="1" ht="16.5" customHeight="1">
      <c r="B261" s="47"/>
      <c r="C261" s="258" t="s">
        <v>372</v>
      </c>
      <c r="D261" s="258" t="s">
        <v>170</v>
      </c>
      <c r="E261" s="259" t="s">
        <v>361</v>
      </c>
      <c r="F261" s="260" t="s">
        <v>362</v>
      </c>
      <c r="G261" s="260"/>
      <c r="H261" s="260"/>
      <c r="I261" s="260"/>
      <c r="J261" s="261" t="s">
        <v>163</v>
      </c>
      <c r="K261" s="262">
        <v>5.4000000000000004</v>
      </c>
      <c r="L261" s="263">
        <v>0</v>
      </c>
      <c r="M261" s="264"/>
      <c r="N261" s="265">
        <f>ROUND(L261*K261,2)</f>
        <v>0</v>
      </c>
      <c r="O261" s="227"/>
      <c r="P261" s="227"/>
      <c r="Q261" s="227"/>
      <c r="R261" s="49"/>
      <c r="T261" s="228" t="s">
        <v>22</v>
      </c>
      <c r="U261" s="57" t="s">
        <v>43</v>
      </c>
      <c r="V261" s="48"/>
      <c r="W261" s="229">
        <f>V261*K261</f>
        <v>0</v>
      </c>
      <c r="X261" s="229">
        <v>0.0011000000000000001</v>
      </c>
      <c r="Y261" s="229">
        <f>X261*K261</f>
        <v>0.0059400000000000008</v>
      </c>
      <c r="Z261" s="229">
        <v>0</v>
      </c>
      <c r="AA261" s="230">
        <f>Z261*K261</f>
        <v>0</v>
      </c>
      <c r="AR261" s="23" t="s">
        <v>321</v>
      </c>
      <c r="AT261" s="23" t="s">
        <v>170</v>
      </c>
      <c r="AU261" s="23" t="s">
        <v>126</v>
      </c>
      <c r="AY261" s="23" t="s">
        <v>147</v>
      </c>
      <c r="BE261" s="143">
        <f>IF(U261="základní",N261,0)</f>
        <v>0</v>
      </c>
      <c r="BF261" s="143">
        <f>IF(U261="snížená",N261,0)</f>
        <v>0</v>
      </c>
      <c r="BG261" s="143">
        <f>IF(U261="zákl. přenesená",N261,0)</f>
        <v>0</v>
      </c>
      <c r="BH261" s="143">
        <f>IF(U261="sníž. přenesená",N261,0)</f>
        <v>0</v>
      </c>
      <c r="BI261" s="143">
        <f>IF(U261="nulová",N261,0)</f>
        <v>0</v>
      </c>
      <c r="BJ261" s="23" t="s">
        <v>126</v>
      </c>
      <c r="BK261" s="143">
        <f>ROUND(L261*K261,2)</f>
        <v>0</v>
      </c>
      <c r="BL261" s="23" t="s">
        <v>250</v>
      </c>
      <c r="BM261" s="23" t="s">
        <v>373</v>
      </c>
    </row>
    <row r="262" s="11" customFormat="1" ht="16.5" customHeight="1">
      <c r="B262" s="240"/>
      <c r="C262" s="241"/>
      <c r="D262" s="241"/>
      <c r="E262" s="242" t="s">
        <v>22</v>
      </c>
      <c r="F262" s="266" t="s">
        <v>306</v>
      </c>
      <c r="G262" s="267"/>
      <c r="H262" s="267"/>
      <c r="I262" s="267"/>
      <c r="J262" s="241"/>
      <c r="K262" s="244">
        <v>5.4000000000000004</v>
      </c>
      <c r="L262" s="241"/>
      <c r="M262" s="241"/>
      <c r="N262" s="241"/>
      <c r="O262" s="241"/>
      <c r="P262" s="241"/>
      <c r="Q262" s="241"/>
      <c r="R262" s="245"/>
      <c r="T262" s="246"/>
      <c r="U262" s="241"/>
      <c r="V262" s="241"/>
      <c r="W262" s="241"/>
      <c r="X262" s="241"/>
      <c r="Y262" s="241"/>
      <c r="Z262" s="241"/>
      <c r="AA262" s="247"/>
      <c r="AT262" s="248" t="s">
        <v>155</v>
      </c>
      <c r="AU262" s="248" t="s">
        <v>126</v>
      </c>
      <c r="AV262" s="11" t="s">
        <v>126</v>
      </c>
      <c r="AW262" s="11" t="s">
        <v>34</v>
      </c>
      <c r="AX262" s="11" t="s">
        <v>76</v>
      </c>
      <c r="AY262" s="248" t="s">
        <v>147</v>
      </c>
    </row>
    <row r="263" s="12" customFormat="1" ht="16.5" customHeight="1">
      <c r="B263" s="249"/>
      <c r="C263" s="250"/>
      <c r="D263" s="250"/>
      <c r="E263" s="251" t="s">
        <v>22</v>
      </c>
      <c r="F263" s="252" t="s">
        <v>160</v>
      </c>
      <c r="G263" s="250"/>
      <c r="H263" s="250"/>
      <c r="I263" s="250"/>
      <c r="J263" s="250"/>
      <c r="K263" s="253">
        <v>5.4000000000000004</v>
      </c>
      <c r="L263" s="250"/>
      <c r="M263" s="250"/>
      <c r="N263" s="250"/>
      <c r="O263" s="250"/>
      <c r="P263" s="250"/>
      <c r="Q263" s="250"/>
      <c r="R263" s="254"/>
      <c r="T263" s="255"/>
      <c r="U263" s="250"/>
      <c r="V263" s="250"/>
      <c r="W263" s="250"/>
      <c r="X263" s="250"/>
      <c r="Y263" s="250"/>
      <c r="Z263" s="250"/>
      <c r="AA263" s="256"/>
      <c r="AT263" s="257" t="s">
        <v>155</v>
      </c>
      <c r="AU263" s="257" t="s">
        <v>126</v>
      </c>
      <c r="AV263" s="12" t="s">
        <v>152</v>
      </c>
      <c r="AW263" s="12" t="s">
        <v>34</v>
      </c>
      <c r="AX263" s="12" t="s">
        <v>84</v>
      </c>
      <c r="AY263" s="257" t="s">
        <v>147</v>
      </c>
    </row>
    <row r="264" s="1" customFormat="1" ht="38.25" customHeight="1">
      <c r="B264" s="47"/>
      <c r="C264" s="220" t="s">
        <v>374</v>
      </c>
      <c r="D264" s="220" t="s">
        <v>148</v>
      </c>
      <c r="E264" s="221" t="s">
        <v>375</v>
      </c>
      <c r="F264" s="222" t="s">
        <v>376</v>
      </c>
      <c r="G264" s="222"/>
      <c r="H264" s="222"/>
      <c r="I264" s="222"/>
      <c r="J264" s="223" t="s">
        <v>293</v>
      </c>
      <c r="K264" s="224">
        <v>2</v>
      </c>
      <c r="L264" s="225">
        <v>0</v>
      </c>
      <c r="M264" s="226"/>
      <c r="N264" s="227">
        <f>ROUND(L264*K264,2)</f>
        <v>0</v>
      </c>
      <c r="O264" s="227"/>
      <c r="P264" s="227"/>
      <c r="Q264" s="227"/>
      <c r="R264" s="49"/>
      <c r="T264" s="228" t="s">
        <v>22</v>
      </c>
      <c r="U264" s="57" t="s">
        <v>43</v>
      </c>
      <c r="V264" s="48"/>
      <c r="W264" s="229">
        <f>V264*K264</f>
        <v>0</v>
      </c>
      <c r="X264" s="229">
        <v>0</v>
      </c>
      <c r="Y264" s="229">
        <f>X264*K264</f>
        <v>0</v>
      </c>
      <c r="Z264" s="229">
        <v>0</v>
      </c>
      <c r="AA264" s="230">
        <f>Z264*K264</f>
        <v>0</v>
      </c>
      <c r="AR264" s="23" t="s">
        <v>250</v>
      </c>
      <c r="AT264" s="23" t="s">
        <v>148</v>
      </c>
      <c r="AU264" s="23" t="s">
        <v>126</v>
      </c>
      <c r="AY264" s="23" t="s">
        <v>147</v>
      </c>
      <c r="BE264" s="143">
        <f>IF(U264="základní",N264,0)</f>
        <v>0</v>
      </c>
      <c r="BF264" s="143">
        <f>IF(U264="snížená",N264,0)</f>
        <v>0</v>
      </c>
      <c r="BG264" s="143">
        <f>IF(U264="zákl. přenesená",N264,0)</f>
        <v>0</v>
      </c>
      <c r="BH264" s="143">
        <f>IF(U264="sníž. přenesená",N264,0)</f>
        <v>0</v>
      </c>
      <c r="BI264" s="143">
        <f>IF(U264="nulová",N264,0)</f>
        <v>0</v>
      </c>
      <c r="BJ264" s="23" t="s">
        <v>126</v>
      </c>
      <c r="BK264" s="143">
        <f>ROUND(L264*K264,2)</f>
        <v>0</v>
      </c>
      <c r="BL264" s="23" t="s">
        <v>250</v>
      </c>
      <c r="BM264" s="23" t="s">
        <v>377</v>
      </c>
    </row>
    <row r="265" s="1" customFormat="1" ht="16.5" customHeight="1">
      <c r="B265" s="47"/>
      <c r="C265" s="258" t="s">
        <v>378</v>
      </c>
      <c r="D265" s="258" t="s">
        <v>170</v>
      </c>
      <c r="E265" s="259" t="s">
        <v>365</v>
      </c>
      <c r="F265" s="260" t="s">
        <v>366</v>
      </c>
      <c r="G265" s="260"/>
      <c r="H265" s="260"/>
      <c r="I265" s="260"/>
      <c r="J265" s="261" t="s">
        <v>163</v>
      </c>
      <c r="K265" s="262">
        <v>3.6000000000000001</v>
      </c>
      <c r="L265" s="263">
        <v>0</v>
      </c>
      <c r="M265" s="264"/>
      <c r="N265" s="265">
        <f>ROUND(L265*K265,2)</f>
        <v>0</v>
      </c>
      <c r="O265" s="227"/>
      <c r="P265" s="227"/>
      <c r="Q265" s="227"/>
      <c r="R265" s="49"/>
      <c r="T265" s="228" t="s">
        <v>22</v>
      </c>
      <c r="U265" s="57" t="s">
        <v>43</v>
      </c>
      <c r="V265" s="48"/>
      <c r="W265" s="229">
        <f>V265*K265</f>
        <v>0</v>
      </c>
      <c r="X265" s="229">
        <v>0.0018</v>
      </c>
      <c r="Y265" s="229">
        <f>X265*K265</f>
        <v>0.0064799999999999996</v>
      </c>
      <c r="Z265" s="229">
        <v>0</v>
      </c>
      <c r="AA265" s="230">
        <f>Z265*K265</f>
        <v>0</v>
      </c>
      <c r="AR265" s="23" t="s">
        <v>321</v>
      </c>
      <c r="AT265" s="23" t="s">
        <v>170</v>
      </c>
      <c r="AU265" s="23" t="s">
        <v>126</v>
      </c>
      <c r="AY265" s="23" t="s">
        <v>147</v>
      </c>
      <c r="BE265" s="143">
        <f>IF(U265="základní",N265,0)</f>
        <v>0</v>
      </c>
      <c r="BF265" s="143">
        <f>IF(U265="snížená",N265,0)</f>
        <v>0</v>
      </c>
      <c r="BG265" s="143">
        <f>IF(U265="zákl. přenesená",N265,0)</f>
        <v>0</v>
      </c>
      <c r="BH265" s="143">
        <f>IF(U265="sníž. přenesená",N265,0)</f>
        <v>0</v>
      </c>
      <c r="BI265" s="143">
        <f>IF(U265="nulová",N265,0)</f>
        <v>0</v>
      </c>
      <c r="BJ265" s="23" t="s">
        <v>126</v>
      </c>
      <c r="BK265" s="143">
        <f>ROUND(L265*K265,2)</f>
        <v>0</v>
      </c>
      <c r="BL265" s="23" t="s">
        <v>250</v>
      </c>
      <c r="BM265" s="23" t="s">
        <v>379</v>
      </c>
    </row>
    <row r="266" s="11" customFormat="1" ht="16.5" customHeight="1">
      <c r="B266" s="240"/>
      <c r="C266" s="241"/>
      <c r="D266" s="241"/>
      <c r="E266" s="242" t="s">
        <v>22</v>
      </c>
      <c r="F266" s="266" t="s">
        <v>307</v>
      </c>
      <c r="G266" s="267"/>
      <c r="H266" s="267"/>
      <c r="I266" s="267"/>
      <c r="J266" s="241"/>
      <c r="K266" s="244">
        <v>3.6000000000000001</v>
      </c>
      <c r="L266" s="241"/>
      <c r="M266" s="241"/>
      <c r="N266" s="241"/>
      <c r="O266" s="241"/>
      <c r="P266" s="241"/>
      <c r="Q266" s="241"/>
      <c r="R266" s="245"/>
      <c r="T266" s="246"/>
      <c r="U266" s="241"/>
      <c r="V266" s="241"/>
      <c r="W266" s="241"/>
      <c r="X266" s="241"/>
      <c r="Y266" s="241"/>
      <c r="Z266" s="241"/>
      <c r="AA266" s="247"/>
      <c r="AT266" s="248" t="s">
        <v>155</v>
      </c>
      <c r="AU266" s="248" t="s">
        <v>126</v>
      </c>
      <c r="AV266" s="11" t="s">
        <v>126</v>
      </c>
      <c r="AW266" s="11" t="s">
        <v>34</v>
      </c>
      <c r="AX266" s="11" t="s">
        <v>84</v>
      </c>
      <c r="AY266" s="248" t="s">
        <v>147</v>
      </c>
    </row>
    <row r="267" s="1" customFormat="1" ht="38.25" customHeight="1">
      <c r="B267" s="47"/>
      <c r="C267" s="220" t="s">
        <v>380</v>
      </c>
      <c r="D267" s="220" t="s">
        <v>148</v>
      </c>
      <c r="E267" s="221" t="s">
        <v>381</v>
      </c>
      <c r="F267" s="222" t="s">
        <v>382</v>
      </c>
      <c r="G267" s="222"/>
      <c r="H267" s="222"/>
      <c r="I267" s="222"/>
      <c r="J267" s="223" t="s">
        <v>293</v>
      </c>
      <c r="K267" s="224">
        <v>32</v>
      </c>
      <c r="L267" s="225">
        <v>0</v>
      </c>
      <c r="M267" s="226"/>
      <c r="N267" s="227">
        <f>ROUND(L267*K267,2)</f>
        <v>0</v>
      </c>
      <c r="O267" s="227"/>
      <c r="P267" s="227"/>
      <c r="Q267" s="227"/>
      <c r="R267" s="49"/>
      <c r="T267" s="228" t="s">
        <v>22</v>
      </c>
      <c r="U267" s="57" t="s">
        <v>43</v>
      </c>
      <c r="V267" s="48"/>
      <c r="W267" s="229">
        <f>V267*K267</f>
        <v>0</v>
      </c>
      <c r="X267" s="229">
        <v>0</v>
      </c>
      <c r="Y267" s="229">
        <f>X267*K267</f>
        <v>0</v>
      </c>
      <c r="Z267" s="229">
        <v>0</v>
      </c>
      <c r="AA267" s="230">
        <f>Z267*K267</f>
        <v>0</v>
      </c>
      <c r="AR267" s="23" t="s">
        <v>250</v>
      </c>
      <c r="AT267" s="23" t="s">
        <v>148</v>
      </c>
      <c r="AU267" s="23" t="s">
        <v>126</v>
      </c>
      <c r="AY267" s="23" t="s">
        <v>147</v>
      </c>
      <c r="BE267" s="143">
        <f>IF(U267="základní",N267,0)</f>
        <v>0</v>
      </c>
      <c r="BF267" s="143">
        <f>IF(U267="snížená",N267,0)</f>
        <v>0</v>
      </c>
      <c r="BG267" s="143">
        <f>IF(U267="zákl. přenesená",N267,0)</f>
        <v>0</v>
      </c>
      <c r="BH267" s="143">
        <f>IF(U267="sníž. přenesená",N267,0)</f>
        <v>0</v>
      </c>
      <c r="BI267" s="143">
        <f>IF(U267="nulová",N267,0)</f>
        <v>0</v>
      </c>
      <c r="BJ267" s="23" t="s">
        <v>126</v>
      </c>
      <c r="BK267" s="143">
        <f>ROUND(L267*K267,2)</f>
        <v>0</v>
      </c>
      <c r="BL267" s="23" t="s">
        <v>250</v>
      </c>
      <c r="BM267" s="23" t="s">
        <v>383</v>
      </c>
    </row>
    <row r="268" s="1" customFormat="1" ht="16.5" customHeight="1">
      <c r="B268" s="47"/>
      <c r="C268" s="258" t="s">
        <v>384</v>
      </c>
      <c r="D268" s="258" t="s">
        <v>170</v>
      </c>
      <c r="E268" s="259" t="s">
        <v>385</v>
      </c>
      <c r="F268" s="260" t="s">
        <v>386</v>
      </c>
      <c r="G268" s="260"/>
      <c r="H268" s="260"/>
      <c r="I268" s="260"/>
      <c r="J268" s="261" t="s">
        <v>163</v>
      </c>
      <c r="K268" s="262">
        <v>19.199999999999999</v>
      </c>
      <c r="L268" s="263">
        <v>0</v>
      </c>
      <c r="M268" s="264"/>
      <c r="N268" s="265">
        <f>ROUND(L268*K268,2)</f>
        <v>0</v>
      </c>
      <c r="O268" s="227"/>
      <c r="P268" s="227"/>
      <c r="Q268" s="227"/>
      <c r="R268" s="49"/>
      <c r="T268" s="228" t="s">
        <v>22</v>
      </c>
      <c r="U268" s="57" t="s">
        <v>43</v>
      </c>
      <c r="V268" s="48"/>
      <c r="W268" s="229">
        <f>V268*K268</f>
        <v>0</v>
      </c>
      <c r="X268" s="229">
        <v>0.0023999999999999998</v>
      </c>
      <c r="Y268" s="229">
        <f>X268*K268</f>
        <v>0.046079999999999996</v>
      </c>
      <c r="Z268" s="229">
        <v>0</v>
      </c>
      <c r="AA268" s="230">
        <f>Z268*K268</f>
        <v>0</v>
      </c>
      <c r="AR268" s="23" t="s">
        <v>321</v>
      </c>
      <c r="AT268" s="23" t="s">
        <v>170</v>
      </c>
      <c r="AU268" s="23" t="s">
        <v>126</v>
      </c>
      <c r="AY268" s="23" t="s">
        <v>147</v>
      </c>
      <c r="BE268" s="143">
        <f>IF(U268="základní",N268,0)</f>
        <v>0</v>
      </c>
      <c r="BF268" s="143">
        <f>IF(U268="snížená",N268,0)</f>
        <v>0</v>
      </c>
      <c r="BG268" s="143">
        <f>IF(U268="zákl. přenesená",N268,0)</f>
        <v>0</v>
      </c>
      <c r="BH268" s="143">
        <f>IF(U268="sníž. přenesená",N268,0)</f>
        <v>0</v>
      </c>
      <c r="BI268" s="143">
        <f>IF(U268="nulová",N268,0)</f>
        <v>0</v>
      </c>
      <c r="BJ268" s="23" t="s">
        <v>126</v>
      </c>
      <c r="BK268" s="143">
        <f>ROUND(L268*K268,2)</f>
        <v>0</v>
      </c>
      <c r="BL268" s="23" t="s">
        <v>250</v>
      </c>
      <c r="BM268" s="23" t="s">
        <v>387</v>
      </c>
    </row>
    <row r="269" s="11" customFormat="1" ht="16.5" customHeight="1">
      <c r="B269" s="240"/>
      <c r="C269" s="241"/>
      <c r="D269" s="241"/>
      <c r="E269" s="242" t="s">
        <v>22</v>
      </c>
      <c r="F269" s="266" t="s">
        <v>301</v>
      </c>
      <c r="G269" s="267"/>
      <c r="H269" s="267"/>
      <c r="I269" s="267"/>
      <c r="J269" s="241"/>
      <c r="K269" s="244">
        <v>19.199999999999999</v>
      </c>
      <c r="L269" s="241"/>
      <c r="M269" s="241"/>
      <c r="N269" s="241"/>
      <c r="O269" s="241"/>
      <c r="P269" s="241"/>
      <c r="Q269" s="241"/>
      <c r="R269" s="245"/>
      <c r="T269" s="246"/>
      <c r="U269" s="241"/>
      <c r="V269" s="241"/>
      <c r="W269" s="241"/>
      <c r="X269" s="241"/>
      <c r="Y269" s="241"/>
      <c r="Z269" s="241"/>
      <c r="AA269" s="247"/>
      <c r="AT269" s="248" t="s">
        <v>155</v>
      </c>
      <c r="AU269" s="248" t="s">
        <v>126</v>
      </c>
      <c r="AV269" s="11" t="s">
        <v>126</v>
      </c>
      <c r="AW269" s="11" t="s">
        <v>34</v>
      </c>
      <c r="AX269" s="11" t="s">
        <v>84</v>
      </c>
      <c r="AY269" s="248" t="s">
        <v>147</v>
      </c>
    </row>
    <row r="270" s="1" customFormat="1" ht="38.25" customHeight="1">
      <c r="B270" s="47"/>
      <c r="C270" s="220" t="s">
        <v>388</v>
      </c>
      <c r="D270" s="220" t="s">
        <v>148</v>
      </c>
      <c r="E270" s="221" t="s">
        <v>389</v>
      </c>
      <c r="F270" s="222" t="s">
        <v>390</v>
      </c>
      <c r="G270" s="222"/>
      <c r="H270" s="222"/>
      <c r="I270" s="222"/>
      <c r="J270" s="223" t="s">
        <v>293</v>
      </c>
      <c r="K270" s="224">
        <v>64</v>
      </c>
      <c r="L270" s="225">
        <v>0</v>
      </c>
      <c r="M270" s="226"/>
      <c r="N270" s="227">
        <f>ROUND(L270*K270,2)</f>
        <v>0</v>
      </c>
      <c r="O270" s="227"/>
      <c r="P270" s="227"/>
      <c r="Q270" s="227"/>
      <c r="R270" s="49"/>
      <c r="T270" s="228" t="s">
        <v>22</v>
      </c>
      <c r="U270" s="57" t="s">
        <v>43</v>
      </c>
      <c r="V270" s="48"/>
      <c r="W270" s="229">
        <f>V270*K270</f>
        <v>0</v>
      </c>
      <c r="X270" s="229">
        <v>0</v>
      </c>
      <c r="Y270" s="229">
        <f>X270*K270</f>
        <v>0</v>
      </c>
      <c r="Z270" s="229">
        <v>0</v>
      </c>
      <c r="AA270" s="230">
        <f>Z270*K270</f>
        <v>0</v>
      </c>
      <c r="AR270" s="23" t="s">
        <v>250</v>
      </c>
      <c r="AT270" s="23" t="s">
        <v>148</v>
      </c>
      <c r="AU270" s="23" t="s">
        <v>126</v>
      </c>
      <c r="AY270" s="23" t="s">
        <v>147</v>
      </c>
      <c r="BE270" s="143">
        <f>IF(U270="základní",N270,0)</f>
        <v>0</v>
      </c>
      <c r="BF270" s="143">
        <f>IF(U270="snížená",N270,0)</f>
        <v>0</v>
      </c>
      <c r="BG270" s="143">
        <f>IF(U270="zákl. přenesená",N270,0)</f>
        <v>0</v>
      </c>
      <c r="BH270" s="143">
        <f>IF(U270="sníž. přenesená",N270,0)</f>
        <v>0</v>
      </c>
      <c r="BI270" s="143">
        <f>IF(U270="nulová",N270,0)</f>
        <v>0</v>
      </c>
      <c r="BJ270" s="23" t="s">
        <v>126</v>
      </c>
      <c r="BK270" s="143">
        <f>ROUND(L270*K270,2)</f>
        <v>0</v>
      </c>
      <c r="BL270" s="23" t="s">
        <v>250</v>
      </c>
      <c r="BM270" s="23" t="s">
        <v>391</v>
      </c>
    </row>
    <row r="271" s="1" customFormat="1" ht="16.5" customHeight="1">
      <c r="B271" s="47"/>
      <c r="C271" s="258" t="s">
        <v>392</v>
      </c>
      <c r="D271" s="258" t="s">
        <v>170</v>
      </c>
      <c r="E271" s="259" t="s">
        <v>385</v>
      </c>
      <c r="F271" s="260" t="s">
        <v>386</v>
      </c>
      <c r="G271" s="260"/>
      <c r="H271" s="260"/>
      <c r="I271" s="260"/>
      <c r="J271" s="261" t="s">
        <v>163</v>
      </c>
      <c r="K271" s="262">
        <v>137.59999999999999</v>
      </c>
      <c r="L271" s="263">
        <v>0</v>
      </c>
      <c r="M271" s="264"/>
      <c r="N271" s="265">
        <f>ROUND(L271*K271,2)</f>
        <v>0</v>
      </c>
      <c r="O271" s="227"/>
      <c r="P271" s="227"/>
      <c r="Q271" s="227"/>
      <c r="R271" s="49"/>
      <c r="T271" s="228" t="s">
        <v>22</v>
      </c>
      <c r="U271" s="57" t="s">
        <v>43</v>
      </c>
      <c r="V271" s="48"/>
      <c r="W271" s="229">
        <f>V271*K271</f>
        <v>0</v>
      </c>
      <c r="X271" s="229">
        <v>0.0023999999999999998</v>
      </c>
      <c r="Y271" s="229">
        <f>X271*K271</f>
        <v>0.33023999999999998</v>
      </c>
      <c r="Z271" s="229">
        <v>0</v>
      </c>
      <c r="AA271" s="230">
        <f>Z271*K271</f>
        <v>0</v>
      </c>
      <c r="AR271" s="23" t="s">
        <v>321</v>
      </c>
      <c r="AT271" s="23" t="s">
        <v>170</v>
      </c>
      <c r="AU271" s="23" t="s">
        <v>126</v>
      </c>
      <c r="AY271" s="23" t="s">
        <v>147</v>
      </c>
      <c r="BE271" s="143">
        <f>IF(U271="základní",N271,0)</f>
        <v>0</v>
      </c>
      <c r="BF271" s="143">
        <f>IF(U271="snížená",N271,0)</f>
        <v>0</v>
      </c>
      <c r="BG271" s="143">
        <f>IF(U271="zákl. přenesená",N271,0)</f>
        <v>0</v>
      </c>
      <c r="BH271" s="143">
        <f>IF(U271="sníž. přenesená",N271,0)</f>
        <v>0</v>
      </c>
      <c r="BI271" s="143">
        <f>IF(U271="nulová",N271,0)</f>
        <v>0</v>
      </c>
      <c r="BJ271" s="23" t="s">
        <v>126</v>
      </c>
      <c r="BK271" s="143">
        <f>ROUND(L271*K271,2)</f>
        <v>0</v>
      </c>
      <c r="BL271" s="23" t="s">
        <v>250</v>
      </c>
      <c r="BM271" s="23" t="s">
        <v>393</v>
      </c>
    </row>
    <row r="272" s="11" customFormat="1" ht="16.5" customHeight="1">
      <c r="B272" s="240"/>
      <c r="C272" s="241"/>
      <c r="D272" s="241"/>
      <c r="E272" s="242" t="s">
        <v>22</v>
      </c>
      <c r="F272" s="266" t="s">
        <v>312</v>
      </c>
      <c r="G272" s="267"/>
      <c r="H272" s="267"/>
      <c r="I272" s="267"/>
      <c r="J272" s="241"/>
      <c r="K272" s="244">
        <v>137.59999999999999</v>
      </c>
      <c r="L272" s="241"/>
      <c r="M272" s="241"/>
      <c r="N272" s="241"/>
      <c r="O272" s="241"/>
      <c r="P272" s="241"/>
      <c r="Q272" s="241"/>
      <c r="R272" s="245"/>
      <c r="T272" s="246"/>
      <c r="U272" s="241"/>
      <c r="V272" s="241"/>
      <c r="W272" s="241"/>
      <c r="X272" s="241"/>
      <c r="Y272" s="241"/>
      <c r="Z272" s="241"/>
      <c r="AA272" s="247"/>
      <c r="AT272" s="248" t="s">
        <v>155</v>
      </c>
      <c r="AU272" s="248" t="s">
        <v>126</v>
      </c>
      <c r="AV272" s="11" t="s">
        <v>126</v>
      </c>
      <c r="AW272" s="11" t="s">
        <v>34</v>
      </c>
      <c r="AX272" s="11" t="s">
        <v>84</v>
      </c>
      <c r="AY272" s="248" t="s">
        <v>147</v>
      </c>
    </row>
    <row r="273" s="1" customFormat="1" ht="25.5" customHeight="1">
      <c r="B273" s="47"/>
      <c r="C273" s="258" t="s">
        <v>394</v>
      </c>
      <c r="D273" s="258" t="s">
        <v>170</v>
      </c>
      <c r="E273" s="259" t="s">
        <v>395</v>
      </c>
      <c r="F273" s="260" t="s">
        <v>396</v>
      </c>
      <c r="G273" s="260"/>
      <c r="H273" s="260"/>
      <c r="I273" s="260"/>
      <c r="J273" s="261" t="s">
        <v>397</v>
      </c>
      <c r="K273" s="262">
        <v>138</v>
      </c>
      <c r="L273" s="263">
        <v>0</v>
      </c>
      <c r="M273" s="264"/>
      <c r="N273" s="265">
        <f>ROUND(L273*K273,2)</f>
        <v>0</v>
      </c>
      <c r="O273" s="227"/>
      <c r="P273" s="227"/>
      <c r="Q273" s="227"/>
      <c r="R273" s="49"/>
      <c r="T273" s="228" t="s">
        <v>22</v>
      </c>
      <c r="U273" s="57" t="s">
        <v>43</v>
      </c>
      <c r="V273" s="48"/>
      <c r="W273" s="229">
        <f>V273*K273</f>
        <v>0</v>
      </c>
      <c r="X273" s="229">
        <v>0.00020000000000000001</v>
      </c>
      <c r="Y273" s="229">
        <f>X273*K273</f>
        <v>0.027600000000000003</v>
      </c>
      <c r="Z273" s="229">
        <v>0</v>
      </c>
      <c r="AA273" s="230">
        <f>Z273*K273</f>
        <v>0</v>
      </c>
      <c r="AR273" s="23" t="s">
        <v>321</v>
      </c>
      <c r="AT273" s="23" t="s">
        <v>170</v>
      </c>
      <c r="AU273" s="23" t="s">
        <v>126</v>
      </c>
      <c r="AY273" s="23" t="s">
        <v>147</v>
      </c>
      <c r="BE273" s="143">
        <f>IF(U273="základní",N273,0)</f>
        <v>0</v>
      </c>
      <c r="BF273" s="143">
        <f>IF(U273="snížená",N273,0)</f>
        <v>0</v>
      </c>
      <c r="BG273" s="143">
        <f>IF(U273="zákl. přenesená",N273,0)</f>
        <v>0</v>
      </c>
      <c r="BH273" s="143">
        <f>IF(U273="sníž. přenesená",N273,0)</f>
        <v>0</v>
      </c>
      <c r="BI273" s="143">
        <f>IF(U273="nulová",N273,0)</f>
        <v>0</v>
      </c>
      <c r="BJ273" s="23" t="s">
        <v>126</v>
      </c>
      <c r="BK273" s="143">
        <f>ROUND(L273*K273,2)</f>
        <v>0</v>
      </c>
      <c r="BL273" s="23" t="s">
        <v>250</v>
      </c>
      <c r="BM273" s="23" t="s">
        <v>398</v>
      </c>
    </row>
    <row r="274" s="11" customFormat="1" ht="16.5" customHeight="1">
      <c r="B274" s="240"/>
      <c r="C274" s="241"/>
      <c r="D274" s="241"/>
      <c r="E274" s="242" t="s">
        <v>22</v>
      </c>
      <c r="F274" s="266" t="s">
        <v>399</v>
      </c>
      <c r="G274" s="267"/>
      <c r="H274" s="267"/>
      <c r="I274" s="267"/>
      <c r="J274" s="241"/>
      <c r="K274" s="244">
        <v>138</v>
      </c>
      <c r="L274" s="241"/>
      <c r="M274" s="241"/>
      <c r="N274" s="241"/>
      <c r="O274" s="241"/>
      <c r="P274" s="241"/>
      <c r="Q274" s="241"/>
      <c r="R274" s="245"/>
      <c r="T274" s="246"/>
      <c r="U274" s="241"/>
      <c r="V274" s="241"/>
      <c r="W274" s="241"/>
      <c r="X274" s="241"/>
      <c r="Y274" s="241"/>
      <c r="Z274" s="241"/>
      <c r="AA274" s="247"/>
      <c r="AT274" s="248" t="s">
        <v>155</v>
      </c>
      <c r="AU274" s="248" t="s">
        <v>126</v>
      </c>
      <c r="AV274" s="11" t="s">
        <v>126</v>
      </c>
      <c r="AW274" s="11" t="s">
        <v>34</v>
      </c>
      <c r="AX274" s="11" t="s">
        <v>76</v>
      </c>
      <c r="AY274" s="248" t="s">
        <v>147</v>
      </c>
    </row>
    <row r="275" s="12" customFormat="1" ht="16.5" customHeight="1">
      <c r="B275" s="249"/>
      <c r="C275" s="250"/>
      <c r="D275" s="250"/>
      <c r="E275" s="251" t="s">
        <v>22</v>
      </c>
      <c r="F275" s="252" t="s">
        <v>160</v>
      </c>
      <c r="G275" s="250"/>
      <c r="H275" s="250"/>
      <c r="I275" s="250"/>
      <c r="J275" s="250"/>
      <c r="K275" s="253">
        <v>138</v>
      </c>
      <c r="L275" s="250"/>
      <c r="M275" s="250"/>
      <c r="N275" s="250"/>
      <c r="O275" s="250"/>
      <c r="P275" s="250"/>
      <c r="Q275" s="250"/>
      <c r="R275" s="254"/>
      <c r="T275" s="255"/>
      <c r="U275" s="250"/>
      <c r="V275" s="250"/>
      <c r="W275" s="250"/>
      <c r="X275" s="250"/>
      <c r="Y275" s="250"/>
      <c r="Z275" s="250"/>
      <c r="AA275" s="256"/>
      <c r="AT275" s="257" t="s">
        <v>155</v>
      </c>
      <c r="AU275" s="257" t="s">
        <v>126</v>
      </c>
      <c r="AV275" s="12" t="s">
        <v>152</v>
      </c>
      <c r="AW275" s="12" t="s">
        <v>34</v>
      </c>
      <c r="AX275" s="12" t="s">
        <v>84</v>
      </c>
      <c r="AY275" s="257" t="s">
        <v>147</v>
      </c>
    </row>
    <row r="276" s="1" customFormat="1" ht="25.5" customHeight="1">
      <c r="B276" s="47"/>
      <c r="C276" s="220" t="s">
        <v>400</v>
      </c>
      <c r="D276" s="220" t="s">
        <v>148</v>
      </c>
      <c r="E276" s="221" t="s">
        <v>401</v>
      </c>
      <c r="F276" s="222" t="s">
        <v>402</v>
      </c>
      <c r="G276" s="222"/>
      <c r="H276" s="222"/>
      <c r="I276" s="222"/>
      <c r="J276" s="223" t="s">
        <v>288</v>
      </c>
      <c r="K276" s="272">
        <v>0</v>
      </c>
      <c r="L276" s="225">
        <v>0</v>
      </c>
      <c r="M276" s="226"/>
      <c r="N276" s="227">
        <f>ROUND(L276*K276,2)</f>
        <v>0</v>
      </c>
      <c r="O276" s="227"/>
      <c r="P276" s="227"/>
      <c r="Q276" s="227"/>
      <c r="R276" s="49"/>
      <c r="T276" s="228" t="s">
        <v>22</v>
      </c>
      <c r="U276" s="57" t="s">
        <v>43</v>
      </c>
      <c r="V276" s="48"/>
      <c r="W276" s="229">
        <f>V276*K276</f>
        <v>0</v>
      </c>
      <c r="X276" s="229">
        <v>0</v>
      </c>
      <c r="Y276" s="229">
        <f>X276*K276</f>
        <v>0</v>
      </c>
      <c r="Z276" s="229">
        <v>0</v>
      </c>
      <c r="AA276" s="230">
        <f>Z276*K276</f>
        <v>0</v>
      </c>
      <c r="AR276" s="23" t="s">
        <v>250</v>
      </c>
      <c r="AT276" s="23" t="s">
        <v>148</v>
      </c>
      <c r="AU276" s="23" t="s">
        <v>126</v>
      </c>
      <c r="AY276" s="23" t="s">
        <v>147</v>
      </c>
      <c r="BE276" s="143">
        <f>IF(U276="základní",N276,0)</f>
        <v>0</v>
      </c>
      <c r="BF276" s="143">
        <f>IF(U276="snížená",N276,0)</f>
        <v>0</v>
      </c>
      <c r="BG276" s="143">
        <f>IF(U276="zákl. přenesená",N276,0)</f>
        <v>0</v>
      </c>
      <c r="BH276" s="143">
        <f>IF(U276="sníž. přenesená",N276,0)</f>
        <v>0</v>
      </c>
      <c r="BI276" s="143">
        <f>IF(U276="nulová",N276,0)</f>
        <v>0</v>
      </c>
      <c r="BJ276" s="23" t="s">
        <v>126</v>
      </c>
      <c r="BK276" s="143">
        <f>ROUND(L276*K276,2)</f>
        <v>0</v>
      </c>
      <c r="BL276" s="23" t="s">
        <v>250</v>
      </c>
      <c r="BM276" s="23" t="s">
        <v>403</v>
      </c>
    </row>
    <row r="277" s="9" customFormat="1" ht="29.88" customHeight="1">
      <c r="B277" s="207"/>
      <c r="C277" s="208"/>
      <c r="D277" s="217" t="s">
        <v>120</v>
      </c>
      <c r="E277" s="217"/>
      <c r="F277" s="217"/>
      <c r="G277" s="217"/>
      <c r="H277" s="217"/>
      <c r="I277" s="217"/>
      <c r="J277" s="217"/>
      <c r="K277" s="217"/>
      <c r="L277" s="217"/>
      <c r="M277" s="217"/>
      <c r="N277" s="268">
        <f>BK277</f>
        <v>0</v>
      </c>
      <c r="O277" s="269"/>
      <c r="P277" s="269"/>
      <c r="Q277" s="269"/>
      <c r="R277" s="210"/>
      <c r="T277" s="211"/>
      <c r="U277" s="208"/>
      <c r="V277" s="208"/>
      <c r="W277" s="212">
        <f>SUM(W278:W279)</f>
        <v>0</v>
      </c>
      <c r="X277" s="208"/>
      <c r="Y277" s="212">
        <f>SUM(Y278:Y279)</f>
        <v>0.050103200000000001</v>
      </c>
      <c r="Z277" s="208"/>
      <c r="AA277" s="213">
        <f>SUM(AA278:AA279)</f>
        <v>0</v>
      </c>
      <c r="AR277" s="214" t="s">
        <v>126</v>
      </c>
      <c r="AT277" s="215" t="s">
        <v>75</v>
      </c>
      <c r="AU277" s="215" t="s">
        <v>84</v>
      </c>
      <c r="AY277" s="214" t="s">
        <v>147</v>
      </c>
      <c r="BK277" s="216">
        <f>SUM(BK278:BK279)</f>
        <v>0</v>
      </c>
    </row>
    <row r="278" s="1" customFormat="1" ht="38.25" customHeight="1">
      <c r="B278" s="47"/>
      <c r="C278" s="220" t="s">
        <v>404</v>
      </c>
      <c r="D278" s="220" t="s">
        <v>148</v>
      </c>
      <c r="E278" s="221" t="s">
        <v>405</v>
      </c>
      <c r="F278" s="222" t="s">
        <v>406</v>
      </c>
      <c r="G278" s="222"/>
      <c r="H278" s="222"/>
      <c r="I278" s="222"/>
      <c r="J278" s="223" t="s">
        <v>151</v>
      </c>
      <c r="K278" s="224">
        <v>108.92</v>
      </c>
      <c r="L278" s="225">
        <v>0</v>
      </c>
      <c r="M278" s="226"/>
      <c r="N278" s="227">
        <f>ROUND(L278*K278,2)</f>
        <v>0</v>
      </c>
      <c r="O278" s="227"/>
      <c r="P278" s="227"/>
      <c r="Q278" s="227"/>
      <c r="R278" s="49"/>
      <c r="T278" s="228" t="s">
        <v>22</v>
      </c>
      <c r="U278" s="57" t="s">
        <v>43</v>
      </c>
      <c r="V278" s="48"/>
      <c r="W278" s="229">
        <f>V278*K278</f>
        <v>0</v>
      </c>
      <c r="X278" s="229">
        <v>0.00010000000000000001</v>
      </c>
      <c r="Y278" s="229">
        <f>X278*K278</f>
        <v>0.010892000000000001</v>
      </c>
      <c r="Z278" s="229">
        <v>0</v>
      </c>
      <c r="AA278" s="230">
        <f>Z278*K278</f>
        <v>0</v>
      </c>
      <c r="AR278" s="23" t="s">
        <v>250</v>
      </c>
      <c r="AT278" s="23" t="s">
        <v>148</v>
      </c>
      <c r="AU278" s="23" t="s">
        <v>126</v>
      </c>
      <c r="AY278" s="23" t="s">
        <v>147</v>
      </c>
      <c r="BE278" s="143">
        <f>IF(U278="základní",N278,0)</f>
        <v>0</v>
      </c>
      <c r="BF278" s="143">
        <f>IF(U278="snížená",N278,0)</f>
        <v>0</v>
      </c>
      <c r="BG278" s="143">
        <f>IF(U278="zákl. přenesená",N278,0)</f>
        <v>0</v>
      </c>
      <c r="BH278" s="143">
        <f>IF(U278="sníž. přenesená",N278,0)</f>
        <v>0</v>
      </c>
      <c r="BI278" s="143">
        <f>IF(U278="nulová",N278,0)</f>
        <v>0</v>
      </c>
      <c r="BJ278" s="23" t="s">
        <v>126</v>
      </c>
      <c r="BK278" s="143">
        <f>ROUND(L278*K278,2)</f>
        <v>0</v>
      </c>
      <c r="BL278" s="23" t="s">
        <v>250</v>
      </c>
      <c r="BM278" s="23" t="s">
        <v>407</v>
      </c>
    </row>
    <row r="279" s="1" customFormat="1" ht="25.5" customHeight="1">
      <c r="B279" s="47"/>
      <c r="C279" s="220" t="s">
        <v>408</v>
      </c>
      <c r="D279" s="220" t="s">
        <v>148</v>
      </c>
      <c r="E279" s="221" t="s">
        <v>409</v>
      </c>
      <c r="F279" s="222" t="s">
        <v>410</v>
      </c>
      <c r="G279" s="222"/>
      <c r="H279" s="222"/>
      <c r="I279" s="222"/>
      <c r="J279" s="223" t="s">
        <v>151</v>
      </c>
      <c r="K279" s="224">
        <v>108.92</v>
      </c>
      <c r="L279" s="225">
        <v>0</v>
      </c>
      <c r="M279" s="226"/>
      <c r="N279" s="227">
        <f>ROUND(L279*K279,2)</f>
        <v>0</v>
      </c>
      <c r="O279" s="227"/>
      <c r="P279" s="227"/>
      <c r="Q279" s="227"/>
      <c r="R279" s="49"/>
      <c r="T279" s="228" t="s">
        <v>22</v>
      </c>
      <c r="U279" s="57" t="s">
        <v>43</v>
      </c>
      <c r="V279" s="48"/>
      <c r="W279" s="229">
        <f>V279*K279</f>
        <v>0</v>
      </c>
      <c r="X279" s="229">
        <v>0.00036000000000000002</v>
      </c>
      <c r="Y279" s="229">
        <f>X279*K279</f>
        <v>0.039211200000000002</v>
      </c>
      <c r="Z279" s="229">
        <v>0</v>
      </c>
      <c r="AA279" s="230">
        <f>Z279*K279</f>
        <v>0</v>
      </c>
      <c r="AR279" s="23" t="s">
        <v>250</v>
      </c>
      <c r="AT279" s="23" t="s">
        <v>148</v>
      </c>
      <c r="AU279" s="23" t="s">
        <v>126</v>
      </c>
      <c r="AY279" s="23" t="s">
        <v>147</v>
      </c>
      <c r="BE279" s="143">
        <f>IF(U279="základní",N279,0)</f>
        <v>0</v>
      </c>
      <c r="BF279" s="143">
        <f>IF(U279="snížená",N279,0)</f>
        <v>0</v>
      </c>
      <c r="BG279" s="143">
        <f>IF(U279="zákl. přenesená",N279,0)</f>
        <v>0</v>
      </c>
      <c r="BH279" s="143">
        <f>IF(U279="sníž. přenesená",N279,0)</f>
        <v>0</v>
      </c>
      <c r="BI279" s="143">
        <f>IF(U279="nulová",N279,0)</f>
        <v>0</v>
      </c>
      <c r="BJ279" s="23" t="s">
        <v>126</v>
      </c>
      <c r="BK279" s="143">
        <f>ROUND(L279*K279,2)</f>
        <v>0</v>
      </c>
      <c r="BL279" s="23" t="s">
        <v>250</v>
      </c>
      <c r="BM279" s="23" t="s">
        <v>411</v>
      </c>
    </row>
    <row r="280" s="9" customFormat="1" ht="29.88" customHeight="1">
      <c r="B280" s="207"/>
      <c r="C280" s="208"/>
      <c r="D280" s="217" t="s">
        <v>121</v>
      </c>
      <c r="E280" s="217"/>
      <c r="F280" s="217"/>
      <c r="G280" s="217"/>
      <c r="H280" s="217"/>
      <c r="I280" s="217"/>
      <c r="J280" s="217"/>
      <c r="K280" s="217"/>
      <c r="L280" s="217"/>
      <c r="M280" s="217"/>
      <c r="N280" s="268">
        <f>BK280</f>
        <v>0</v>
      </c>
      <c r="O280" s="269"/>
      <c r="P280" s="269"/>
      <c r="Q280" s="269"/>
      <c r="R280" s="210"/>
      <c r="T280" s="211"/>
      <c r="U280" s="208"/>
      <c r="V280" s="208"/>
      <c r="W280" s="212">
        <f>SUM(W281:W285)</f>
        <v>0</v>
      </c>
      <c r="X280" s="208"/>
      <c r="Y280" s="212">
        <f>SUM(Y281:Y285)</f>
        <v>0.17885000000000001</v>
      </c>
      <c r="Z280" s="208"/>
      <c r="AA280" s="213">
        <f>SUM(AA281:AA285)</f>
        <v>0</v>
      </c>
      <c r="AR280" s="214" t="s">
        <v>126</v>
      </c>
      <c r="AT280" s="215" t="s">
        <v>75</v>
      </c>
      <c r="AU280" s="215" t="s">
        <v>84</v>
      </c>
      <c r="AY280" s="214" t="s">
        <v>147</v>
      </c>
      <c r="BK280" s="216">
        <f>SUM(BK281:BK285)</f>
        <v>0</v>
      </c>
    </row>
    <row r="281" s="1" customFormat="1" ht="25.5" customHeight="1">
      <c r="B281" s="47"/>
      <c r="C281" s="220" t="s">
        <v>412</v>
      </c>
      <c r="D281" s="220" t="s">
        <v>148</v>
      </c>
      <c r="E281" s="221" t="s">
        <v>413</v>
      </c>
      <c r="F281" s="222" t="s">
        <v>414</v>
      </c>
      <c r="G281" s="222"/>
      <c r="H281" s="222"/>
      <c r="I281" s="222"/>
      <c r="J281" s="223" t="s">
        <v>151</v>
      </c>
      <c r="K281" s="224">
        <v>365</v>
      </c>
      <c r="L281" s="225">
        <v>0</v>
      </c>
      <c r="M281" s="226"/>
      <c r="N281" s="227">
        <f>ROUND(L281*K281,2)</f>
        <v>0</v>
      </c>
      <c r="O281" s="227"/>
      <c r="P281" s="227"/>
      <c r="Q281" s="227"/>
      <c r="R281" s="49"/>
      <c r="T281" s="228" t="s">
        <v>22</v>
      </c>
      <c r="U281" s="57" t="s">
        <v>43</v>
      </c>
      <c r="V281" s="48"/>
      <c r="W281" s="229">
        <f>V281*K281</f>
        <v>0</v>
      </c>
      <c r="X281" s="229">
        <v>0.00020000000000000001</v>
      </c>
      <c r="Y281" s="229">
        <f>X281*K281</f>
        <v>0.073000000000000009</v>
      </c>
      <c r="Z281" s="229">
        <v>0</v>
      </c>
      <c r="AA281" s="230">
        <f>Z281*K281</f>
        <v>0</v>
      </c>
      <c r="AR281" s="23" t="s">
        <v>250</v>
      </c>
      <c r="AT281" s="23" t="s">
        <v>148</v>
      </c>
      <c r="AU281" s="23" t="s">
        <v>126</v>
      </c>
      <c r="AY281" s="23" t="s">
        <v>147</v>
      </c>
      <c r="BE281" s="143">
        <f>IF(U281="základní",N281,0)</f>
        <v>0</v>
      </c>
      <c r="BF281" s="143">
        <f>IF(U281="snížená",N281,0)</f>
        <v>0</v>
      </c>
      <c r="BG281" s="143">
        <f>IF(U281="zákl. přenesená",N281,0)</f>
        <v>0</v>
      </c>
      <c r="BH281" s="143">
        <f>IF(U281="sníž. přenesená",N281,0)</f>
        <v>0</v>
      </c>
      <c r="BI281" s="143">
        <f>IF(U281="nulová",N281,0)</f>
        <v>0</v>
      </c>
      <c r="BJ281" s="23" t="s">
        <v>126</v>
      </c>
      <c r="BK281" s="143">
        <f>ROUND(L281*K281,2)</f>
        <v>0</v>
      </c>
      <c r="BL281" s="23" t="s">
        <v>250</v>
      </c>
      <c r="BM281" s="23" t="s">
        <v>415</v>
      </c>
    </row>
    <row r="282" s="11" customFormat="1" ht="16.5" customHeight="1">
      <c r="B282" s="240"/>
      <c r="C282" s="241"/>
      <c r="D282" s="241"/>
      <c r="E282" s="242" t="s">
        <v>22</v>
      </c>
      <c r="F282" s="266" t="s">
        <v>416</v>
      </c>
      <c r="G282" s="267"/>
      <c r="H282" s="267"/>
      <c r="I282" s="267"/>
      <c r="J282" s="241"/>
      <c r="K282" s="244">
        <v>365</v>
      </c>
      <c r="L282" s="241"/>
      <c r="M282" s="241"/>
      <c r="N282" s="241"/>
      <c r="O282" s="241"/>
      <c r="P282" s="241"/>
      <c r="Q282" s="241"/>
      <c r="R282" s="245"/>
      <c r="T282" s="246"/>
      <c r="U282" s="241"/>
      <c r="V282" s="241"/>
      <c r="W282" s="241"/>
      <c r="X282" s="241"/>
      <c r="Y282" s="241"/>
      <c r="Z282" s="241"/>
      <c r="AA282" s="247"/>
      <c r="AT282" s="248" t="s">
        <v>155</v>
      </c>
      <c r="AU282" s="248" t="s">
        <v>126</v>
      </c>
      <c r="AV282" s="11" t="s">
        <v>126</v>
      </c>
      <c r="AW282" s="11" t="s">
        <v>34</v>
      </c>
      <c r="AX282" s="11" t="s">
        <v>76</v>
      </c>
      <c r="AY282" s="248" t="s">
        <v>147</v>
      </c>
    </row>
    <row r="283" s="12" customFormat="1" ht="16.5" customHeight="1">
      <c r="B283" s="249"/>
      <c r="C283" s="250"/>
      <c r="D283" s="250"/>
      <c r="E283" s="251" t="s">
        <v>22</v>
      </c>
      <c r="F283" s="252" t="s">
        <v>160</v>
      </c>
      <c r="G283" s="250"/>
      <c r="H283" s="250"/>
      <c r="I283" s="250"/>
      <c r="J283" s="250"/>
      <c r="K283" s="253">
        <v>365</v>
      </c>
      <c r="L283" s="250"/>
      <c r="M283" s="250"/>
      <c r="N283" s="250"/>
      <c r="O283" s="250"/>
      <c r="P283" s="250"/>
      <c r="Q283" s="250"/>
      <c r="R283" s="254"/>
      <c r="T283" s="255"/>
      <c r="U283" s="250"/>
      <c r="V283" s="250"/>
      <c r="W283" s="250"/>
      <c r="X283" s="250"/>
      <c r="Y283" s="250"/>
      <c r="Z283" s="250"/>
      <c r="AA283" s="256"/>
      <c r="AT283" s="257" t="s">
        <v>155</v>
      </c>
      <c r="AU283" s="257" t="s">
        <v>126</v>
      </c>
      <c r="AV283" s="12" t="s">
        <v>152</v>
      </c>
      <c r="AW283" s="12" t="s">
        <v>34</v>
      </c>
      <c r="AX283" s="12" t="s">
        <v>84</v>
      </c>
      <c r="AY283" s="257" t="s">
        <v>147</v>
      </c>
    </row>
    <row r="284" s="1" customFormat="1" ht="38.25" customHeight="1">
      <c r="B284" s="47"/>
      <c r="C284" s="220" t="s">
        <v>417</v>
      </c>
      <c r="D284" s="220" t="s">
        <v>148</v>
      </c>
      <c r="E284" s="221" t="s">
        <v>418</v>
      </c>
      <c r="F284" s="222" t="s">
        <v>419</v>
      </c>
      <c r="G284" s="222"/>
      <c r="H284" s="222"/>
      <c r="I284" s="222"/>
      <c r="J284" s="223" t="s">
        <v>151</v>
      </c>
      <c r="K284" s="224">
        <v>365</v>
      </c>
      <c r="L284" s="225">
        <v>0</v>
      </c>
      <c r="M284" s="226"/>
      <c r="N284" s="227">
        <f>ROUND(L284*K284,2)</f>
        <v>0</v>
      </c>
      <c r="O284" s="227"/>
      <c r="P284" s="227"/>
      <c r="Q284" s="227"/>
      <c r="R284" s="49"/>
      <c r="T284" s="228" t="s">
        <v>22</v>
      </c>
      <c r="U284" s="57" t="s">
        <v>43</v>
      </c>
      <c r="V284" s="48"/>
      <c r="W284" s="229">
        <f>V284*K284</f>
        <v>0</v>
      </c>
      <c r="X284" s="229">
        <v>0.00029</v>
      </c>
      <c r="Y284" s="229">
        <f>X284*K284</f>
        <v>0.10585</v>
      </c>
      <c r="Z284" s="229">
        <v>0</v>
      </c>
      <c r="AA284" s="230">
        <f>Z284*K284</f>
        <v>0</v>
      </c>
      <c r="AR284" s="23" t="s">
        <v>250</v>
      </c>
      <c r="AT284" s="23" t="s">
        <v>148</v>
      </c>
      <c r="AU284" s="23" t="s">
        <v>126</v>
      </c>
      <c r="AY284" s="23" t="s">
        <v>147</v>
      </c>
      <c r="BE284" s="143">
        <f>IF(U284="základní",N284,0)</f>
        <v>0</v>
      </c>
      <c r="BF284" s="143">
        <f>IF(U284="snížená",N284,0)</f>
        <v>0</v>
      </c>
      <c r="BG284" s="143">
        <f>IF(U284="zákl. přenesená",N284,0)</f>
        <v>0</v>
      </c>
      <c r="BH284" s="143">
        <f>IF(U284="sníž. přenesená",N284,0)</f>
        <v>0</v>
      </c>
      <c r="BI284" s="143">
        <f>IF(U284="nulová",N284,0)</f>
        <v>0</v>
      </c>
      <c r="BJ284" s="23" t="s">
        <v>126</v>
      </c>
      <c r="BK284" s="143">
        <f>ROUND(L284*K284,2)</f>
        <v>0</v>
      </c>
      <c r="BL284" s="23" t="s">
        <v>250</v>
      </c>
      <c r="BM284" s="23" t="s">
        <v>420</v>
      </c>
    </row>
    <row r="285" s="1" customFormat="1" ht="38.25" customHeight="1">
      <c r="B285" s="47"/>
      <c r="C285" s="220" t="s">
        <v>421</v>
      </c>
      <c r="D285" s="220" t="s">
        <v>148</v>
      </c>
      <c r="E285" s="221" t="s">
        <v>422</v>
      </c>
      <c r="F285" s="222" t="s">
        <v>423</v>
      </c>
      <c r="G285" s="222"/>
      <c r="H285" s="222"/>
      <c r="I285" s="222"/>
      <c r="J285" s="223" t="s">
        <v>151</v>
      </c>
      <c r="K285" s="224">
        <v>365</v>
      </c>
      <c r="L285" s="225">
        <v>0</v>
      </c>
      <c r="M285" s="226"/>
      <c r="N285" s="227">
        <f>ROUND(L285*K285,2)</f>
        <v>0</v>
      </c>
      <c r="O285" s="227"/>
      <c r="P285" s="227"/>
      <c r="Q285" s="227"/>
      <c r="R285" s="49"/>
      <c r="T285" s="228" t="s">
        <v>22</v>
      </c>
      <c r="U285" s="57" t="s">
        <v>43</v>
      </c>
      <c r="V285" s="48"/>
      <c r="W285" s="229">
        <f>V285*K285</f>
        <v>0</v>
      </c>
      <c r="X285" s="229">
        <v>0</v>
      </c>
      <c r="Y285" s="229">
        <f>X285*K285</f>
        <v>0</v>
      </c>
      <c r="Z285" s="229">
        <v>0</v>
      </c>
      <c r="AA285" s="230">
        <f>Z285*K285</f>
        <v>0</v>
      </c>
      <c r="AR285" s="23" t="s">
        <v>250</v>
      </c>
      <c r="AT285" s="23" t="s">
        <v>148</v>
      </c>
      <c r="AU285" s="23" t="s">
        <v>126</v>
      </c>
      <c r="AY285" s="23" t="s">
        <v>147</v>
      </c>
      <c r="BE285" s="143">
        <f>IF(U285="základní",N285,0)</f>
        <v>0</v>
      </c>
      <c r="BF285" s="143">
        <f>IF(U285="snížená",N285,0)</f>
        <v>0</v>
      </c>
      <c r="BG285" s="143">
        <f>IF(U285="zákl. přenesená",N285,0)</f>
        <v>0</v>
      </c>
      <c r="BH285" s="143">
        <f>IF(U285="sníž. přenesená",N285,0)</f>
        <v>0</v>
      </c>
      <c r="BI285" s="143">
        <f>IF(U285="nulová",N285,0)</f>
        <v>0</v>
      </c>
      <c r="BJ285" s="23" t="s">
        <v>126</v>
      </c>
      <c r="BK285" s="143">
        <f>ROUND(L285*K285,2)</f>
        <v>0</v>
      </c>
      <c r="BL285" s="23" t="s">
        <v>250</v>
      </c>
      <c r="BM285" s="23" t="s">
        <v>424</v>
      </c>
    </row>
    <row r="286" s="1" customFormat="1" ht="49.92" customHeight="1">
      <c r="B286" s="47"/>
      <c r="C286" s="48"/>
      <c r="D286" s="209" t="s">
        <v>425</v>
      </c>
      <c r="E286" s="48"/>
      <c r="F286" s="48"/>
      <c r="G286" s="48"/>
      <c r="H286" s="48"/>
      <c r="I286" s="48"/>
      <c r="J286" s="48"/>
      <c r="K286" s="48"/>
      <c r="L286" s="48"/>
      <c r="M286" s="48"/>
      <c r="N286" s="273">
        <f>BK286</f>
        <v>0</v>
      </c>
      <c r="O286" s="274"/>
      <c r="P286" s="274"/>
      <c r="Q286" s="274"/>
      <c r="R286" s="49"/>
      <c r="T286" s="191"/>
      <c r="U286" s="48"/>
      <c r="V286" s="48"/>
      <c r="W286" s="48"/>
      <c r="X286" s="48"/>
      <c r="Y286" s="48"/>
      <c r="Z286" s="48"/>
      <c r="AA286" s="101"/>
      <c r="AT286" s="23" t="s">
        <v>75</v>
      </c>
      <c r="AU286" s="23" t="s">
        <v>76</v>
      </c>
      <c r="AY286" s="23" t="s">
        <v>426</v>
      </c>
      <c r="BK286" s="143">
        <f>SUM(BK287:BK289)</f>
        <v>0</v>
      </c>
    </row>
    <row r="287" s="1" customFormat="1" ht="22.32" customHeight="1">
      <c r="B287" s="47"/>
      <c r="C287" s="275" t="s">
        <v>22</v>
      </c>
      <c r="D287" s="275" t="s">
        <v>148</v>
      </c>
      <c r="E287" s="276" t="s">
        <v>22</v>
      </c>
      <c r="F287" s="277" t="s">
        <v>22</v>
      </c>
      <c r="G287" s="277"/>
      <c r="H287" s="277"/>
      <c r="I287" s="277"/>
      <c r="J287" s="278" t="s">
        <v>22</v>
      </c>
      <c r="K287" s="272"/>
      <c r="L287" s="225"/>
      <c r="M287" s="227"/>
      <c r="N287" s="227">
        <f>BK287</f>
        <v>0</v>
      </c>
      <c r="O287" s="227"/>
      <c r="P287" s="227"/>
      <c r="Q287" s="227"/>
      <c r="R287" s="49"/>
      <c r="T287" s="228" t="s">
        <v>22</v>
      </c>
      <c r="U287" s="279" t="s">
        <v>43</v>
      </c>
      <c r="V287" s="48"/>
      <c r="W287" s="48"/>
      <c r="X287" s="48"/>
      <c r="Y287" s="48"/>
      <c r="Z287" s="48"/>
      <c r="AA287" s="101"/>
      <c r="AT287" s="23" t="s">
        <v>426</v>
      </c>
      <c r="AU287" s="23" t="s">
        <v>84</v>
      </c>
      <c r="AY287" s="23" t="s">
        <v>426</v>
      </c>
      <c r="BE287" s="143">
        <f>IF(U287="základní",N287,0)</f>
        <v>0</v>
      </c>
      <c r="BF287" s="143">
        <f>IF(U287="snížená",N287,0)</f>
        <v>0</v>
      </c>
      <c r="BG287" s="143">
        <f>IF(U287="zákl. přenesená",N287,0)</f>
        <v>0</v>
      </c>
      <c r="BH287" s="143">
        <f>IF(U287="sníž. přenesená",N287,0)</f>
        <v>0</v>
      </c>
      <c r="BI287" s="143">
        <f>IF(U287="nulová",N287,0)</f>
        <v>0</v>
      </c>
      <c r="BJ287" s="23" t="s">
        <v>126</v>
      </c>
      <c r="BK287" s="143">
        <f>L287*K287</f>
        <v>0</v>
      </c>
    </row>
    <row r="288" s="1" customFormat="1" ht="22.32" customHeight="1">
      <c r="B288" s="47"/>
      <c r="C288" s="275" t="s">
        <v>22</v>
      </c>
      <c r="D288" s="275" t="s">
        <v>148</v>
      </c>
      <c r="E288" s="276" t="s">
        <v>22</v>
      </c>
      <c r="F288" s="277" t="s">
        <v>22</v>
      </c>
      <c r="G288" s="277"/>
      <c r="H288" s="277"/>
      <c r="I288" s="277"/>
      <c r="J288" s="278" t="s">
        <v>22</v>
      </c>
      <c r="K288" s="272"/>
      <c r="L288" s="225"/>
      <c r="M288" s="227"/>
      <c r="N288" s="227">
        <f>BK288</f>
        <v>0</v>
      </c>
      <c r="O288" s="227"/>
      <c r="P288" s="227"/>
      <c r="Q288" s="227"/>
      <c r="R288" s="49"/>
      <c r="T288" s="228" t="s">
        <v>22</v>
      </c>
      <c r="U288" s="279" t="s">
        <v>43</v>
      </c>
      <c r="V288" s="48"/>
      <c r="W288" s="48"/>
      <c r="X288" s="48"/>
      <c r="Y288" s="48"/>
      <c r="Z288" s="48"/>
      <c r="AA288" s="101"/>
      <c r="AT288" s="23" t="s">
        <v>426</v>
      </c>
      <c r="AU288" s="23" t="s">
        <v>84</v>
      </c>
      <c r="AY288" s="23" t="s">
        <v>426</v>
      </c>
      <c r="BE288" s="143">
        <f>IF(U288="základní",N288,0)</f>
        <v>0</v>
      </c>
      <c r="BF288" s="143">
        <f>IF(U288="snížená",N288,0)</f>
        <v>0</v>
      </c>
      <c r="BG288" s="143">
        <f>IF(U288="zákl. přenesená",N288,0)</f>
        <v>0</v>
      </c>
      <c r="BH288" s="143">
        <f>IF(U288="sníž. přenesená",N288,0)</f>
        <v>0</v>
      </c>
      <c r="BI288" s="143">
        <f>IF(U288="nulová",N288,0)</f>
        <v>0</v>
      </c>
      <c r="BJ288" s="23" t="s">
        <v>126</v>
      </c>
      <c r="BK288" s="143">
        <f>L288*K288</f>
        <v>0</v>
      </c>
    </row>
    <row r="289" s="1" customFormat="1" ht="22.32" customHeight="1">
      <c r="B289" s="47"/>
      <c r="C289" s="275" t="s">
        <v>22</v>
      </c>
      <c r="D289" s="275" t="s">
        <v>148</v>
      </c>
      <c r="E289" s="276" t="s">
        <v>22</v>
      </c>
      <c r="F289" s="277" t="s">
        <v>22</v>
      </c>
      <c r="G289" s="277"/>
      <c r="H289" s="277"/>
      <c r="I289" s="277"/>
      <c r="J289" s="278" t="s">
        <v>22</v>
      </c>
      <c r="K289" s="272"/>
      <c r="L289" s="225"/>
      <c r="M289" s="227"/>
      <c r="N289" s="227">
        <f>BK289</f>
        <v>0</v>
      </c>
      <c r="O289" s="227"/>
      <c r="P289" s="227"/>
      <c r="Q289" s="227"/>
      <c r="R289" s="49"/>
      <c r="T289" s="228" t="s">
        <v>22</v>
      </c>
      <c r="U289" s="279" t="s">
        <v>43</v>
      </c>
      <c r="V289" s="73"/>
      <c r="W289" s="73"/>
      <c r="X289" s="73"/>
      <c r="Y289" s="73"/>
      <c r="Z289" s="73"/>
      <c r="AA289" s="75"/>
      <c r="AT289" s="23" t="s">
        <v>426</v>
      </c>
      <c r="AU289" s="23" t="s">
        <v>84</v>
      </c>
      <c r="AY289" s="23" t="s">
        <v>426</v>
      </c>
      <c r="BE289" s="143">
        <f>IF(U289="základní",N289,0)</f>
        <v>0</v>
      </c>
      <c r="BF289" s="143">
        <f>IF(U289="snížená",N289,0)</f>
        <v>0</v>
      </c>
      <c r="BG289" s="143">
        <f>IF(U289="zákl. přenesená",N289,0)</f>
        <v>0</v>
      </c>
      <c r="BH289" s="143">
        <f>IF(U289="sníž. přenesená",N289,0)</f>
        <v>0</v>
      </c>
      <c r="BI289" s="143">
        <f>IF(U289="nulová",N289,0)</f>
        <v>0</v>
      </c>
      <c r="BJ289" s="23" t="s">
        <v>126</v>
      </c>
      <c r="BK289" s="143">
        <f>L289*K289</f>
        <v>0</v>
      </c>
    </row>
    <row r="290" s="1" customFormat="1" ht="6.96" customHeight="1">
      <c r="B290" s="76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8"/>
    </row>
  </sheetData>
  <sheetProtection sheet="1" formatColumns="0" formatRows="0" objects="1" scenarios="1" spinCount="10" saltValue="tpBRDVwaFwItdKcV8GpcVC3375EvaiBK+PTzclxEtw3G2RLflH4ac6oW0eOahMXSDvrhZBGbQKtdq6/0nNo9fA==" hashValue="vq3lp0L8jEBTlzmS6hm17NKi6CM8wErssYy4eOrkJ7FglF8nWAK3zTGZhoMeW0EJw+l/fa2Wlq0sB3Xb9DyVWg==" algorithmName="SHA-512" password="CC35"/>
  <mergeCells count="353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D106:H106"/>
    <mergeCell ref="N106:Q106"/>
    <mergeCell ref="N107:Q107"/>
    <mergeCell ref="L109:Q109"/>
    <mergeCell ref="C115:Q115"/>
    <mergeCell ref="F117:P117"/>
    <mergeCell ref="F118:P118"/>
    <mergeCell ref="M120:P120"/>
    <mergeCell ref="M122:Q122"/>
    <mergeCell ref="M123:Q123"/>
    <mergeCell ref="F125:I125"/>
    <mergeCell ref="L125:M125"/>
    <mergeCell ref="N125:Q125"/>
    <mergeCell ref="F129:I129"/>
    <mergeCell ref="L129:M129"/>
    <mergeCell ref="N129:Q129"/>
    <mergeCell ref="F130:I130"/>
    <mergeCell ref="F131:I131"/>
    <mergeCell ref="F132:I132"/>
    <mergeCell ref="F133:I133"/>
    <mergeCell ref="F134:I134"/>
    <mergeCell ref="F135:I135"/>
    <mergeCell ref="F136:I136"/>
    <mergeCell ref="L136:M136"/>
    <mergeCell ref="N136:Q136"/>
    <mergeCell ref="F137:I137"/>
    <mergeCell ref="F138:I138"/>
    <mergeCell ref="F139:I139"/>
    <mergeCell ref="F140:I140"/>
    <mergeCell ref="F141:I141"/>
    <mergeCell ref="F142:I142"/>
    <mergeCell ref="F143:I143"/>
    <mergeCell ref="L143:M143"/>
    <mergeCell ref="N143:Q143"/>
    <mergeCell ref="F144:I144"/>
    <mergeCell ref="F145:I145"/>
    <mergeCell ref="F146:I146"/>
    <mergeCell ref="F147:I147"/>
    <mergeCell ref="F148:I148"/>
    <mergeCell ref="F149:I149"/>
    <mergeCell ref="F150:I150"/>
    <mergeCell ref="L150:M150"/>
    <mergeCell ref="N150:Q150"/>
    <mergeCell ref="F151:I151"/>
    <mergeCell ref="L151:M151"/>
    <mergeCell ref="N151:Q151"/>
    <mergeCell ref="F152:I152"/>
    <mergeCell ref="F153:I153"/>
    <mergeCell ref="F154:I154"/>
    <mergeCell ref="F155:I155"/>
    <mergeCell ref="F156:I156"/>
    <mergeCell ref="L156:M156"/>
    <mergeCell ref="N156:Q156"/>
    <mergeCell ref="F157:I157"/>
    <mergeCell ref="F158:I158"/>
    <mergeCell ref="F159:I159"/>
    <mergeCell ref="F160:I160"/>
    <mergeCell ref="F161:I161"/>
    <mergeCell ref="F162:I162"/>
    <mergeCell ref="F163:I163"/>
    <mergeCell ref="F164:I164"/>
    <mergeCell ref="F165:I165"/>
    <mergeCell ref="L165:M165"/>
    <mergeCell ref="N165:Q165"/>
    <mergeCell ref="F166:I166"/>
    <mergeCell ref="F167:I167"/>
    <mergeCell ref="F168:I168"/>
    <mergeCell ref="F169:I169"/>
    <mergeCell ref="F170:I170"/>
    <mergeCell ref="F171:I171"/>
    <mergeCell ref="F172:I172"/>
    <mergeCell ref="L172:M172"/>
    <mergeCell ref="N172:Q172"/>
    <mergeCell ref="F173:I173"/>
    <mergeCell ref="L173:M173"/>
    <mergeCell ref="N173:Q173"/>
    <mergeCell ref="F174:I174"/>
    <mergeCell ref="F175:I175"/>
    <mergeCell ref="F176:I176"/>
    <mergeCell ref="F177:I177"/>
    <mergeCell ref="F178:I178"/>
    <mergeCell ref="F179:I179"/>
    <mergeCell ref="F180:I180"/>
    <mergeCell ref="F181:I181"/>
    <mergeCell ref="F182:I182"/>
    <mergeCell ref="L182:M182"/>
    <mergeCell ref="N182:Q182"/>
    <mergeCell ref="F183:I183"/>
    <mergeCell ref="F184:I184"/>
    <mergeCell ref="F185:I185"/>
    <mergeCell ref="L185:M185"/>
    <mergeCell ref="N185:Q185"/>
    <mergeCell ref="F186:I186"/>
    <mergeCell ref="F187:I187"/>
    <mergeCell ref="F189:I189"/>
    <mergeCell ref="L189:M189"/>
    <mergeCell ref="N189:Q189"/>
    <mergeCell ref="F190:I190"/>
    <mergeCell ref="L190:M190"/>
    <mergeCell ref="N190:Q190"/>
    <mergeCell ref="F191:I191"/>
    <mergeCell ref="F192:I192"/>
    <mergeCell ref="F193:I193"/>
    <mergeCell ref="F194:I194"/>
    <mergeCell ref="L194:M194"/>
    <mergeCell ref="N194:Q194"/>
    <mergeCell ref="F195:I195"/>
    <mergeCell ref="F196:I196"/>
    <mergeCell ref="F197:I197"/>
    <mergeCell ref="F198:I198"/>
    <mergeCell ref="F199:I199"/>
    <mergeCell ref="L199:M199"/>
    <mergeCell ref="N199:Q199"/>
    <mergeCell ref="F200:I200"/>
    <mergeCell ref="F201:I201"/>
    <mergeCell ref="F202:I202"/>
    <mergeCell ref="F203:I203"/>
    <mergeCell ref="F204:I204"/>
    <mergeCell ref="L204:M204"/>
    <mergeCell ref="N204:Q204"/>
    <mergeCell ref="F205:I205"/>
    <mergeCell ref="F206:I206"/>
    <mergeCell ref="F207:I207"/>
    <mergeCell ref="F208:I208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5:I215"/>
    <mergeCell ref="L215:M215"/>
    <mergeCell ref="N215:Q215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2:I222"/>
    <mergeCell ref="L222:M222"/>
    <mergeCell ref="N222:Q222"/>
    <mergeCell ref="F223:I223"/>
    <mergeCell ref="F224:I224"/>
    <mergeCell ref="F225:I225"/>
    <mergeCell ref="F226:I226"/>
    <mergeCell ref="L226:M226"/>
    <mergeCell ref="N226:Q226"/>
    <mergeCell ref="F227:I227"/>
    <mergeCell ref="F228:I228"/>
    <mergeCell ref="F229:I229"/>
    <mergeCell ref="L229:M229"/>
    <mergeCell ref="N229:Q229"/>
    <mergeCell ref="F230:I230"/>
    <mergeCell ref="F231:I231"/>
    <mergeCell ref="F232:I232"/>
    <mergeCell ref="F233:I233"/>
    <mergeCell ref="L233:M233"/>
    <mergeCell ref="N233:Q233"/>
    <mergeCell ref="F234:I234"/>
    <mergeCell ref="F235:I235"/>
    <mergeCell ref="F236:I236"/>
    <mergeCell ref="L236:M236"/>
    <mergeCell ref="N236:Q236"/>
    <mergeCell ref="F237:I237"/>
    <mergeCell ref="F238:I238"/>
    <mergeCell ref="F239:I239"/>
    <mergeCell ref="L239:M239"/>
    <mergeCell ref="N239:Q239"/>
    <mergeCell ref="F240:I240"/>
    <mergeCell ref="L240:M240"/>
    <mergeCell ref="N240:Q240"/>
    <mergeCell ref="F241:I241"/>
    <mergeCell ref="F242:I242"/>
    <mergeCell ref="F243:I243"/>
    <mergeCell ref="F244:I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F250:I250"/>
    <mergeCell ref="F251:I251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F256:I256"/>
    <mergeCell ref="L256:M256"/>
    <mergeCell ref="N256:Q256"/>
    <mergeCell ref="F257:I257"/>
    <mergeCell ref="F258:I258"/>
    <mergeCell ref="L258:M258"/>
    <mergeCell ref="N258:Q258"/>
    <mergeCell ref="F259:I259"/>
    <mergeCell ref="F260:I260"/>
    <mergeCell ref="L260:M260"/>
    <mergeCell ref="N260:Q260"/>
    <mergeCell ref="F261:I261"/>
    <mergeCell ref="L261:M261"/>
    <mergeCell ref="N261:Q261"/>
    <mergeCell ref="F262:I262"/>
    <mergeCell ref="F263:I263"/>
    <mergeCell ref="F264:I264"/>
    <mergeCell ref="L264:M264"/>
    <mergeCell ref="N264:Q264"/>
    <mergeCell ref="F265:I265"/>
    <mergeCell ref="L265:M265"/>
    <mergeCell ref="N265:Q265"/>
    <mergeCell ref="F266:I266"/>
    <mergeCell ref="F267:I267"/>
    <mergeCell ref="L267:M267"/>
    <mergeCell ref="N267:Q267"/>
    <mergeCell ref="F268:I268"/>
    <mergeCell ref="L268:M268"/>
    <mergeCell ref="N268:Q268"/>
    <mergeCell ref="F269:I269"/>
    <mergeCell ref="F270:I270"/>
    <mergeCell ref="L270:M270"/>
    <mergeCell ref="N270:Q270"/>
    <mergeCell ref="F271:I271"/>
    <mergeCell ref="L271:M271"/>
    <mergeCell ref="N271:Q271"/>
    <mergeCell ref="F272:I272"/>
    <mergeCell ref="F273:I273"/>
    <mergeCell ref="L273:M273"/>
    <mergeCell ref="N273:Q273"/>
    <mergeCell ref="F274:I274"/>
    <mergeCell ref="F275:I275"/>
    <mergeCell ref="F276:I276"/>
    <mergeCell ref="L276:M276"/>
    <mergeCell ref="N276:Q276"/>
    <mergeCell ref="F278:I278"/>
    <mergeCell ref="L278:M278"/>
    <mergeCell ref="N278:Q278"/>
    <mergeCell ref="F279:I279"/>
    <mergeCell ref="L279:M279"/>
    <mergeCell ref="N279:Q279"/>
    <mergeCell ref="F281:I281"/>
    <mergeCell ref="L281:M281"/>
    <mergeCell ref="N281:Q281"/>
    <mergeCell ref="F282:I282"/>
    <mergeCell ref="F283:I283"/>
    <mergeCell ref="F284:I284"/>
    <mergeCell ref="L284:M284"/>
    <mergeCell ref="N284:Q284"/>
    <mergeCell ref="F285:I285"/>
    <mergeCell ref="L285:M285"/>
    <mergeCell ref="N285:Q285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N126:Q126"/>
    <mergeCell ref="N127:Q127"/>
    <mergeCell ref="N128:Q128"/>
    <mergeCell ref="N188:Q188"/>
    <mergeCell ref="N209:Q209"/>
    <mergeCell ref="N214:Q214"/>
    <mergeCell ref="N216:Q216"/>
    <mergeCell ref="N217:Q217"/>
    <mergeCell ref="N221:Q221"/>
    <mergeCell ref="N277:Q277"/>
    <mergeCell ref="N280:Q280"/>
    <mergeCell ref="N286:Q286"/>
    <mergeCell ref="H1:K1"/>
    <mergeCell ref="S2:AC2"/>
  </mergeCells>
  <dataValidations count="2">
    <dataValidation type="list" allowBlank="1" showInputMessage="1" showErrorMessage="1" error="Povoleny jsou hodnoty K, M." sqref="D287:D290">
      <formula1>"K, M"</formula1>
    </dataValidation>
    <dataValidation type="list" allowBlank="1" showInputMessage="1" showErrorMessage="1" error="Povoleny jsou hodnoty základní, snížená, zákl. přenesená, sníž. přenesená, nulová." sqref="U287:U290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25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98</v>
      </c>
      <c r="G1" s="16"/>
      <c r="H1" s="155" t="s">
        <v>99</v>
      </c>
      <c r="I1" s="155"/>
      <c r="J1" s="155"/>
      <c r="K1" s="155"/>
      <c r="L1" s="16" t="s">
        <v>100</v>
      </c>
      <c r="M1" s="14"/>
      <c r="N1" s="14"/>
      <c r="O1" s="15" t="s">
        <v>101</v>
      </c>
      <c r="P1" s="14"/>
      <c r="Q1" s="14"/>
      <c r="R1" s="14"/>
      <c r="S1" s="16" t="s">
        <v>102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88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84</v>
      </c>
    </row>
    <row r="4" ht="36.96" customHeight="1">
      <c r="B4" s="27"/>
      <c r="C4" s="28" t="s">
        <v>103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Výměna oken v bytových domech na ul. Koněvova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104</v>
      </c>
      <c r="E7" s="48"/>
      <c r="F7" s="37" t="s">
        <v>427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26.2.2018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tr">
        <f>IF('Rekapitulace stavby'!AN10="","",'Rekapitulace stavby'!AN10)</f>
        <v/>
      </c>
      <c r="P11" s="34"/>
      <c r="Q11" s="48"/>
      <c r="R11" s="49"/>
    </row>
    <row r="12" s="1" customFormat="1" ht="18" customHeight="1">
      <c r="B12" s="47"/>
      <c r="C12" s="48"/>
      <c r="D12" s="48"/>
      <c r="E12" s="34" t="str">
        <f>IF('Rekapitulace stavby'!E11="","",'Rekapitulace stavby'!E11)</f>
        <v xml:space="preserve"> </v>
      </c>
      <c r="F12" s="48"/>
      <c r="G12" s="48"/>
      <c r="H12" s="48"/>
      <c r="I12" s="48"/>
      <c r="J12" s="48"/>
      <c r="K12" s="48"/>
      <c r="L12" s="48"/>
      <c r="M12" s="39" t="s">
        <v>30</v>
      </c>
      <c r="N12" s="48"/>
      <c r="O12" s="34" t="str">
        <f>IF('Rekapitulace stavby'!AN11="","",'Rekapitulace stavby'!AN11)</f>
        <v/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31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30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33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tr">
        <f>IF('Rekapitulace stavby'!AN16="","",'Rekapitulace stavby'!AN16)</f>
        <v/>
      </c>
      <c r="P17" s="34"/>
      <c r="Q17" s="48"/>
      <c r="R17" s="49"/>
    </row>
    <row r="18" s="1" customFormat="1" ht="18" customHeight="1">
      <c r="B18" s="47"/>
      <c r="C18" s="48"/>
      <c r="D18" s="48"/>
      <c r="E18" s="34" t="str">
        <f>IF('Rekapitulace stavby'!E17="","",'Rekapitulace stavby'!E17)</f>
        <v xml:space="preserve"> </v>
      </c>
      <c r="F18" s="48"/>
      <c r="G18" s="48"/>
      <c r="H18" s="48"/>
      <c r="I18" s="48"/>
      <c r="J18" s="48"/>
      <c r="K18" s="48"/>
      <c r="L18" s="48"/>
      <c r="M18" s="39" t="s">
        <v>30</v>
      </c>
      <c r="N18" s="48"/>
      <c r="O18" s="34" t="str">
        <f>IF('Rekapitulace stavby'!AN17="","",'Rekapitulace stavby'!AN17)</f>
        <v/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35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30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36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106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92</v>
      </c>
      <c r="E28" s="48"/>
      <c r="F28" s="48"/>
      <c r="G28" s="48"/>
      <c r="H28" s="48"/>
      <c r="I28" s="48"/>
      <c r="J28" s="48"/>
      <c r="K28" s="48"/>
      <c r="L28" s="48"/>
      <c r="M28" s="46">
        <f>N101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39</v>
      </c>
      <c r="E30" s="48"/>
      <c r="F30" s="48"/>
      <c r="G30" s="48"/>
      <c r="H30" s="48"/>
      <c r="I30" s="48"/>
      <c r="J30" s="48"/>
      <c r="K30" s="48"/>
      <c r="L30" s="48"/>
      <c r="M30" s="161">
        <f>ROUND(M27+M28,2)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40</v>
      </c>
      <c r="E32" s="55" t="s">
        <v>41</v>
      </c>
      <c r="F32" s="56">
        <v>0.20999999999999999</v>
      </c>
      <c r="G32" s="162" t="s">
        <v>42</v>
      </c>
      <c r="H32" s="163">
        <f>ROUND((((SUM(BE101:BE108)+SUM(BE126:BE224))+SUM(BE226:BE228))),2)</f>
        <v>0</v>
      </c>
      <c r="I32" s="48"/>
      <c r="J32" s="48"/>
      <c r="K32" s="48"/>
      <c r="L32" s="48"/>
      <c r="M32" s="163">
        <f>ROUND(((ROUND((SUM(BE101:BE108)+SUM(BE126:BE224)), 2)*F32)+SUM(BE226:BE228)*F32),2)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43</v>
      </c>
      <c r="F33" s="56">
        <v>0.14999999999999999</v>
      </c>
      <c r="G33" s="162" t="s">
        <v>42</v>
      </c>
      <c r="H33" s="163">
        <f>ROUND((((SUM(BF101:BF108)+SUM(BF126:BF224))+SUM(BF226:BF228))),2)</f>
        <v>0</v>
      </c>
      <c r="I33" s="48"/>
      <c r="J33" s="48"/>
      <c r="K33" s="48"/>
      <c r="L33" s="48"/>
      <c r="M33" s="163">
        <f>ROUND(((ROUND((SUM(BF101:BF108)+SUM(BF126:BF224)), 2)*F33)+SUM(BF226:BF228)*F33),2)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44</v>
      </c>
      <c r="F34" s="56">
        <v>0.20999999999999999</v>
      </c>
      <c r="G34" s="162" t="s">
        <v>42</v>
      </c>
      <c r="H34" s="163">
        <f>ROUND((((SUM(BG101:BG108)+SUM(BG126:BG224))+SUM(BG226:BG228))),2)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45</v>
      </c>
      <c r="F35" s="56">
        <v>0.14999999999999999</v>
      </c>
      <c r="G35" s="162" t="s">
        <v>42</v>
      </c>
      <c r="H35" s="163">
        <f>ROUND((((SUM(BH101:BH108)+SUM(BH126:BH224))+SUM(BH226:BH228))),2)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46</v>
      </c>
      <c r="F36" s="56">
        <v>0</v>
      </c>
      <c r="G36" s="162" t="s">
        <v>42</v>
      </c>
      <c r="H36" s="163">
        <f>ROUND((((SUM(BI101:BI108)+SUM(BI126:BI224))+SUM(BI226:BI228))),2)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47</v>
      </c>
      <c r="E38" s="104"/>
      <c r="F38" s="104"/>
      <c r="G38" s="165" t="s">
        <v>48</v>
      </c>
      <c r="H38" s="166" t="s">
        <v>49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50</v>
      </c>
      <c r="E50" s="68"/>
      <c r="F50" s="68"/>
      <c r="G50" s="68"/>
      <c r="H50" s="69"/>
      <c r="I50" s="48"/>
      <c r="J50" s="67" t="s">
        <v>51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52</v>
      </c>
      <c r="E59" s="73"/>
      <c r="F59" s="73"/>
      <c r="G59" s="74" t="s">
        <v>53</v>
      </c>
      <c r="H59" s="75"/>
      <c r="I59" s="48"/>
      <c r="J59" s="72" t="s">
        <v>52</v>
      </c>
      <c r="K59" s="73"/>
      <c r="L59" s="73"/>
      <c r="M59" s="73"/>
      <c r="N59" s="74" t="s">
        <v>53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54</v>
      </c>
      <c r="E61" s="68"/>
      <c r="F61" s="68"/>
      <c r="G61" s="68"/>
      <c r="H61" s="69"/>
      <c r="I61" s="48"/>
      <c r="J61" s="67" t="s">
        <v>55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52</v>
      </c>
      <c r="E70" s="73"/>
      <c r="F70" s="73"/>
      <c r="G70" s="74" t="s">
        <v>53</v>
      </c>
      <c r="H70" s="75"/>
      <c r="I70" s="48"/>
      <c r="J70" s="72" t="s">
        <v>52</v>
      </c>
      <c r="K70" s="73"/>
      <c r="L70" s="73"/>
      <c r="M70" s="73"/>
      <c r="N70" s="74" t="s">
        <v>53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107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Výměna oken v bytových domech na ul. Koněvova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104</v>
      </c>
      <c r="D79" s="48"/>
      <c r="E79" s="48"/>
      <c r="F79" s="88" t="str">
        <f>F7</f>
        <v>02 - Výměna oken ul. Koněvova 243/10, 244/12, 245/14, 246/16, 247/18, 248/20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26.2.2018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 xml:space="preserve"> </v>
      </c>
      <c r="G83" s="48"/>
      <c r="H83" s="48"/>
      <c r="I83" s="48"/>
      <c r="J83" s="48"/>
      <c r="K83" s="39" t="s">
        <v>33</v>
      </c>
      <c r="L83" s="48"/>
      <c r="M83" s="34" t="str">
        <f>E18</f>
        <v xml:space="preserve"> 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31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35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108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109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110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N126</f>
        <v>0</v>
      </c>
      <c r="O88" s="175"/>
      <c r="P88" s="175"/>
      <c r="Q88" s="175"/>
      <c r="R88" s="49"/>
      <c r="T88" s="172"/>
      <c r="U88" s="172"/>
      <c r="AU88" s="23" t="s">
        <v>111</v>
      </c>
    </row>
    <row r="89" s="6" customFormat="1" ht="24.96" customHeight="1">
      <c r="B89" s="176"/>
      <c r="C89" s="177"/>
      <c r="D89" s="178" t="s">
        <v>112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N127</f>
        <v>0</v>
      </c>
      <c r="O89" s="177"/>
      <c r="P89" s="177"/>
      <c r="Q89" s="177"/>
      <c r="R89" s="180"/>
      <c r="T89" s="181"/>
      <c r="U89" s="181"/>
    </row>
    <row r="90" s="7" customFormat="1" ht="19.92" customHeight="1">
      <c r="B90" s="182"/>
      <c r="C90" s="183"/>
      <c r="D90" s="137" t="s">
        <v>113</v>
      </c>
      <c r="E90" s="183"/>
      <c r="F90" s="183"/>
      <c r="G90" s="183"/>
      <c r="H90" s="183"/>
      <c r="I90" s="183"/>
      <c r="J90" s="183"/>
      <c r="K90" s="183"/>
      <c r="L90" s="183"/>
      <c r="M90" s="183"/>
      <c r="N90" s="139">
        <f>N128</f>
        <v>0</v>
      </c>
      <c r="O90" s="183"/>
      <c r="P90" s="183"/>
      <c r="Q90" s="183"/>
      <c r="R90" s="184"/>
      <c r="T90" s="185"/>
      <c r="U90" s="185"/>
    </row>
    <row r="91" s="7" customFormat="1" ht="19.92" customHeight="1">
      <c r="B91" s="182"/>
      <c r="C91" s="183"/>
      <c r="D91" s="137" t="s">
        <v>114</v>
      </c>
      <c r="E91" s="183"/>
      <c r="F91" s="183"/>
      <c r="G91" s="183"/>
      <c r="H91" s="183"/>
      <c r="I91" s="183"/>
      <c r="J91" s="183"/>
      <c r="K91" s="183"/>
      <c r="L91" s="183"/>
      <c r="M91" s="183"/>
      <c r="N91" s="139">
        <f>N158</f>
        <v>0</v>
      </c>
      <c r="O91" s="183"/>
      <c r="P91" s="183"/>
      <c r="Q91" s="183"/>
      <c r="R91" s="184"/>
      <c r="T91" s="185"/>
      <c r="U91" s="185"/>
    </row>
    <row r="92" s="7" customFormat="1" ht="19.92" customHeight="1">
      <c r="B92" s="182"/>
      <c r="C92" s="183"/>
      <c r="D92" s="137" t="s">
        <v>115</v>
      </c>
      <c r="E92" s="183"/>
      <c r="F92" s="183"/>
      <c r="G92" s="183"/>
      <c r="H92" s="183"/>
      <c r="I92" s="183"/>
      <c r="J92" s="183"/>
      <c r="K92" s="183"/>
      <c r="L92" s="183"/>
      <c r="M92" s="183"/>
      <c r="N92" s="139">
        <f>N166</f>
        <v>0</v>
      </c>
      <c r="O92" s="183"/>
      <c r="P92" s="183"/>
      <c r="Q92" s="183"/>
      <c r="R92" s="184"/>
      <c r="T92" s="185"/>
      <c r="U92" s="185"/>
    </row>
    <row r="93" s="7" customFormat="1" ht="19.92" customHeight="1">
      <c r="B93" s="182"/>
      <c r="C93" s="183"/>
      <c r="D93" s="137" t="s">
        <v>116</v>
      </c>
      <c r="E93" s="183"/>
      <c r="F93" s="183"/>
      <c r="G93" s="183"/>
      <c r="H93" s="183"/>
      <c r="I93" s="183"/>
      <c r="J93" s="183"/>
      <c r="K93" s="183"/>
      <c r="L93" s="183"/>
      <c r="M93" s="183"/>
      <c r="N93" s="139">
        <f>N171</f>
        <v>0</v>
      </c>
      <c r="O93" s="183"/>
      <c r="P93" s="183"/>
      <c r="Q93" s="183"/>
      <c r="R93" s="184"/>
      <c r="T93" s="185"/>
      <c r="U93" s="185"/>
    </row>
    <row r="94" s="6" customFormat="1" ht="24.96" customHeight="1">
      <c r="B94" s="176"/>
      <c r="C94" s="177"/>
      <c r="D94" s="178" t="s">
        <v>117</v>
      </c>
      <c r="E94" s="177"/>
      <c r="F94" s="177"/>
      <c r="G94" s="177"/>
      <c r="H94" s="177"/>
      <c r="I94" s="177"/>
      <c r="J94" s="177"/>
      <c r="K94" s="177"/>
      <c r="L94" s="177"/>
      <c r="M94" s="177"/>
      <c r="N94" s="179">
        <f>N173</f>
        <v>0</v>
      </c>
      <c r="O94" s="177"/>
      <c r="P94" s="177"/>
      <c r="Q94" s="177"/>
      <c r="R94" s="180"/>
      <c r="T94" s="181"/>
      <c r="U94" s="181"/>
    </row>
    <row r="95" s="7" customFormat="1" ht="19.92" customHeight="1">
      <c r="B95" s="182"/>
      <c r="C95" s="183"/>
      <c r="D95" s="137" t="s">
        <v>118</v>
      </c>
      <c r="E95" s="183"/>
      <c r="F95" s="183"/>
      <c r="G95" s="183"/>
      <c r="H95" s="183"/>
      <c r="I95" s="183"/>
      <c r="J95" s="183"/>
      <c r="K95" s="183"/>
      <c r="L95" s="183"/>
      <c r="M95" s="183"/>
      <c r="N95" s="139">
        <f>N174</f>
        <v>0</v>
      </c>
      <c r="O95" s="183"/>
      <c r="P95" s="183"/>
      <c r="Q95" s="183"/>
      <c r="R95" s="184"/>
      <c r="T95" s="185"/>
      <c r="U95" s="185"/>
    </row>
    <row r="96" s="7" customFormat="1" ht="19.92" customHeight="1">
      <c r="B96" s="182"/>
      <c r="C96" s="183"/>
      <c r="D96" s="137" t="s">
        <v>119</v>
      </c>
      <c r="E96" s="183"/>
      <c r="F96" s="183"/>
      <c r="G96" s="183"/>
      <c r="H96" s="183"/>
      <c r="I96" s="183"/>
      <c r="J96" s="183"/>
      <c r="K96" s="183"/>
      <c r="L96" s="183"/>
      <c r="M96" s="183"/>
      <c r="N96" s="139">
        <f>N178</f>
        <v>0</v>
      </c>
      <c r="O96" s="183"/>
      <c r="P96" s="183"/>
      <c r="Q96" s="183"/>
      <c r="R96" s="184"/>
      <c r="T96" s="185"/>
      <c r="U96" s="185"/>
    </row>
    <row r="97" s="7" customFormat="1" ht="19.92" customHeight="1">
      <c r="B97" s="182"/>
      <c r="C97" s="183"/>
      <c r="D97" s="137" t="s">
        <v>120</v>
      </c>
      <c r="E97" s="183"/>
      <c r="F97" s="183"/>
      <c r="G97" s="183"/>
      <c r="H97" s="183"/>
      <c r="I97" s="183"/>
      <c r="J97" s="183"/>
      <c r="K97" s="183"/>
      <c r="L97" s="183"/>
      <c r="M97" s="183"/>
      <c r="N97" s="139">
        <f>N216</f>
        <v>0</v>
      </c>
      <c r="O97" s="183"/>
      <c r="P97" s="183"/>
      <c r="Q97" s="183"/>
      <c r="R97" s="184"/>
      <c r="T97" s="185"/>
      <c r="U97" s="185"/>
    </row>
    <row r="98" s="7" customFormat="1" ht="19.92" customHeight="1">
      <c r="B98" s="182"/>
      <c r="C98" s="183"/>
      <c r="D98" s="137" t="s">
        <v>121</v>
      </c>
      <c r="E98" s="183"/>
      <c r="F98" s="183"/>
      <c r="G98" s="183"/>
      <c r="H98" s="183"/>
      <c r="I98" s="183"/>
      <c r="J98" s="183"/>
      <c r="K98" s="183"/>
      <c r="L98" s="183"/>
      <c r="M98" s="183"/>
      <c r="N98" s="139">
        <f>N219</f>
        <v>0</v>
      </c>
      <c r="O98" s="183"/>
      <c r="P98" s="183"/>
      <c r="Q98" s="183"/>
      <c r="R98" s="184"/>
      <c r="T98" s="185"/>
      <c r="U98" s="185"/>
    </row>
    <row r="99" s="6" customFormat="1" ht="21.84" customHeight="1">
      <c r="B99" s="176"/>
      <c r="C99" s="177"/>
      <c r="D99" s="178" t="s">
        <v>122</v>
      </c>
      <c r="E99" s="177"/>
      <c r="F99" s="177"/>
      <c r="G99" s="177"/>
      <c r="H99" s="177"/>
      <c r="I99" s="177"/>
      <c r="J99" s="177"/>
      <c r="K99" s="177"/>
      <c r="L99" s="177"/>
      <c r="M99" s="177"/>
      <c r="N99" s="186">
        <f>N225</f>
        <v>0</v>
      </c>
      <c r="O99" s="177"/>
      <c r="P99" s="177"/>
      <c r="Q99" s="177"/>
      <c r="R99" s="180"/>
      <c r="T99" s="181"/>
      <c r="U99" s="181"/>
    </row>
    <row r="100" s="1" customFormat="1" ht="21.84" customHeight="1"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9"/>
      <c r="T100" s="172"/>
      <c r="U100" s="172"/>
    </row>
    <row r="101" s="1" customFormat="1" ht="29.28" customHeight="1">
      <c r="B101" s="47"/>
      <c r="C101" s="174" t="s">
        <v>123</v>
      </c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175">
        <f>ROUND(N102+N103+N104+N105+N106+N107,2)</f>
        <v>0</v>
      </c>
      <c r="O101" s="187"/>
      <c r="P101" s="187"/>
      <c r="Q101" s="187"/>
      <c r="R101" s="49"/>
      <c r="T101" s="188"/>
      <c r="U101" s="189" t="s">
        <v>40</v>
      </c>
    </row>
    <row r="102" s="1" customFormat="1" ht="18" customHeight="1">
      <c r="B102" s="47"/>
      <c r="C102" s="48"/>
      <c r="D102" s="144" t="s">
        <v>124</v>
      </c>
      <c r="E102" s="137"/>
      <c r="F102" s="137"/>
      <c r="G102" s="137"/>
      <c r="H102" s="137"/>
      <c r="I102" s="48"/>
      <c r="J102" s="48"/>
      <c r="K102" s="48"/>
      <c r="L102" s="48"/>
      <c r="M102" s="48"/>
      <c r="N102" s="138">
        <f>ROUND(N88*T102,2)</f>
        <v>0</v>
      </c>
      <c r="O102" s="139"/>
      <c r="P102" s="139"/>
      <c r="Q102" s="139"/>
      <c r="R102" s="49"/>
      <c r="S102" s="190"/>
      <c r="T102" s="191"/>
      <c r="U102" s="192" t="s">
        <v>43</v>
      </c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0"/>
      <c r="AK102" s="190"/>
      <c r="AL102" s="190"/>
      <c r="AM102" s="190"/>
      <c r="AN102" s="190"/>
      <c r="AO102" s="190"/>
      <c r="AP102" s="190"/>
      <c r="AQ102" s="190"/>
      <c r="AR102" s="190"/>
      <c r="AS102" s="190"/>
      <c r="AT102" s="190"/>
      <c r="AU102" s="190"/>
      <c r="AV102" s="190"/>
      <c r="AW102" s="190"/>
      <c r="AX102" s="190"/>
      <c r="AY102" s="193" t="s">
        <v>125</v>
      </c>
      <c r="AZ102" s="190"/>
      <c r="BA102" s="190"/>
      <c r="BB102" s="190"/>
      <c r="BC102" s="190"/>
      <c r="BD102" s="190"/>
      <c r="BE102" s="194">
        <f>IF(U102="základní",N102,0)</f>
        <v>0</v>
      </c>
      <c r="BF102" s="194">
        <f>IF(U102="snížená",N102,0)</f>
        <v>0</v>
      </c>
      <c r="BG102" s="194">
        <f>IF(U102="zákl. přenesená",N102,0)</f>
        <v>0</v>
      </c>
      <c r="BH102" s="194">
        <f>IF(U102="sníž. přenesená",N102,0)</f>
        <v>0</v>
      </c>
      <c r="BI102" s="194">
        <f>IF(U102="nulová",N102,0)</f>
        <v>0</v>
      </c>
      <c r="BJ102" s="193" t="s">
        <v>126</v>
      </c>
      <c r="BK102" s="190"/>
      <c r="BL102" s="190"/>
      <c r="BM102" s="190"/>
    </row>
    <row r="103" s="1" customFormat="1" ht="18" customHeight="1">
      <c r="B103" s="47"/>
      <c r="C103" s="48"/>
      <c r="D103" s="144" t="s">
        <v>127</v>
      </c>
      <c r="E103" s="137"/>
      <c r="F103" s="137"/>
      <c r="G103" s="137"/>
      <c r="H103" s="137"/>
      <c r="I103" s="48"/>
      <c r="J103" s="48"/>
      <c r="K103" s="48"/>
      <c r="L103" s="48"/>
      <c r="M103" s="48"/>
      <c r="N103" s="138">
        <f>ROUND(N88*T103,2)</f>
        <v>0</v>
      </c>
      <c r="O103" s="139"/>
      <c r="P103" s="139"/>
      <c r="Q103" s="139"/>
      <c r="R103" s="49"/>
      <c r="S103" s="190"/>
      <c r="T103" s="191"/>
      <c r="U103" s="192" t="s">
        <v>43</v>
      </c>
      <c r="V103" s="190"/>
      <c r="W103" s="190"/>
      <c r="X103" s="190"/>
      <c r="Y103" s="190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190"/>
      <c r="AJ103" s="190"/>
      <c r="AK103" s="190"/>
      <c r="AL103" s="190"/>
      <c r="AM103" s="190"/>
      <c r="AN103" s="190"/>
      <c r="AO103" s="190"/>
      <c r="AP103" s="190"/>
      <c r="AQ103" s="190"/>
      <c r="AR103" s="190"/>
      <c r="AS103" s="190"/>
      <c r="AT103" s="190"/>
      <c r="AU103" s="190"/>
      <c r="AV103" s="190"/>
      <c r="AW103" s="190"/>
      <c r="AX103" s="190"/>
      <c r="AY103" s="193" t="s">
        <v>125</v>
      </c>
      <c r="AZ103" s="190"/>
      <c r="BA103" s="190"/>
      <c r="BB103" s="190"/>
      <c r="BC103" s="190"/>
      <c r="BD103" s="190"/>
      <c r="BE103" s="194">
        <f>IF(U103="základní",N103,0)</f>
        <v>0</v>
      </c>
      <c r="BF103" s="194">
        <f>IF(U103="snížená",N103,0)</f>
        <v>0</v>
      </c>
      <c r="BG103" s="194">
        <f>IF(U103="zákl. přenesená",N103,0)</f>
        <v>0</v>
      </c>
      <c r="BH103" s="194">
        <f>IF(U103="sníž. přenesená",N103,0)</f>
        <v>0</v>
      </c>
      <c r="BI103" s="194">
        <f>IF(U103="nulová",N103,0)</f>
        <v>0</v>
      </c>
      <c r="BJ103" s="193" t="s">
        <v>126</v>
      </c>
      <c r="BK103" s="190"/>
      <c r="BL103" s="190"/>
      <c r="BM103" s="190"/>
    </row>
    <row r="104" s="1" customFormat="1" ht="18" customHeight="1">
      <c r="B104" s="47"/>
      <c r="C104" s="48"/>
      <c r="D104" s="144" t="s">
        <v>128</v>
      </c>
      <c r="E104" s="137"/>
      <c r="F104" s="137"/>
      <c r="G104" s="137"/>
      <c r="H104" s="137"/>
      <c r="I104" s="48"/>
      <c r="J104" s="48"/>
      <c r="K104" s="48"/>
      <c r="L104" s="48"/>
      <c r="M104" s="48"/>
      <c r="N104" s="138">
        <f>ROUND(N88*T104,2)</f>
        <v>0</v>
      </c>
      <c r="O104" s="139"/>
      <c r="P104" s="139"/>
      <c r="Q104" s="139"/>
      <c r="R104" s="49"/>
      <c r="S104" s="190"/>
      <c r="T104" s="191"/>
      <c r="U104" s="192" t="s">
        <v>43</v>
      </c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  <c r="AK104" s="190"/>
      <c r="AL104" s="190"/>
      <c r="AM104" s="190"/>
      <c r="AN104" s="190"/>
      <c r="AO104" s="190"/>
      <c r="AP104" s="190"/>
      <c r="AQ104" s="190"/>
      <c r="AR104" s="190"/>
      <c r="AS104" s="190"/>
      <c r="AT104" s="190"/>
      <c r="AU104" s="190"/>
      <c r="AV104" s="190"/>
      <c r="AW104" s="190"/>
      <c r="AX104" s="190"/>
      <c r="AY104" s="193" t="s">
        <v>125</v>
      </c>
      <c r="AZ104" s="190"/>
      <c r="BA104" s="190"/>
      <c r="BB104" s="190"/>
      <c r="BC104" s="190"/>
      <c r="BD104" s="190"/>
      <c r="BE104" s="194">
        <f>IF(U104="základní",N104,0)</f>
        <v>0</v>
      </c>
      <c r="BF104" s="194">
        <f>IF(U104="snížená",N104,0)</f>
        <v>0</v>
      </c>
      <c r="BG104" s="194">
        <f>IF(U104="zákl. přenesená",N104,0)</f>
        <v>0</v>
      </c>
      <c r="BH104" s="194">
        <f>IF(U104="sníž. přenesená",N104,0)</f>
        <v>0</v>
      </c>
      <c r="BI104" s="194">
        <f>IF(U104="nulová",N104,0)</f>
        <v>0</v>
      </c>
      <c r="BJ104" s="193" t="s">
        <v>126</v>
      </c>
      <c r="BK104" s="190"/>
      <c r="BL104" s="190"/>
      <c r="BM104" s="190"/>
    </row>
    <row r="105" s="1" customFormat="1" ht="18" customHeight="1">
      <c r="B105" s="47"/>
      <c r="C105" s="48"/>
      <c r="D105" s="144" t="s">
        <v>129</v>
      </c>
      <c r="E105" s="137"/>
      <c r="F105" s="137"/>
      <c r="G105" s="137"/>
      <c r="H105" s="137"/>
      <c r="I105" s="48"/>
      <c r="J105" s="48"/>
      <c r="K105" s="48"/>
      <c r="L105" s="48"/>
      <c r="M105" s="48"/>
      <c r="N105" s="138">
        <f>ROUND(N88*T105,2)</f>
        <v>0</v>
      </c>
      <c r="O105" s="139"/>
      <c r="P105" s="139"/>
      <c r="Q105" s="139"/>
      <c r="R105" s="49"/>
      <c r="S105" s="190"/>
      <c r="T105" s="191"/>
      <c r="U105" s="192" t="s">
        <v>43</v>
      </c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0"/>
      <c r="AG105" s="190"/>
      <c r="AH105" s="190"/>
      <c r="AI105" s="190"/>
      <c r="AJ105" s="190"/>
      <c r="AK105" s="190"/>
      <c r="AL105" s="190"/>
      <c r="AM105" s="190"/>
      <c r="AN105" s="190"/>
      <c r="AO105" s="190"/>
      <c r="AP105" s="190"/>
      <c r="AQ105" s="190"/>
      <c r="AR105" s="190"/>
      <c r="AS105" s="190"/>
      <c r="AT105" s="190"/>
      <c r="AU105" s="190"/>
      <c r="AV105" s="190"/>
      <c r="AW105" s="190"/>
      <c r="AX105" s="190"/>
      <c r="AY105" s="193" t="s">
        <v>125</v>
      </c>
      <c r="AZ105" s="190"/>
      <c r="BA105" s="190"/>
      <c r="BB105" s="190"/>
      <c r="BC105" s="190"/>
      <c r="BD105" s="190"/>
      <c r="BE105" s="194">
        <f>IF(U105="základní",N105,0)</f>
        <v>0</v>
      </c>
      <c r="BF105" s="194">
        <f>IF(U105="snížená",N105,0)</f>
        <v>0</v>
      </c>
      <c r="BG105" s="194">
        <f>IF(U105="zákl. přenesená",N105,0)</f>
        <v>0</v>
      </c>
      <c r="BH105" s="194">
        <f>IF(U105="sníž. přenesená",N105,0)</f>
        <v>0</v>
      </c>
      <c r="BI105" s="194">
        <f>IF(U105="nulová",N105,0)</f>
        <v>0</v>
      </c>
      <c r="BJ105" s="193" t="s">
        <v>126</v>
      </c>
      <c r="BK105" s="190"/>
      <c r="BL105" s="190"/>
      <c r="BM105" s="190"/>
    </row>
    <row r="106" s="1" customFormat="1" ht="18" customHeight="1">
      <c r="B106" s="47"/>
      <c r="C106" s="48"/>
      <c r="D106" s="144" t="s">
        <v>130</v>
      </c>
      <c r="E106" s="137"/>
      <c r="F106" s="137"/>
      <c r="G106" s="137"/>
      <c r="H106" s="137"/>
      <c r="I106" s="48"/>
      <c r="J106" s="48"/>
      <c r="K106" s="48"/>
      <c r="L106" s="48"/>
      <c r="M106" s="48"/>
      <c r="N106" s="138">
        <f>ROUND(N88*T106,2)</f>
        <v>0</v>
      </c>
      <c r="O106" s="139"/>
      <c r="P106" s="139"/>
      <c r="Q106" s="139"/>
      <c r="R106" s="49"/>
      <c r="S106" s="190"/>
      <c r="T106" s="191"/>
      <c r="U106" s="192" t="s">
        <v>43</v>
      </c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190"/>
      <c r="AJ106" s="190"/>
      <c r="AK106" s="190"/>
      <c r="AL106" s="190"/>
      <c r="AM106" s="190"/>
      <c r="AN106" s="190"/>
      <c r="AO106" s="190"/>
      <c r="AP106" s="190"/>
      <c r="AQ106" s="190"/>
      <c r="AR106" s="190"/>
      <c r="AS106" s="190"/>
      <c r="AT106" s="190"/>
      <c r="AU106" s="190"/>
      <c r="AV106" s="190"/>
      <c r="AW106" s="190"/>
      <c r="AX106" s="190"/>
      <c r="AY106" s="193" t="s">
        <v>125</v>
      </c>
      <c r="AZ106" s="190"/>
      <c r="BA106" s="190"/>
      <c r="BB106" s="190"/>
      <c r="BC106" s="190"/>
      <c r="BD106" s="190"/>
      <c r="BE106" s="194">
        <f>IF(U106="základní",N106,0)</f>
        <v>0</v>
      </c>
      <c r="BF106" s="194">
        <f>IF(U106="snížená",N106,0)</f>
        <v>0</v>
      </c>
      <c r="BG106" s="194">
        <f>IF(U106="zákl. přenesená",N106,0)</f>
        <v>0</v>
      </c>
      <c r="BH106" s="194">
        <f>IF(U106="sníž. přenesená",N106,0)</f>
        <v>0</v>
      </c>
      <c r="BI106" s="194">
        <f>IF(U106="nulová",N106,0)</f>
        <v>0</v>
      </c>
      <c r="BJ106" s="193" t="s">
        <v>126</v>
      </c>
      <c r="BK106" s="190"/>
      <c r="BL106" s="190"/>
      <c r="BM106" s="190"/>
    </row>
    <row r="107" s="1" customFormat="1" ht="18" customHeight="1">
      <c r="B107" s="47"/>
      <c r="C107" s="48"/>
      <c r="D107" s="137" t="s">
        <v>131</v>
      </c>
      <c r="E107" s="48"/>
      <c r="F107" s="48"/>
      <c r="G107" s="48"/>
      <c r="H107" s="48"/>
      <c r="I107" s="48"/>
      <c r="J107" s="48"/>
      <c r="K107" s="48"/>
      <c r="L107" s="48"/>
      <c r="M107" s="48"/>
      <c r="N107" s="138">
        <f>ROUND(N88*T107,2)</f>
        <v>0</v>
      </c>
      <c r="O107" s="139"/>
      <c r="P107" s="139"/>
      <c r="Q107" s="139"/>
      <c r="R107" s="49"/>
      <c r="S107" s="190"/>
      <c r="T107" s="195"/>
      <c r="U107" s="196" t="s">
        <v>43</v>
      </c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190"/>
      <c r="AJ107" s="190"/>
      <c r="AK107" s="190"/>
      <c r="AL107" s="190"/>
      <c r="AM107" s="190"/>
      <c r="AN107" s="190"/>
      <c r="AO107" s="190"/>
      <c r="AP107" s="190"/>
      <c r="AQ107" s="190"/>
      <c r="AR107" s="190"/>
      <c r="AS107" s="190"/>
      <c r="AT107" s="190"/>
      <c r="AU107" s="190"/>
      <c r="AV107" s="190"/>
      <c r="AW107" s="190"/>
      <c r="AX107" s="190"/>
      <c r="AY107" s="193" t="s">
        <v>132</v>
      </c>
      <c r="AZ107" s="190"/>
      <c r="BA107" s="190"/>
      <c r="BB107" s="190"/>
      <c r="BC107" s="190"/>
      <c r="BD107" s="190"/>
      <c r="BE107" s="194">
        <f>IF(U107="základní",N107,0)</f>
        <v>0</v>
      </c>
      <c r="BF107" s="194">
        <f>IF(U107="snížená",N107,0)</f>
        <v>0</v>
      </c>
      <c r="BG107" s="194">
        <f>IF(U107="zákl. přenesená",N107,0)</f>
        <v>0</v>
      </c>
      <c r="BH107" s="194">
        <f>IF(U107="sníž. přenesená",N107,0)</f>
        <v>0</v>
      </c>
      <c r="BI107" s="194">
        <f>IF(U107="nulová",N107,0)</f>
        <v>0</v>
      </c>
      <c r="BJ107" s="193" t="s">
        <v>126</v>
      </c>
      <c r="BK107" s="190"/>
      <c r="BL107" s="190"/>
      <c r="BM107" s="190"/>
    </row>
    <row r="108" s="1" customFormat="1"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9"/>
      <c r="T108" s="172"/>
      <c r="U108" s="172"/>
    </row>
    <row r="109" s="1" customFormat="1" ht="29.28" customHeight="1">
      <c r="B109" s="47"/>
      <c r="C109" s="151" t="s">
        <v>97</v>
      </c>
      <c r="D109" s="152"/>
      <c r="E109" s="152"/>
      <c r="F109" s="152"/>
      <c r="G109" s="152"/>
      <c r="H109" s="152"/>
      <c r="I109" s="152"/>
      <c r="J109" s="152"/>
      <c r="K109" s="152"/>
      <c r="L109" s="153">
        <f>ROUND(SUM(N88+N101),2)</f>
        <v>0</v>
      </c>
      <c r="M109" s="153"/>
      <c r="N109" s="153"/>
      <c r="O109" s="153"/>
      <c r="P109" s="153"/>
      <c r="Q109" s="153"/>
      <c r="R109" s="49"/>
      <c r="T109" s="172"/>
      <c r="U109" s="172"/>
    </row>
    <row r="110" s="1" customFormat="1" ht="6.96" customHeight="1">
      <c r="B110" s="76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8"/>
      <c r="T110" s="172"/>
      <c r="U110" s="172"/>
    </row>
    <row r="114" s="1" customFormat="1" ht="6.96" customHeight="1">
      <c r="B114" s="79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1"/>
    </row>
    <row r="115" s="1" customFormat="1" ht="36.96" customHeight="1">
      <c r="B115" s="47"/>
      <c r="C115" s="28" t="s">
        <v>133</v>
      </c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9"/>
    </row>
    <row r="116" s="1" customFormat="1" ht="6.96" customHeight="1"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9"/>
    </row>
    <row r="117" s="1" customFormat="1" ht="30" customHeight="1">
      <c r="B117" s="47"/>
      <c r="C117" s="39" t="s">
        <v>19</v>
      </c>
      <c r="D117" s="48"/>
      <c r="E117" s="48"/>
      <c r="F117" s="156" t="str">
        <f>F6</f>
        <v>Výměna oken v bytových domech na ul. Koněvova</v>
      </c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48"/>
      <c r="R117" s="49"/>
    </row>
    <row r="118" s="1" customFormat="1" ht="36.96" customHeight="1">
      <c r="B118" s="47"/>
      <c r="C118" s="86" t="s">
        <v>104</v>
      </c>
      <c r="D118" s="48"/>
      <c r="E118" s="48"/>
      <c r="F118" s="88" t="str">
        <f>F7</f>
        <v>02 - Výměna oken ul. Koněvova 243/10, 244/12, 245/14, 246/16, 247/18, 248/20</v>
      </c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9"/>
    </row>
    <row r="119" s="1" customFormat="1" ht="6.96" customHeight="1">
      <c r="B119" s="47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9"/>
    </row>
    <row r="120" s="1" customFormat="1" ht="18" customHeight="1">
      <c r="B120" s="47"/>
      <c r="C120" s="39" t="s">
        <v>24</v>
      </c>
      <c r="D120" s="48"/>
      <c r="E120" s="48"/>
      <c r="F120" s="34" t="str">
        <f>F9</f>
        <v xml:space="preserve"> </v>
      </c>
      <c r="G120" s="48"/>
      <c r="H120" s="48"/>
      <c r="I120" s="48"/>
      <c r="J120" s="48"/>
      <c r="K120" s="39" t="s">
        <v>26</v>
      </c>
      <c r="L120" s="48"/>
      <c r="M120" s="91" t="str">
        <f>IF(O9="","",O9)</f>
        <v>26.2.2018</v>
      </c>
      <c r="N120" s="91"/>
      <c r="O120" s="91"/>
      <c r="P120" s="91"/>
      <c r="Q120" s="48"/>
      <c r="R120" s="49"/>
    </row>
    <row r="121" s="1" customFormat="1" ht="6.96" customHeight="1"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9"/>
    </row>
    <row r="122" s="1" customFormat="1">
      <c r="B122" s="47"/>
      <c r="C122" s="39" t="s">
        <v>28</v>
      </c>
      <c r="D122" s="48"/>
      <c r="E122" s="48"/>
      <c r="F122" s="34" t="str">
        <f>E12</f>
        <v xml:space="preserve"> </v>
      </c>
      <c r="G122" s="48"/>
      <c r="H122" s="48"/>
      <c r="I122" s="48"/>
      <c r="J122" s="48"/>
      <c r="K122" s="39" t="s">
        <v>33</v>
      </c>
      <c r="L122" s="48"/>
      <c r="M122" s="34" t="str">
        <f>E18</f>
        <v xml:space="preserve"> </v>
      </c>
      <c r="N122" s="34"/>
      <c r="O122" s="34"/>
      <c r="P122" s="34"/>
      <c r="Q122" s="34"/>
      <c r="R122" s="49"/>
    </row>
    <row r="123" s="1" customFormat="1" ht="14.4" customHeight="1">
      <c r="B123" s="47"/>
      <c r="C123" s="39" t="s">
        <v>31</v>
      </c>
      <c r="D123" s="48"/>
      <c r="E123" s="48"/>
      <c r="F123" s="34" t="str">
        <f>IF(E15="","",E15)</f>
        <v>Vyplň údaj</v>
      </c>
      <c r="G123" s="48"/>
      <c r="H123" s="48"/>
      <c r="I123" s="48"/>
      <c r="J123" s="48"/>
      <c r="K123" s="39" t="s">
        <v>35</v>
      </c>
      <c r="L123" s="48"/>
      <c r="M123" s="34" t="str">
        <f>E21</f>
        <v xml:space="preserve"> </v>
      </c>
      <c r="N123" s="34"/>
      <c r="O123" s="34"/>
      <c r="P123" s="34"/>
      <c r="Q123" s="34"/>
      <c r="R123" s="49"/>
    </row>
    <row r="124" s="1" customFormat="1" ht="10.32" customHeight="1"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9"/>
    </row>
    <row r="125" s="8" customFormat="1" ht="29.28" customHeight="1">
      <c r="B125" s="197"/>
      <c r="C125" s="198" t="s">
        <v>134</v>
      </c>
      <c r="D125" s="199" t="s">
        <v>135</v>
      </c>
      <c r="E125" s="199" t="s">
        <v>58</v>
      </c>
      <c r="F125" s="199" t="s">
        <v>136</v>
      </c>
      <c r="G125" s="199"/>
      <c r="H125" s="199"/>
      <c r="I125" s="199"/>
      <c r="J125" s="199" t="s">
        <v>137</v>
      </c>
      <c r="K125" s="199" t="s">
        <v>138</v>
      </c>
      <c r="L125" s="199" t="s">
        <v>139</v>
      </c>
      <c r="M125" s="199"/>
      <c r="N125" s="199" t="s">
        <v>109</v>
      </c>
      <c r="O125" s="199"/>
      <c r="P125" s="199"/>
      <c r="Q125" s="200"/>
      <c r="R125" s="201"/>
      <c r="T125" s="107" t="s">
        <v>140</v>
      </c>
      <c r="U125" s="108" t="s">
        <v>40</v>
      </c>
      <c r="V125" s="108" t="s">
        <v>141</v>
      </c>
      <c r="W125" s="108" t="s">
        <v>142</v>
      </c>
      <c r="X125" s="108" t="s">
        <v>143</v>
      </c>
      <c r="Y125" s="108" t="s">
        <v>144</v>
      </c>
      <c r="Z125" s="108" t="s">
        <v>145</v>
      </c>
      <c r="AA125" s="109" t="s">
        <v>146</v>
      </c>
    </row>
    <row r="126" s="1" customFormat="1" ht="29.28" customHeight="1">
      <c r="B126" s="47"/>
      <c r="C126" s="111" t="s">
        <v>106</v>
      </c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202">
        <f>BK126</f>
        <v>0</v>
      </c>
      <c r="O126" s="203"/>
      <c r="P126" s="203"/>
      <c r="Q126" s="203"/>
      <c r="R126" s="49"/>
      <c r="T126" s="110"/>
      <c r="U126" s="68"/>
      <c r="V126" s="68"/>
      <c r="W126" s="204">
        <f>W127+W173+W225</f>
        <v>0</v>
      </c>
      <c r="X126" s="68"/>
      <c r="Y126" s="204">
        <f>Y127+Y173+Y225</f>
        <v>25.967195</v>
      </c>
      <c r="Z126" s="68"/>
      <c r="AA126" s="205">
        <f>AA127+AA173+AA225</f>
        <v>10.785030000000001</v>
      </c>
      <c r="AT126" s="23" t="s">
        <v>75</v>
      </c>
      <c r="AU126" s="23" t="s">
        <v>111</v>
      </c>
      <c r="BK126" s="206">
        <f>BK127+BK173+BK225</f>
        <v>0</v>
      </c>
    </row>
    <row r="127" s="9" customFormat="1" ht="37.44" customHeight="1">
      <c r="B127" s="207"/>
      <c r="C127" s="208"/>
      <c r="D127" s="209" t="s">
        <v>112</v>
      </c>
      <c r="E127" s="209"/>
      <c r="F127" s="209"/>
      <c r="G127" s="209"/>
      <c r="H127" s="209"/>
      <c r="I127" s="209"/>
      <c r="J127" s="209"/>
      <c r="K127" s="209"/>
      <c r="L127" s="209"/>
      <c r="M127" s="209"/>
      <c r="N127" s="186">
        <f>BK127</f>
        <v>0</v>
      </c>
      <c r="O127" s="179"/>
      <c r="P127" s="179"/>
      <c r="Q127" s="179"/>
      <c r="R127" s="210"/>
      <c r="T127" s="211"/>
      <c r="U127" s="208"/>
      <c r="V127" s="208"/>
      <c r="W127" s="212">
        <f>W128+W158+W166+W171</f>
        <v>0</v>
      </c>
      <c r="X127" s="208"/>
      <c r="Y127" s="212">
        <f>Y128+Y158+Y166+Y171</f>
        <v>20.682756000000001</v>
      </c>
      <c r="Z127" s="208"/>
      <c r="AA127" s="213">
        <f>AA128+AA158+AA166+AA171</f>
        <v>9.7974000000000014</v>
      </c>
      <c r="AR127" s="214" t="s">
        <v>84</v>
      </c>
      <c r="AT127" s="215" t="s">
        <v>75</v>
      </c>
      <c r="AU127" s="215" t="s">
        <v>76</v>
      </c>
      <c r="AY127" s="214" t="s">
        <v>147</v>
      </c>
      <c r="BK127" s="216">
        <f>BK128+BK158+BK166+BK171</f>
        <v>0</v>
      </c>
    </row>
    <row r="128" s="9" customFormat="1" ht="19.92" customHeight="1">
      <c r="B128" s="207"/>
      <c r="C128" s="208"/>
      <c r="D128" s="217" t="s">
        <v>113</v>
      </c>
      <c r="E128" s="217"/>
      <c r="F128" s="217"/>
      <c r="G128" s="217"/>
      <c r="H128" s="217"/>
      <c r="I128" s="217"/>
      <c r="J128" s="217"/>
      <c r="K128" s="217"/>
      <c r="L128" s="217"/>
      <c r="M128" s="217"/>
      <c r="N128" s="218">
        <f>BK128</f>
        <v>0</v>
      </c>
      <c r="O128" s="219"/>
      <c r="P128" s="219"/>
      <c r="Q128" s="219"/>
      <c r="R128" s="210"/>
      <c r="T128" s="211"/>
      <c r="U128" s="208"/>
      <c r="V128" s="208"/>
      <c r="W128" s="212">
        <f>SUM(W129:W157)</f>
        <v>0</v>
      </c>
      <c r="X128" s="208"/>
      <c r="Y128" s="212">
        <f>SUM(Y129:Y157)</f>
        <v>20.682756000000001</v>
      </c>
      <c r="Z128" s="208"/>
      <c r="AA128" s="213">
        <f>SUM(AA129:AA157)</f>
        <v>0</v>
      </c>
      <c r="AR128" s="214" t="s">
        <v>84</v>
      </c>
      <c r="AT128" s="215" t="s">
        <v>75</v>
      </c>
      <c r="AU128" s="215" t="s">
        <v>84</v>
      </c>
      <c r="AY128" s="214" t="s">
        <v>147</v>
      </c>
      <c r="BK128" s="216">
        <f>SUM(BK129:BK157)</f>
        <v>0</v>
      </c>
    </row>
    <row r="129" s="1" customFormat="1" ht="25.5" customHeight="1">
      <c r="B129" s="47"/>
      <c r="C129" s="220" t="s">
        <v>84</v>
      </c>
      <c r="D129" s="220" t="s">
        <v>148</v>
      </c>
      <c r="E129" s="221" t="s">
        <v>181</v>
      </c>
      <c r="F129" s="222" t="s">
        <v>182</v>
      </c>
      <c r="G129" s="222"/>
      <c r="H129" s="222"/>
      <c r="I129" s="222"/>
      <c r="J129" s="223" t="s">
        <v>151</v>
      </c>
      <c r="K129" s="224">
        <v>182.69999999999999</v>
      </c>
      <c r="L129" s="225">
        <v>0</v>
      </c>
      <c r="M129" s="226"/>
      <c r="N129" s="227">
        <f>ROUND(L129*K129,2)</f>
        <v>0</v>
      </c>
      <c r="O129" s="227"/>
      <c r="P129" s="227"/>
      <c r="Q129" s="227"/>
      <c r="R129" s="49"/>
      <c r="T129" s="228" t="s">
        <v>22</v>
      </c>
      <c r="U129" s="57" t="s">
        <v>43</v>
      </c>
      <c r="V129" s="48"/>
      <c r="W129" s="229">
        <f>V129*K129</f>
        <v>0</v>
      </c>
      <c r="X129" s="229">
        <v>0.033579999999999999</v>
      </c>
      <c r="Y129" s="229">
        <f>X129*K129</f>
        <v>6.1350659999999992</v>
      </c>
      <c r="Z129" s="229">
        <v>0</v>
      </c>
      <c r="AA129" s="230">
        <f>Z129*K129</f>
        <v>0</v>
      </c>
      <c r="AR129" s="23" t="s">
        <v>152</v>
      </c>
      <c r="AT129" s="23" t="s">
        <v>148</v>
      </c>
      <c r="AU129" s="23" t="s">
        <v>126</v>
      </c>
      <c r="AY129" s="23" t="s">
        <v>147</v>
      </c>
      <c r="BE129" s="143">
        <f>IF(U129="základní",N129,0)</f>
        <v>0</v>
      </c>
      <c r="BF129" s="143">
        <f>IF(U129="snížená",N129,0)</f>
        <v>0</v>
      </c>
      <c r="BG129" s="143">
        <f>IF(U129="zákl. přenesená",N129,0)</f>
        <v>0</v>
      </c>
      <c r="BH129" s="143">
        <f>IF(U129="sníž. přenesená",N129,0)</f>
        <v>0</v>
      </c>
      <c r="BI129" s="143">
        <f>IF(U129="nulová",N129,0)</f>
        <v>0</v>
      </c>
      <c r="BJ129" s="23" t="s">
        <v>126</v>
      </c>
      <c r="BK129" s="143">
        <f>ROUND(L129*K129,2)</f>
        <v>0</v>
      </c>
      <c r="BL129" s="23" t="s">
        <v>152</v>
      </c>
      <c r="BM129" s="23" t="s">
        <v>428</v>
      </c>
    </row>
    <row r="130" s="11" customFormat="1" ht="16.5" customHeight="1">
      <c r="B130" s="240"/>
      <c r="C130" s="241"/>
      <c r="D130" s="241"/>
      <c r="E130" s="242" t="s">
        <v>22</v>
      </c>
      <c r="F130" s="266" t="s">
        <v>429</v>
      </c>
      <c r="G130" s="267"/>
      <c r="H130" s="267"/>
      <c r="I130" s="267"/>
      <c r="J130" s="241"/>
      <c r="K130" s="244">
        <v>65.280000000000001</v>
      </c>
      <c r="L130" s="241"/>
      <c r="M130" s="241"/>
      <c r="N130" s="241"/>
      <c r="O130" s="241"/>
      <c r="P130" s="241"/>
      <c r="Q130" s="241"/>
      <c r="R130" s="245"/>
      <c r="T130" s="246"/>
      <c r="U130" s="241"/>
      <c r="V130" s="241"/>
      <c r="W130" s="241"/>
      <c r="X130" s="241"/>
      <c r="Y130" s="241"/>
      <c r="Z130" s="241"/>
      <c r="AA130" s="247"/>
      <c r="AT130" s="248" t="s">
        <v>155</v>
      </c>
      <c r="AU130" s="248" t="s">
        <v>126</v>
      </c>
      <c r="AV130" s="11" t="s">
        <v>126</v>
      </c>
      <c r="AW130" s="11" t="s">
        <v>34</v>
      </c>
      <c r="AX130" s="11" t="s">
        <v>76</v>
      </c>
      <c r="AY130" s="248" t="s">
        <v>147</v>
      </c>
    </row>
    <row r="131" s="11" customFormat="1" ht="16.5" customHeight="1">
      <c r="B131" s="240"/>
      <c r="C131" s="241"/>
      <c r="D131" s="241"/>
      <c r="E131" s="242" t="s">
        <v>22</v>
      </c>
      <c r="F131" s="243" t="s">
        <v>430</v>
      </c>
      <c r="G131" s="241"/>
      <c r="H131" s="241"/>
      <c r="I131" s="241"/>
      <c r="J131" s="241"/>
      <c r="K131" s="244">
        <v>30.600000000000001</v>
      </c>
      <c r="L131" s="241"/>
      <c r="M131" s="241"/>
      <c r="N131" s="241"/>
      <c r="O131" s="241"/>
      <c r="P131" s="241"/>
      <c r="Q131" s="241"/>
      <c r="R131" s="245"/>
      <c r="T131" s="246"/>
      <c r="U131" s="241"/>
      <c r="V131" s="241"/>
      <c r="W131" s="241"/>
      <c r="X131" s="241"/>
      <c r="Y131" s="241"/>
      <c r="Z131" s="241"/>
      <c r="AA131" s="247"/>
      <c r="AT131" s="248" t="s">
        <v>155</v>
      </c>
      <c r="AU131" s="248" t="s">
        <v>126</v>
      </c>
      <c r="AV131" s="11" t="s">
        <v>126</v>
      </c>
      <c r="AW131" s="11" t="s">
        <v>34</v>
      </c>
      <c r="AX131" s="11" t="s">
        <v>76</v>
      </c>
      <c r="AY131" s="248" t="s">
        <v>147</v>
      </c>
    </row>
    <row r="132" s="11" customFormat="1" ht="16.5" customHeight="1">
      <c r="B132" s="240"/>
      <c r="C132" s="241"/>
      <c r="D132" s="241"/>
      <c r="E132" s="242" t="s">
        <v>22</v>
      </c>
      <c r="F132" s="243" t="s">
        <v>431</v>
      </c>
      <c r="G132" s="241"/>
      <c r="H132" s="241"/>
      <c r="I132" s="241"/>
      <c r="J132" s="241"/>
      <c r="K132" s="244">
        <v>12</v>
      </c>
      <c r="L132" s="241"/>
      <c r="M132" s="241"/>
      <c r="N132" s="241"/>
      <c r="O132" s="241"/>
      <c r="P132" s="241"/>
      <c r="Q132" s="241"/>
      <c r="R132" s="245"/>
      <c r="T132" s="246"/>
      <c r="U132" s="241"/>
      <c r="V132" s="241"/>
      <c r="W132" s="241"/>
      <c r="X132" s="241"/>
      <c r="Y132" s="241"/>
      <c r="Z132" s="241"/>
      <c r="AA132" s="247"/>
      <c r="AT132" s="248" t="s">
        <v>155</v>
      </c>
      <c r="AU132" s="248" t="s">
        <v>126</v>
      </c>
      <c r="AV132" s="11" t="s">
        <v>126</v>
      </c>
      <c r="AW132" s="11" t="s">
        <v>34</v>
      </c>
      <c r="AX132" s="11" t="s">
        <v>76</v>
      </c>
      <c r="AY132" s="248" t="s">
        <v>147</v>
      </c>
    </row>
    <row r="133" s="11" customFormat="1" ht="16.5" customHeight="1">
      <c r="B133" s="240"/>
      <c r="C133" s="241"/>
      <c r="D133" s="241"/>
      <c r="E133" s="242" t="s">
        <v>22</v>
      </c>
      <c r="F133" s="243" t="s">
        <v>432</v>
      </c>
      <c r="G133" s="241"/>
      <c r="H133" s="241"/>
      <c r="I133" s="241"/>
      <c r="J133" s="241"/>
      <c r="K133" s="244">
        <v>13.5</v>
      </c>
      <c r="L133" s="241"/>
      <c r="M133" s="241"/>
      <c r="N133" s="241"/>
      <c r="O133" s="241"/>
      <c r="P133" s="241"/>
      <c r="Q133" s="241"/>
      <c r="R133" s="245"/>
      <c r="T133" s="246"/>
      <c r="U133" s="241"/>
      <c r="V133" s="241"/>
      <c r="W133" s="241"/>
      <c r="X133" s="241"/>
      <c r="Y133" s="241"/>
      <c r="Z133" s="241"/>
      <c r="AA133" s="247"/>
      <c r="AT133" s="248" t="s">
        <v>155</v>
      </c>
      <c r="AU133" s="248" t="s">
        <v>126</v>
      </c>
      <c r="AV133" s="11" t="s">
        <v>126</v>
      </c>
      <c r="AW133" s="11" t="s">
        <v>34</v>
      </c>
      <c r="AX133" s="11" t="s">
        <v>76</v>
      </c>
      <c r="AY133" s="248" t="s">
        <v>147</v>
      </c>
    </row>
    <row r="134" s="11" customFormat="1" ht="16.5" customHeight="1">
      <c r="B134" s="240"/>
      <c r="C134" s="241"/>
      <c r="D134" s="241"/>
      <c r="E134" s="242" t="s">
        <v>22</v>
      </c>
      <c r="F134" s="243" t="s">
        <v>433</v>
      </c>
      <c r="G134" s="241"/>
      <c r="H134" s="241"/>
      <c r="I134" s="241"/>
      <c r="J134" s="241"/>
      <c r="K134" s="244">
        <v>45</v>
      </c>
      <c r="L134" s="241"/>
      <c r="M134" s="241"/>
      <c r="N134" s="241"/>
      <c r="O134" s="241"/>
      <c r="P134" s="241"/>
      <c r="Q134" s="241"/>
      <c r="R134" s="245"/>
      <c r="T134" s="246"/>
      <c r="U134" s="241"/>
      <c r="V134" s="241"/>
      <c r="W134" s="241"/>
      <c r="X134" s="241"/>
      <c r="Y134" s="241"/>
      <c r="Z134" s="241"/>
      <c r="AA134" s="247"/>
      <c r="AT134" s="248" t="s">
        <v>155</v>
      </c>
      <c r="AU134" s="248" t="s">
        <v>126</v>
      </c>
      <c r="AV134" s="11" t="s">
        <v>126</v>
      </c>
      <c r="AW134" s="11" t="s">
        <v>34</v>
      </c>
      <c r="AX134" s="11" t="s">
        <v>76</v>
      </c>
      <c r="AY134" s="248" t="s">
        <v>147</v>
      </c>
    </row>
    <row r="135" s="11" customFormat="1" ht="16.5" customHeight="1">
      <c r="B135" s="240"/>
      <c r="C135" s="241"/>
      <c r="D135" s="241"/>
      <c r="E135" s="242" t="s">
        <v>22</v>
      </c>
      <c r="F135" s="243" t="s">
        <v>434</v>
      </c>
      <c r="G135" s="241"/>
      <c r="H135" s="241"/>
      <c r="I135" s="241"/>
      <c r="J135" s="241"/>
      <c r="K135" s="244">
        <v>16.32</v>
      </c>
      <c r="L135" s="241"/>
      <c r="M135" s="241"/>
      <c r="N135" s="241"/>
      <c r="O135" s="241"/>
      <c r="P135" s="241"/>
      <c r="Q135" s="241"/>
      <c r="R135" s="245"/>
      <c r="T135" s="246"/>
      <c r="U135" s="241"/>
      <c r="V135" s="241"/>
      <c r="W135" s="241"/>
      <c r="X135" s="241"/>
      <c r="Y135" s="241"/>
      <c r="Z135" s="241"/>
      <c r="AA135" s="247"/>
      <c r="AT135" s="248" t="s">
        <v>155</v>
      </c>
      <c r="AU135" s="248" t="s">
        <v>126</v>
      </c>
      <c r="AV135" s="11" t="s">
        <v>126</v>
      </c>
      <c r="AW135" s="11" t="s">
        <v>34</v>
      </c>
      <c r="AX135" s="11" t="s">
        <v>76</v>
      </c>
      <c r="AY135" s="248" t="s">
        <v>147</v>
      </c>
    </row>
    <row r="136" s="12" customFormat="1" ht="16.5" customHeight="1">
      <c r="B136" s="249"/>
      <c r="C136" s="250"/>
      <c r="D136" s="250"/>
      <c r="E136" s="251" t="s">
        <v>22</v>
      </c>
      <c r="F136" s="252" t="s">
        <v>160</v>
      </c>
      <c r="G136" s="250"/>
      <c r="H136" s="250"/>
      <c r="I136" s="250"/>
      <c r="J136" s="250"/>
      <c r="K136" s="253">
        <v>182.69999999999999</v>
      </c>
      <c r="L136" s="250"/>
      <c r="M136" s="250"/>
      <c r="N136" s="250"/>
      <c r="O136" s="250"/>
      <c r="P136" s="250"/>
      <c r="Q136" s="250"/>
      <c r="R136" s="254"/>
      <c r="T136" s="255"/>
      <c r="U136" s="250"/>
      <c r="V136" s="250"/>
      <c r="W136" s="250"/>
      <c r="X136" s="250"/>
      <c r="Y136" s="250"/>
      <c r="Z136" s="250"/>
      <c r="AA136" s="256"/>
      <c r="AT136" s="257" t="s">
        <v>155</v>
      </c>
      <c r="AU136" s="257" t="s">
        <v>126</v>
      </c>
      <c r="AV136" s="12" t="s">
        <v>152</v>
      </c>
      <c r="AW136" s="12" t="s">
        <v>34</v>
      </c>
      <c r="AX136" s="12" t="s">
        <v>84</v>
      </c>
      <c r="AY136" s="257" t="s">
        <v>147</v>
      </c>
    </row>
    <row r="137" s="1" customFormat="1" ht="25.5" customHeight="1">
      <c r="B137" s="47"/>
      <c r="C137" s="220" t="s">
        <v>126</v>
      </c>
      <c r="D137" s="220" t="s">
        <v>148</v>
      </c>
      <c r="E137" s="221" t="s">
        <v>188</v>
      </c>
      <c r="F137" s="222" t="s">
        <v>189</v>
      </c>
      <c r="G137" s="222"/>
      <c r="H137" s="222"/>
      <c r="I137" s="222"/>
      <c r="J137" s="223" t="s">
        <v>163</v>
      </c>
      <c r="K137" s="224">
        <v>756</v>
      </c>
      <c r="L137" s="225">
        <v>0</v>
      </c>
      <c r="M137" s="226"/>
      <c r="N137" s="227">
        <f>ROUND(L137*K137,2)</f>
        <v>0</v>
      </c>
      <c r="O137" s="227"/>
      <c r="P137" s="227"/>
      <c r="Q137" s="227"/>
      <c r="R137" s="49"/>
      <c r="T137" s="228" t="s">
        <v>22</v>
      </c>
      <c r="U137" s="57" t="s">
        <v>43</v>
      </c>
      <c r="V137" s="48"/>
      <c r="W137" s="229">
        <f>V137*K137</f>
        <v>0</v>
      </c>
      <c r="X137" s="229">
        <v>0.0015</v>
      </c>
      <c r="Y137" s="229">
        <f>X137*K137</f>
        <v>1.1340000000000001</v>
      </c>
      <c r="Z137" s="229">
        <v>0</v>
      </c>
      <c r="AA137" s="230">
        <f>Z137*K137</f>
        <v>0</v>
      </c>
      <c r="AR137" s="23" t="s">
        <v>152</v>
      </c>
      <c r="AT137" s="23" t="s">
        <v>148</v>
      </c>
      <c r="AU137" s="23" t="s">
        <v>126</v>
      </c>
      <c r="AY137" s="23" t="s">
        <v>147</v>
      </c>
      <c r="BE137" s="143">
        <f>IF(U137="základní",N137,0)</f>
        <v>0</v>
      </c>
      <c r="BF137" s="143">
        <f>IF(U137="snížená",N137,0)</f>
        <v>0</v>
      </c>
      <c r="BG137" s="143">
        <f>IF(U137="zákl. přenesená",N137,0)</f>
        <v>0</v>
      </c>
      <c r="BH137" s="143">
        <f>IF(U137="sníž. přenesená",N137,0)</f>
        <v>0</v>
      </c>
      <c r="BI137" s="143">
        <f>IF(U137="nulová",N137,0)</f>
        <v>0</v>
      </c>
      <c r="BJ137" s="23" t="s">
        <v>126</v>
      </c>
      <c r="BK137" s="143">
        <f>ROUND(L137*K137,2)</f>
        <v>0</v>
      </c>
      <c r="BL137" s="23" t="s">
        <v>152</v>
      </c>
      <c r="BM137" s="23" t="s">
        <v>435</v>
      </c>
    </row>
    <row r="138" s="11" customFormat="1" ht="16.5" customHeight="1">
      <c r="B138" s="240"/>
      <c r="C138" s="241"/>
      <c r="D138" s="241"/>
      <c r="E138" s="242" t="s">
        <v>22</v>
      </c>
      <c r="F138" s="266" t="s">
        <v>436</v>
      </c>
      <c r="G138" s="267"/>
      <c r="H138" s="267"/>
      <c r="I138" s="267"/>
      <c r="J138" s="241"/>
      <c r="K138" s="244">
        <v>230.40000000000001</v>
      </c>
      <c r="L138" s="241"/>
      <c r="M138" s="241"/>
      <c r="N138" s="241"/>
      <c r="O138" s="241"/>
      <c r="P138" s="241"/>
      <c r="Q138" s="241"/>
      <c r="R138" s="245"/>
      <c r="T138" s="246"/>
      <c r="U138" s="241"/>
      <c r="V138" s="241"/>
      <c r="W138" s="241"/>
      <c r="X138" s="241"/>
      <c r="Y138" s="241"/>
      <c r="Z138" s="241"/>
      <c r="AA138" s="247"/>
      <c r="AT138" s="248" t="s">
        <v>155</v>
      </c>
      <c r="AU138" s="248" t="s">
        <v>126</v>
      </c>
      <c r="AV138" s="11" t="s">
        <v>126</v>
      </c>
      <c r="AW138" s="11" t="s">
        <v>34</v>
      </c>
      <c r="AX138" s="11" t="s">
        <v>76</v>
      </c>
      <c r="AY138" s="248" t="s">
        <v>147</v>
      </c>
    </row>
    <row r="139" s="11" customFormat="1" ht="16.5" customHeight="1">
      <c r="B139" s="240"/>
      <c r="C139" s="241"/>
      <c r="D139" s="241"/>
      <c r="E139" s="242" t="s">
        <v>22</v>
      </c>
      <c r="F139" s="243" t="s">
        <v>437</v>
      </c>
      <c r="G139" s="241"/>
      <c r="H139" s="241"/>
      <c r="I139" s="241"/>
      <c r="J139" s="241"/>
      <c r="K139" s="244">
        <v>102</v>
      </c>
      <c r="L139" s="241"/>
      <c r="M139" s="241"/>
      <c r="N139" s="241"/>
      <c r="O139" s="241"/>
      <c r="P139" s="241"/>
      <c r="Q139" s="241"/>
      <c r="R139" s="245"/>
      <c r="T139" s="246"/>
      <c r="U139" s="241"/>
      <c r="V139" s="241"/>
      <c r="W139" s="241"/>
      <c r="X139" s="241"/>
      <c r="Y139" s="241"/>
      <c r="Z139" s="241"/>
      <c r="AA139" s="247"/>
      <c r="AT139" s="248" t="s">
        <v>155</v>
      </c>
      <c r="AU139" s="248" t="s">
        <v>126</v>
      </c>
      <c r="AV139" s="11" t="s">
        <v>126</v>
      </c>
      <c r="AW139" s="11" t="s">
        <v>34</v>
      </c>
      <c r="AX139" s="11" t="s">
        <v>76</v>
      </c>
      <c r="AY139" s="248" t="s">
        <v>147</v>
      </c>
    </row>
    <row r="140" s="11" customFormat="1" ht="16.5" customHeight="1">
      <c r="B140" s="240"/>
      <c r="C140" s="241"/>
      <c r="D140" s="241"/>
      <c r="E140" s="242" t="s">
        <v>22</v>
      </c>
      <c r="F140" s="243" t="s">
        <v>438</v>
      </c>
      <c r="G140" s="241"/>
      <c r="H140" s="241"/>
      <c r="I140" s="241"/>
      <c r="J140" s="241"/>
      <c r="K140" s="244">
        <v>144</v>
      </c>
      <c r="L140" s="241"/>
      <c r="M140" s="241"/>
      <c r="N140" s="241"/>
      <c r="O140" s="241"/>
      <c r="P140" s="241"/>
      <c r="Q140" s="241"/>
      <c r="R140" s="245"/>
      <c r="T140" s="246"/>
      <c r="U140" s="241"/>
      <c r="V140" s="241"/>
      <c r="W140" s="241"/>
      <c r="X140" s="241"/>
      <c r="Y140" s="241"/>
      <c r="Z140" s="241"/>
      <c r="AA140" s="247"/>
      <c r="AT140" s="248" t="s">
        <v>155</v>
      </c>
      <c r="AU140" s="248" t="s">
        <v>126</v>
      </c>
      <c r="AV140" s="11" t="s">
        <v>126</v>
      </c>
      <c r="AW140" s="11" t="s">
        <v>34</v>
      </c>
      <c r="AX140" s="11" t="s">
        <v>76</v>
      </c>
      <c r="AY140" s="248" t="s">
        <v>147</v>
      </c>
    </row>
    <row r="141" s="11" customFormat="1" ht="16.5" customHeight="1">
      <c r="B141" s="240"/>
      <c r="C141" s="241"/>
      <c r="D141" s="241"/>
      <c r="E141" s="242" t="s">
        <v>22</v>
      </c>
      <c r="F141" s="243" t="s">
        <v>439</v>
      </c>
      <c r="G141" s="241"/>
      <c r="H141" s="241"/>
      <c r="I141" s="241"/>
      <c r="J141" s="241"/>
      <c r="K141" s="244">
        <v>72</v>
      </c>
      <c r="L141" s="241"/>
      <c r="M141" s="241"/>
      <c r="N141" s="241"/>
      <c r="O141" s="241"/>
      <c r="P141" s="241"/>
      <c r="Q141" s="241"/>
      <c r="R141" s="245"/>
      <c r="T141" s="246"/>
      <c r="U141" s="241"/>
      <c r="V141" s="241"/>
      <c r="W141" s="241"/>
      <c r="X141" s="241"/>
      <c r="Y141" s="241"/>
      <c r="Z141" s="241"/>
      <c r="AA141" s="247"/>
      <c r="AT141" s="248" t="s">
        <v>155</v>
      </c>
      <c r="AU141" s="248" t="s">
        <v>126</v>
      </c>
      <c r="AV141" s="11" t="s">
        <v>126</v>
      </c>
      <c r="AW141" s="11" t="s">
        <v>34</v>
      </c>
      <c r="AX141" s="11" t="s">
        <v>76</v>
      </c>
      <c r="AY141" s="248" t="s">
        <v>147</v>
      </c>
    </row>
    <row r="142" s="11" customFormat="1" ht="16.5" customHeight="1">
      <c r="B142" s="240"/>
      <c r="C142" s="241"/>
      <c r="D142" s="241"/>
      <c r="E142" s="242" t="s">
        <v>22</v>
      </c>
      <c r="F142" s="243" t="s">
        <v>440</v>
      </c>
      <c r="G142" s="241"/>
      <c r="H142" s="241"/>
      <c r="I142" s="241"/>
      <c r="J142" s="241"/>
      <c r="K142" s="244">
        <v>150</v>
      </c>
      <c r="L142" s="241"/>
      <c r="M142" s="241"/>
      <c r="N142" s="241"/>
      <c r="O142" s="241"/>
      <c r="P142" s="241"/>
      <c r="Q142" s="241"/>
      <c r="R142" s="245"/>
      <c r="T142" s="246"/>
      <c r="U142" s="241"/>
      <c r="V142" s="241"/>
      <c r="W142" s="241"/>
      <c r="X142" s="241"/>
      <c r="Y142" s="241"/>
      <c r="Z142" s="241"/>
      <c r="AA142" s="247"/>
      <c r="AT142" s="248" t="s">
        <v>155</v>
      </c>
      <c r="AU142" s="248" t="s">
        <v>126</v>
      </c>
      <c r="AV142" s="11" t="s">
        <v>126</v>
      </c>
      <c r="AW142" s="11" t="s">
        <v>34</v>
      </c>
      <c r="AX142" s="11" t="s">
        <v>76</v>
      </c>
      <c r="AY142" s="248" t="s">
        <v>147</v>
      </c>
    </row>
    <row r="143" s="11" customFormat="1" ht="16.5" customHeight="1">
      <c r="B143" s="240"/>
      <c r="C143" s="241"/>
      <c r="D143" s="241"/>
      <c r="E143" s="242" t="s">
        <v>22</v>
      </c>
      <c r="F143" s="243" t="s">
        <v>441</v>
      </c>
      <c r="G143" s="241"/>
      <c r="H143" s="241"/>
      <c r="I143" s="241"/>
      <c r="J143" s="241"/>
      <c r="K143" s="244">
        <v>57.600000000000001</v>
      </c>
      <c r="L143" s="241"/>
      <c r="M143" s="241"/>
      <c r="N143" s="241"/>
      <c r="O143" s="241"/>
      <c r="P143" s="241"/>
      <c r="Q143" s="241"/>
      <c r="R143" s="245"/>
      <c r="T143" s="246"/>
      <c r="U143" s="241"/>
      <c r="V143" s="241"/>
      <c r="W143" s="241"/>
      <c r="X143" s="241"/>
      <c r="Y143" s="241"/>
      <c r="Z143" s="241"/>
      <c r="AA143" s="247"/>
      <c r="AT143" s="248" t="s">
        <v>155</v>
      </c>
      <c r="AU143" s="248" t="s">
        <v>126</v>
      </c>
      <c r="AV143" s="11" t="s">
        <v>126</v>
      </c>
      <c r="AW143" s="11" t="s">
        <v>34</v>
      </c>
      <c r="AX143" s="11" t="s">
        <v>76</v>
      </c>
      <c r="AY143" s="248" t="s">
        <v>147</v>
      </c>
    </row>
    <row r="144" s="12" customFormat="1" ht="16.5" customHeight="1">
      <c r="B144" s="249"/>
      <c r="C144" s="250"/>
      <c r="D144" s="250"/>
      <c r="E144" s="251" t="s">
        <v>22</v>
      </c>
      <c r="F144" s="252" t="s">
        <v>160</v>
      </c>
      <c r="G144" s="250"/>
      <c r="H144" s="250"/>
      <c r="I144" s="250"/>
      <c r="J144" s="250"/>
      <c r="K144" s="253">
        <v>756</v>
      </c>
      <c r="L144" s="250"/>
      <c r="M144" s="250"/>
      <c r="N144" s="250"/>
      <c r="O144" s="250"/>
      <c r="P144" s="250"/>
      <c r="Q144" s="250"/>
      <c r="R144" s="254"/>
      <c r="T144" s="255"/>
      <c r="U144" s="250"/>
      <c r="V144" s="250"/>
      <c r="W144" s="250"/>
      <c r="X144" s="250"/>
      <c r="Y144" s="250"/>
      <c r="Z144" s="250"/>
      <c r="AA144" s="256"/>
      <c r="AT144" s="257" t="s">
        <v>155</v>
      </c>
      <c r="AU144" s="257" t="s">
        <v>126</v>
      </c>
      <c r="AV144" s="12" t="s">
        <v>152</v>
      </c>
      <c r="AW144" s="12" t="s">
        <v>34</v>
      </c>
      <c r="AX144" s="12" t="s">
        <v>84</v>
      </c>
      <c r="AY144" s="257" t="s">
        <v>147</v>
      </c>
    </row>
    <row r="145" s="1" customFormat="1" ht="38.25" customHeight="1">
      <c r="B145" s="47"/>
      <c r="C145" s="220" t="s">
        <v>169</v>
      </c>
      <c r="D145" s="220" t="s">
        <v>148</v>
      </c>
      <c r="E145" s="221" t="s">
        <v>206</v>
      </c>
      <c r="F145" s="222" t="s">
        <v>207</v>
      </c>
      <c r="G145" s="222"/>
      <c r="H145" s="222"/>
      <c r="I145" s="222"/>
      <c r="J145" s="223" t="s">
        <v>151</v>
      </c>
      <c r="K145" s="224">
        <v>113.40000000000001</v>
      </c>
      <c r="L145" s="225">
        <v>0</v>
      </c>
      <c r="M145" s="226"/>
      <c r="N145" s="227">
        <f>ROUND(L145*K145,2)</f>
        <v>0</v>
      </c>
      <c r="O145" s="227"/>
      <c r="P145" s="227"/>
      <c r="Q145" s="227"/>
      <c r="R145" s="49"/>
      <c r="T145" s="228" t="s">
        <v>22</v>
      </c>
      <c r="U145" s="57" t="s">
        <v>43</v>
      </c>
      <c r="V145" s="48"/>
      <c r="W145" s="229">
        <f>V145*K145</f>
        <v>0</v>
      </c>
      <c r="X145" s="229">
        <v>0.01255</v>
      </c>
      <c r="Y145" s="229">
        <f>X145*K145</f>
        <v>1.4231700000000001</v>
      </c>
      <c r="Z145" s="229">
        <v>0</v>
      </c>
      <c r="AA145" s="230">
        <f>Z145*K145</f>
        <v>0</v>
      </c>
      <c r="AR145" s="23" t="s">
        <v>152</v>
      </c>
      <c r="AT145" s="23" t="s">
        <v>148</v>
      </c>
      <c r="AU145" s="23" t="s">
        <v>126</v>
      </c>
      <c r="AY145" s="23" t="s">
        <v>147</v>
      </c>
      <c r="BE145" s="143">
        <f>IF(U145="základní",N145,0)</f>
        <v>0</v>
      </c>
      <c r="BF145" s="143">
        <f>IF(U145="snížená",N145,0)</f>
        <v>0</v>
      </c>
      <c r="BG145" s="143">
        <f>IF(U145="zákl. přenesená",N145,0)</f>
        <v>0</v>
      </c>
      <c r="BH145" s="143">
        <f>IF(U145="sníž. přenesená",N145,0)</f>
        <v>0</v>
      </c>
      <c r="BI145" s="143">
        <f>IF(U145="nulová",N145,0)</f>
        <v>0</v>
      </c>
      <c r="BJ145" s="23" t="s">
        <v>126</v>
      </c>
      <c r="BK145" s="143">
        <f>ROUND(L145*K145,2)</f>
        <v>0</v>
      </c>
      <c r="BL145" s="23" t="s">
        <v>152</v>
      </c>
      <c r="BM145" s="23" t="s">
        <v>442</v>
      </c>
    </row>
    <row r="146" s="11" customFormat="1" ht="16.5" customHeight="1">
      <c r="B146" s="240"/>
      <c r="C146" s="241"/>
      <c r="D146" s="241"/>
      <c r="E146" s="242" t="s">
        <v>22</v>
      </c>
      <c r="F146" s="266" t="s">
        <v>443</v>
      </c>
      <c r="G146" s="267"/>
      <c r="H146" s="267"/>
      <c r="I146" s="267"/>
      <c r="J146" s="241"/>
      <c r="K146" s="244">
        <v>32.640000000000001</v>
      </c>
      <c r="L146" s="241"/>
      <c r="M146" s="241"/>
      <c r="N146" s="241"/>
      <c r="O146" s="241"/>
      <c r="P146" s="241"/>
      <c r="Q146" s="241"/>
      <c r="R146" s="245"/>
      <c r="T146" s="246"/>
      <c r="U146" s="241"/>
      <c r="V146" s="241"/>
      <c r="W146" s="241"/>
      <c r="X146" s="241"/>
      <c r="Y146" s="241"/>
      <c r="Z146" s="241"/>
      <c r="AA146" s="247"/>
      <c r="AT146" s="248" t="s">
        <v>155</v>
      </c>
      <c r="AU146" s="248" t="s">
        <v>126</v>
      </c>
      <c r="AV146" s="11" t="s">
        <v>126</v>
      </c>
      <c r="AW146" s="11" t="s">
        <v>34</v>
      </c>
      <c r="AX146" s="11" t="s">
        <v>76</v>
      </c>
      <c r="AY146" s="248" t="s">
        <v>147</v>
      </c>
    </row>
    <row r="147" s="11" customFormat="1" ht="16.5" customHeight="1">
      <c r="B147" s="240"/>
      <c r="C147" s="241"/>
      <c r="D147" s="241"/>
      <c r="E147" s="242" t="s">
        <v>22</v>
      </c>
      <c r="F147" s="243" t="s">
        <v>444</v>
      </c>
      <c r="G147" s="241"/>
      <c r="H147" s="241"/>
      <c r="I147" s="241"/>
      <c r="J147" s="241"/>
      <c r="K147" s="244">
        <v>15.300000000000001</v>
      </c>
      <c r="L147" s="241"/>
      <c r="M147" s="241"/>
      <c r="N147" s="241"/>
      <c r="O147" s="241"/>
      <c r="P147" s="241"/>
      <c r="Q147" s="241"/>
      <c r="R147" s="245"/>
      <c r="T147" s="246"/>
      <c r="U147" s="241"/>
      <c r="V147" s="241"/>
      <c r="W147" s="241"/>
      <c r="X147" s="241"/>
      <c r="Y147" s="241"/>
      <c r="Z147" s="241"/>
      <c r="AA147" s="247"/>
      <c r="AT147" s="248" t="s">
        <v>155</v>
      </c>
      <c r="AU147" s="248" t="s">
        <v>126</v>
      </c>
      <c r="AV147" s="11" t="s">
        <v>126</v>
      </c>
      <c r="AW147" s="11" t="s">
        <v>34</v>
      </c>
      <c r="AX147" s="11" t="s">
        <v>76</v>
      </c>
      <c r="AY147" s="248" t="s">
        <v>147</v>
      </c>
    </row>
    <row r="148" s="11" customFormat="1" ht="16.5" customHeight="1">
      <c r="B148" s="240"/>
      <c r="C148" s="241"/>
      <c r="D148" s="241"/>
      <c r="E148" s="242" t="s">
        <v>22</v>
      </c>
      <c r="F148" s="243" t="s">
        <v>445</v>
      </c>
      <c r="G148" s="241"/>
      <c r="H148" s="241"/>
      <c r="I148" s="241"/>
      <c r="J148" s="241"/>
      <c r="K148" s="244">
        <v>24</v>
      </c>
      <c r="L148" s="241"/>
      <c r="M148" s="241"/>
      <c r="N148" s="241"/>
      <c r="O148" s="241"/>
      <c r="P148" s="241"/>
      <c r="Q148" s="241"/>
      <c r="R148" s="245"/>
      <c r="T148" s="246"/>
      <c r="U148" s="241"/>
      <c r="V148" s="241"/>
      <c r="W148" s="241"/>
      <c r="X148" s="241"/>
      <c r="Y148" s="241"/>
      <c r="Z148" s="241"/>
      <c r="AA148" s="247"/>
      <c r="AT148" s="248" t="s">
        <v>155</v>
      </c>
      <c r="AU148" s="248" t="s">
        <v>126</v>
      </c>
      <c r="AV148" s="11" t="s">
        <v>126</v>
      </c>
      <c r="AW148" s="11" t="s">
        <v>34</v>
      </c>
      <c r="AX148" s="11" t="s">
        <v>76</v>
      </c>
      <c r="AY148" s="248" t="s">
        <v>147</v>
      </c>
    </row>
    <row r="149" s="11" customFormat="1" ht="16.5" customHeight="1">
      <c r="B149" s="240"/>
      <c r="C149" s="241"/>
      <c r="D149" s="241"/>
      <c r="E149" s="242" t="s">
        <v>22</v>
      </c>
      <c r="F149" s="243" t="s">
        <v>446</v>
      </c>
      <c r="G149" s="241"/>
      <c r="H149" s="241"/>
      <c r="I149" s="241"/>
      <c r="J149" s="241"/>
      <c r="K149" s="244">
        <v>10.800000000000001</v>
      </c>
      <c r="L149" s="241"/>
      <c r="M149" s="241"/>
      <c r="N149" s="241"/>
      <c r="O149" s="241"/>
      <c r="P149" s="241"/>
      <c r="Q149" s="241"/>
      <c r="R149" s="245"/>
      <c r="T149" s="246"/>
      <c r="U149" s="241"/>
      <c r="V149" s="241"/>
      <c r="W149" s="241"/>
      <c r="X149" s="241"/>
      <c r="Y149" s="241"/>
      <c r="Z149" s="241"/>
      <c r="AA149" s="247"/>
      <c r="AT149" s="248" t="s">
        <v>155</v>
      </c>
      <c r="AU149" s="248" t="s">
        <v>126</v>
      </c>
      <c r="AV149" s="11" t="s">
        <v>126</v>
      </c>
      <c r="AW149" s="11" t="s">
        <v>34</v>
      </c>
      <c r="AX149" s="11" t="s">
        <v>76</v>
      </c>
      <c r="AY149" s="248" t="s">
        <v>147</v>
      </c>
    </row>
    <row r="150" s="11" customFormat="1" ht="16.5" customHeight="1">
      <c r="B150" s="240"/>
      <c r="C150" s="241"/>
      <c r="D150" s="241"/>
      <c r="E150" s="242" t="s">
        <v>22</v>
      </c>
      <c r="F150" s="243" t="s">
        <v>447</v>
      </c>
      <c r="G150" s="241"/>
      <c r="H150" s="241"/>
      <c r="I150" s="241"/>
      <c r="J150" s="241"/>
      <c r="K150" s="244">
        <v>22.5</v>
      </c>
      <c r="L150" s="241"/>
      <c r="M150" s="241"/>
      <c r="N150" s="241"/>
      <c r="O150" s="241"/>
      <c r="P150" s="241"/>
      <c r="Q150" s="241"/>
      <c r="R150" s="245"/>
      <c r="T150" s="246"/>
      <c r="U150" s="241"/>
      <c r="V150" s="241"/>
      <c r="W150" s="241"/>
      <c r="X150" s="241"/>
      <c r="Y150" s="241"/>
      <c r="Z150" s="241"/>
      <c r="AA150" s="247"/>
      <c r="AT150" s="248" t="s">
        <v>155</v>
      </c>
      <c r="AU150" s="248" t="s">
        <v>126</v>
      </c>
      <c r="AV150" s="11" t="s">
        <v>126</v>
      </c>
      <c r="AW150" s="11" t="s">
        <v>34</v>
      </c>
      <c r="AX150" s="11" t="s">
        <v>76</v>
      </c>
      <c r="AY150" s="248" t="s">
        <v>147</v>
      </c>
    </row>
    <row r="151" s="11" customFormat="1" ht="16.5" customHeight="1">
      <c r="B151" s="240"/>
      <c r="C151" s="241"/>
      <c r="D151" s="241"/>
      <c r="E151" s="242" t="s">
        <v>22</v>
      </c>
      <c r="F151" s="243" t="s">
        <v>448</v>
      </c>
      <c r="G151" s="241"/>
      <c r="H151" s="241"/>
      <c r="I151" s="241"/>
      <c r="J151" s="241"/>
      <c r="K151" s="244">
        <v>8.1600000000000001</v>
      </c>
      <c r="L151" s="241"/>
      <c r="M151" s="241"/>
      <c r="N151" s="241"/>
      <c r="O151" s="241"/>
      <c r="P151" s="241"/>
      <c r="Q151" s="241"/>
      <c r="R151" s="245"/>
      <c r="T151" s="246"/>
      <c r="U151" s="241"/>
      <c r="V151" s="241"/>
      <c r="W151" s="241"/>
      <c r="X151" s="241"/>
      <c r="Y151" s="241"/>
      <c r="Z151" s="241"/>
      <c r="AA151" s="247"/>
      <c r="AT151" s="248" t="s">
        <v>155</v>
      </c>
      <c r="AU151" s="248" t="s">
        <v>126</v>
      </c>
      <c r="AV151" s="11" t="s">
        <v>126</v>
      </c>
      <c r="AW151" s="11" t="s">
        <v>34</v>
      </c>
      <c r="AX151" s="11" t="s">
        <v>76</v>
      </c>
      <c r="AY151" s="248" t="s">
        <v>147</v>
      </c>
    </row>
    <row r="152" s="12" customFormat="1" ht="16.5" customHeight="1">
      <c r="B152" s="249"/>
      <c r="C152" s="250"/>
      <c r="D152" s="250"/>
      <c r="E152" s="251" t="s">
        <v>22</v>
      </c>
      <c r="F152" s="252" t="s">
        <v>160</v>
      </c>
      <c r="G152" s="250"/>
      <c r="H152" s="250"/>
      <c r="I152" s="250"/>
      <c r="J152" s="250"/>
      <c r="K152" s="253">
        <v>113.40000000000001</v>
      </c>
      <c r="L152" s="250"/>
      <c r="M152" s="250"/>
      <c r="N152" s="250"/>
      <c r="O152" s="250"/>
      <c r="P152" s="250"/>
      <c r="Q152" s="250"/>
      <c r="R152" s="254"/>
      <c r="T152" s="255"/>
      <c r="U152" s="250"/>
      <c r="V152" s="250"/>
      <c r="W152" s="250"/>
      <c r="X152" s="250"/>
      <c r="Y152" s="250"/>
      <c r="Z152" s="250"/>
      <c r="AA152" s="256"/>
      <c r="AT152" s="257" t="s">
        <v>155</v>
      </c>
      <c r="AU152" s="257" t="s">
        <v>126</v>
      </c>
      <c r="AV152" s="12" t="s">
        <v>152</v>
      </c>
      <c r="AW152" s="12" t="s">
        <v>34</v>
      </c>
      <c r="AX152" s="12" t="s">
        <v>84</v>
      </c>
      <c r="AY152" s="257" t="s">
        <v>147</v>
      </c>
    </row>
    <row r="153" s="1" customFormat="1" ht="25.5" customHeight="1">
      <c r="B153" s="47"/>
      <c r="C153" s="220" t="s">
        <v>152</v>
      </c>
      <c r="D153" s="220" t="s">
        <v>148</v>
      </c>
      <c r="E153" s="221" t="s">
        <v>217</v>
      </c>
      <c r="F153" s="222" t="s">
        <v>218</v>
      </c>
      <c r="G153" s="222"/>
      <c r="H153" s="222"/>
      <c r="I153" s="222"/>
      <c r="J153" s="223" t="s">
        <v>163</v>
      </c>
      <c r="K153" s="224">
        <v>189</v>
      </c>
      <c r="L153" s="225">
        <v>0</v>
      </c>
      <c r="M153" s="226"/>
      <c r="N153" s="227">
        <f>ROUND(L153*K153,2)</f>
        <v>0</v>
      </c>
      <c r="O153" s="227"/>
      <c r="P153" s="227"/>
      <c r="Q153" s="227"/>
      <c r="R153" s="49"/>
      <c r="T153" s="228" t="s">
        <v>22</v>
      </c>
      <c r="U153" s="57" t="s">
        <v>43</v>
      </c>
      <c r="V153" s="48"/>
      <c r="W153" s="229">
        <f>V153*K153</f>
        <v>0</v>
      </c>
      <c r="X153" s="229">
        <v>0.020650000000000002</v>
      </c>
      <c r="Y153" s="229">
        <f>X153*K153</f>
        <v>3.9028500000000004</v>
      </c>
      <c r="Z153" s="229">
        <v>0</v>
      </c>
      <c r="AA153" s="230">
        <f>Z153*K153</f>
        <v>0</v>
      </c>
      <c r="AR153" s="23" t="s">
        <v>152</v>
      </c>
      <c r="AT153" s="23" t="s">
        <v>148</v>
      </c>
      <c r="AU153" s="23" t="s">
        <v>126</v>
      </c>
      <c r="AY153" s="23" t="s">
        <v>147</v>
      </c>
      <c r="BE153" s="143">
        <f>IF(U153="základní",N153,0)</f>
        <v>0</v>
      </c>
      <c r="BF153" s="143">
        <f>IF(U153="snížená",N153,0)</f>
        <v>0</v>
      </c>
      <c r="BG153" s="143">
        <f>IF(U153="zákl. přenesená",N153,0)</f>
        <v>0</v>
      </c>
      <c r="BH153" s="143">
        <f>IF(U153="sníž. přenesená",N153,0)</f>
        <v>0</v>
      </c>
      <c r="BI153" s="143">
        <f>IF(U153="nulová",N153,0)</f>
        <v>0</v>
      </c>
      <c r="BJ153" s="23" t="s">
        <v>126</v>
      </c>
      <c r="BK153" s="143">
        <f>ROUND(L153*K153,2)</f>
        <v>0</v>
      </c>
      <c r="BL153" s="23" t="s">
        <v>152</v>
      </c>
      <c r="BM153" s="23" t="s">
        <v>449</v>
      </c>
    </row>
    <row r="154" s="11" customFormat="1" ht="16.5" customHeight="1">
      <c r="B154" s="240"/>
      <c r="C154" s="241"/>
      <c r="D154" s="241"/>
      <c r="E154" s="242" t="s">
        <v>22</v>
      </c>
      <c r="F154" s="266" t="s">
        <v>450</v>
      </c>
      <c r="G154" s="267"/>
      <c r="H154" s="267"/>
      <c r="I154" s="267"/>
      <c r="J154" s="241"/>
      <c r="K154" s="244">
        <v>189</v>
      </c>
      <c r="L154" s="241"/>
      <c r="M154" s="241"/>
      <c r="N154" s="241"/>
      <c r="O154" s="241"/>
      <c r="P154" s="241"/>
      <c r="Q154" s="241"/>
      <c r="R154" s="245"/>
      <c r="T154" s="246"/>
      <c r="U154" s="241"/>
      <c r="V154" s="241"/>
      <c r="W154" s="241"/>
      <c r="X154" s="241"/>
      <c r="Y154" s="241"/>
      <c r="Z154" s="241"/>
      <c r="AA154" s="247"/>
      <c r="AT154" s="248" t="s">
        <v>155</v>
      </c>
      <c r="AU154" s="248" t="s">
        <v>126</v>
      </c>
      <c r="AV154" s="11" t="s">
        <v>126</v>
      </c>
      <c r="AW154" s="11" t="s">
        <v>34</v>
      </c>
      <c r="AX154" s="11" t="s">
        <v>76</v>
      </c>
      <c r="AY154" s="248" t="s">
        <v>147</v>
      </c>
    </row>
    <row r="155" s="12" customFormat="1" ht="16.5" customHeight="1">
      <c r="B155" s="249"/>
      <c r="C155" s="250"/>
      <c r="D155" s="250"/>
      <c r="E155" s="251" t="s">
        <v>22</v>
      </c>
      <c r="F155" s="252" t="s">
        <v>160</v>
      </c>
      <c r="G155" s="250"/>
      <c r="H155" s="250"/>
      <c r="I155" s="250"/>
      <c r="J155" s="250"/>
      <c r="K155" s="253">
        <v>189</v>
      </c>
      <c r="L155" s="250"/>
      <c r="M155" s="250"/>
      <c r="N155" s="250"/>
      <c r="O155" s="250"/>
      <c r="P155" s="250"/>
      <c r="Q155" s="250"/>
      <c r="R155" s="254"/>
      <c r="T155" s="255"/>
      <c r="U155" s="250"/>
      <c r="V155" s="250"/>
      <c r="W155" s="250"/>
      <c r="X155" s="250"/>
      <c r="Y155" s="250"/>
      <c r="Z155" s="250"/>
      <c r="AA155" s="256"/>
      <c r="AT155" s="257" t="s">
        <v>155</v>
      </c>
      <c r="AU155" s="257" t="s">
        <v>126</v>
      </c>
      <c r="AV155" s="12" t="s">
        <v>152</v>
      </c>
      <c r="AW155" s="12" t="s">
        <v>34</v>
      </c>
      <c r="AX155" s="12" t="s">
        <v>84</v>
      </c>
      <c r="AY155" s="257" t="s">
        <v>147</v>
      </c>
    </row>
    <row r="156" s="1" customFormat="1" ht="25.5" customHeight="1">
      <c r="B156" s="47"/>
      <c r="C156" s="220" t="s">
        <v>180</v>
      </c>
      <c r="D156" s="220" t="s">
        <v>148</v>
      </c>
      <c r="E156" s="221" t="s">
        <v>222</v>
      </c>
      <c r="F156" s="222" t="s">
        <v>223</v>
      </c>
      <c r="G156" s="222"/>
      <c r="H156" s="222"/>
      <c r="I156" s="222"/>
      <c r="J156" s="223" t="s">
        <v>151</v>
      </c>
      <c r="K156" s="224">
        <v>65.700000000000003</v>
      </c>
      <c r="L156" s="225">
        <v>0</v>
      </c>
      <c r="M156" s="226"/>
      <c r="N156" s="227">
        <f>ROUND(L156*K156,2)</f>
        <v>0</v>
      </c>
      <c r="O156" s="227"/>
      <c r="P156" s="227"/>
      <c r="Q156" s="227"/>
      <c r="R156" s="49"/>
      <c r="T156" s="228" t="s">
        <v>22</v>
      </c>
      <c r="U156" s="57" t="s">
        <v>43</v>
      </c>
      <c r="V156" s="48"/>
      <c r="W156" s="229">
        <f>V156*K156</f>
        <v>0</v>
      </c>
      <c r="X156" s="229">
        <v>0.1231</v>
      </c>
      <c r="Y156" s="229">
        <f>X156*K156</f>
        <v>8.087670000000001</v>
      </c>
      <c r="Z156" s="229">
        <v>0</v>
      </c>
      <c r="AA156" s="230">
        <f>Z156*K156</f>
        <v>0</v>
      </c>
      <c r="AR156" s="23" t="s">
        <v>152</v>
      </c>
      <c r="AT156" s="23" t="s">
        <v>148</v>
      </c>
      <c r="AU156" s="23" t="s">
        <v>126</v>
      </c>
      <c r="AY156" s="23" t="s">
        <v>147</v>
      </c>
      <c r="BE156" s="143">
        <f>IF(U156="základní",N156,0)</f>
        <v>0</v>
      </c>
      <c r="BF156" s="143">
        <f>IF(U156="snížená",N156,0)</f>
        <v>0</v>
      </c>
      <c r="BG156" s="143">
        <f>IF(U156="zákl. přenesená",N156,0)</f>
        <v>0</v>
      </c>
      <c r="BH156" s="143">
        <f>IF(U156="sníž. přenesená",N156,0)</f>
        <v>0</v>
      </c>
      <c r="BI156" s="143">
        <f>IF(U156="nulová",N156,0)</f>
        <v>0</v>
      </c>
      <c r="BJ156" s="23" t="s">
        <v>126</v>
      </c>
      <c r="BK156" s="143">
        <f>ROUND(L156*K156,2)</f>
        <v>0</v>
      </c>
      <c r="BL156" s="23" t="s">
        <v>152</v>
      </c>
      <c r="BM156" s="23" t="s">
        <v>451</v>
      </c>
    </row>
    <row r="157" s="11" customFormat="1" ht="25.5" customHeight="1">
      <c r="B157" s="240"/>
      <c r="C157" s="241"/>
      <c r="D157" s="241"/>
      <c r="E157" s="242" t="s">
        <v>22</v>
      </c>
      <c r="F157" s="266" t="s">
        <v>452</v>
      </c>
      <c r="G157" s="267"/>
      <c r="H157" s="267"/>
      <c r="I157" s="267"/>
      <c r="J157" s="241"/>
      <c r="K157" s="244">
        <v>65.700000000000003</v>
      </c>
      <c r="L157" s="241"/>
      <c r="M157" s="241"/>
      <c r="N157" s="241"/>
      <c r="O157" s="241"/>
      <c r="P157" s="241"/>
      <c r="Q157" s="241"/>
      <c r="R157" s="245"/>
      <c r="T157" s="246"/>
      <c r="U157" s="241"/>
      <c r="V157" s="241"/>
      <c r="W157" s="241"/>
      <c r="X157" s="241"/>
      <c r="Y157" s="241"/>
      <c r="Z157" s="241"/>
      <c r="AA157" s="247"/>
      <c r="AT157" s="248" t="s">
        <v>155</v>
      </c>
      <c r="AU157" s="248" t="s">
        <v>126</v>
      </c>
      <c r="AV157" s="11" t="s">
        <v>126</v>
      </c>
      <c r="AW157" s="11" t="s">
        <v>34</v>
      </c>
      <c r="AX157" s="11" t="s">
        <v>84</v>
      </c>
      <c r="AY157" s="248" t="s">
        <v>147</v>
      </c>
    </row>
    <row r="158" s="9" customFormat="1" ht="29.88" customHeight="1">
      <c r="B158" s="207"/>
      <c r="C158" s="208"/>
      <c r="D158" s="217" t="s">
        <v>114</v>
      </c>
      <c r="E158" s="217"/>
      <c r="F158" s="217"/>
      <c r="G158" s="217"/>
      <c r="H158" s="217"/>
      <c r="I158" s="217"/>
      <c r="J158" s="217"/>
      <c r="K158" s="217"/>
      <c r="L158" s="217"/>
      <c r="M158" s="217"/>
      <c r="N158" s="218">
        <f>BK158</f>
        <v>0</v>
      </c>
      <c r="O158" s="219"/>
      <c r="P158" s="219"/>
      <c r="Q158" s="219"/>
      <c r="R158" s="210"/>
      <c r="T158" s="211"/>
      <c r="U158" s="208"/>
      <c r="V158" s="208"/>
      <c r="W158" s="212">
        <f>SUM(W159:W165)</f>
        <v>0</v>
      </c>
      <c r="X158" s="208"/>
      <c r="Y158" s="212">
        <f>SUM(Y159:Y165)</f>
        <v>0</v>
      </c>
      <c r="Z158" s="208"/>
      <c r="AA158" s="213">
        <f>SUM(AA159:AA165)</f>
        <v>9.7974000000000014</v>
      </c>
      <c r="AR158" s="214" t="s">
        <v>84</v>
      </c>
      <c r="AT158" s="215" t="s">
        <v>75</v>
      </c>
      <c r="AU158" s="215" t="s">
        <v>84</v>
      </c>
      <c r="AY158" s="214" t="s">
        <v>147</v>
      </c>
      <c r="BK158" s="216">
        <f>SUM(BK159:BK165)</f>
        <v>0</v>
      </c>
    </row>
    <row r="159" s="1" customFormat="1" ht="16.5" customHeight="1">
      <c r="B159" s="47"/>
      <c r="C159" s="220" t="s">
        <v>187</v>
      </c>
      <c r="D159" s="220" t="s">
        <v>148</v>
      </c>
      <c r="E159" s="221" t="s">
        <v>227</v>
      </c>
      <c r="F159" s="222" t="s">
        <v>228</v>
      </c>
      <c r="G159" s="222"/>
      <c r="H159" s="222"/>
      <c r="I159" s="222"/>
      <c r="J159" s="223" t="s">
        <v>229</v>
      </c>
      <c r="K159" s="224">
        <v>1</v>
      </c>
      <c r="L159" s="225">
        <v>0</v>
      </c>
      <c r="M159" s="226"/>
      <c r="N159" s="227">
        <f>ROUND(L159*K159,2)</f>
        <v>0</v>
      </c>
      <c r="O159" s="227"/>
      <c r="P159" s="227"/>
      <c r="Q159" s="227"/>
      <c r="R159" s="49"/>
      <c r="T159" s="228" t="s">
        <v>22</v>
      </c>
      <c r="U159" s="57" t="s">
        <v>43</v>
      </c>
      <c r="V159" s="48"/>
      <c r="W159" s="229">
        <f>V159*K159</f>
        <v>0</v>
      </c>
      <c r="X159" s="229">
        <v>0</v>
      </c>
      <c r="Y159" s="229">
        <f>X159*K159</f>
        <v>0</v>
      </c>
      <c r="Z159" s="229">
        <v>0</v>
      </c>
      <c r="AA159" s="230">
        <f>Z159*K159</f>
        <v>0</v>
      </c>
      <c r="AR159" s="23" t="s">
        <v>152</v>
      </c>
      <c r="AT159" s="23" t="s">
        <v>148</v>
      </c>
      <c r="AU159" s="23" t="s">
        <v>126</v>
      </c>
      <c r="AY159" s="23" t="s">
        <v>147</v>
      </c>
      <c r="BE159" s="143">
        <f>IF(U159="základní",N159,0)</f>
        <v>0</v>
      </c>
      <c r="BF159" s="143">
        <f>IF(U159="snížená",N159,0)</f>
        <v>0</v>
      </c>
      <c r="BG159" s="143">
        <f>IF(U159="zákl. přenesená",N159,0)</f>
        <v>0</v>
      </c>
      <c r="BH159" s="143">
        <f>IF(U159="sníž. přenesená",N159,0)</f>
        <v>0</v>
      </c>
      <c r="BI159" s="143">
        <f>IF(U159="nulová",N159,0)</f>
        <v>0</v>
      </c>
      <c r="BJ159" s="23" t="s">
        <v>126</v>
      </c>
      <c r="BK159" s="143">
        <f>ROUND(L159*K159,2)</f>
        <v>0</v>
      </c>
      <c r="BL159" s="23" t="s">
        <v>152</v>
      </c>
      <c r="BM159" s="23" t="s">
        <v>453</v>
      </c>
    </row>
    <row r="160" s="1" customFormat="1" ht="25.5" customHeight="1">
      <c r="B160" s="47"/>
      <c r="C160" s="220" t="s">
        <v>198</v>
      </c>
      <c r="D160" s="220" t="s">
        <v>148</v>
      </c>
      <c r="E160" s="221" t="s">
        <v>454</v>
      </c>
      <c r="F160" s="222" t="s">
        <v>455</v>
      </c>
      <c r="G160" s="222"/>
      <c r="H160" s="222"/>
      <c r="I160" s="222"/>
      <c r="J160" s="223" t="s">
        <v>151</v>
      </c>
      <c r="K160" s="224">
        <v>28.800000000000001</v>
      </c>
      <c r="L160" s="225">
        <v>0</v>
      </c>
      <c r="M160" s="226"/>
      <c r="N160" s="227">
        <f>ROUND(L160*K160,2)</f>
        <v>0</v>
      </c>
      <c r="O160" s="227"/>
      <c r="P160" s="227"/>
      <c r="Q160" s="227"/>
      <c r="R160" s="49"/>
      <c r="T160" s="228" t="s">
        <v>22</v>
      </c>
      <c r="U160" s="57" t="s">
        <v>43</v>
      </c>
      <c r="V160" s="48"/>
      <c r="W160" s="229">
        <f>V160*K160</f>
        <v>0</v>
      </c>
      <c r="X160" s="229">
        <v>0</v>
      </c>
      <c r="Y160" s="229">
        <f>X160*K160</f>
        <v>0</v>
      </c>
      <c r="Z160" s="229">
        <v>0.048000000000000001</v>
      </c>
      <c r="AA160" s="230">
        <f>Z160*K160</f>
        <v>1.3824000000000001</v>
      </c>
      <c r="AR160" s="23" t="s">
        <v>152</v>
      </c>
      <c r="AT160" s="23" t="s">
        <v>148</v>
      </c>
      <c r="AU160" s="23" t="s">
        <v>126</v>
      </c>
      <c r="AY160" s="23" t="s">
        <v>147</v>
      </c>
      <c r="BE160" s="143">
        <f>IF(U160="základní",N160,0)</f>
        <v>0</v>
      </c>
      <c r="BF160" s="143">
        <f>IF(U160="snížená",N160,0)</f>
        <v>0</v>
      </c>
      <c r="BG160" s="143">
        <f>IF(U160="zákl. přenesená",N160,0)</f>
        <v>0</v>
      </c>
      <c r="BH160" s="143">
        <f>IF(U160="sníž. přenesená",N160,0)</f>
        <v>0</v>
      </c>
      <c r="BI160" s="143">
        <f>IF(U160="nulová",N160,0)</f>
        <v>0</v>
      </c>
      <c r="BJ160" s="23" t="s">
        <v>126</v>
      </c>
      <c r="BK160" s="143">
        <f>ROUND(L160*K160,2)</f>
        <v>0</v>
      </c>
      <c r="BL160" s="23" t="s">
        <v>152</v>
      </c>
      <c r="BM160" s="23" t="s">
        <v>456</v>
      </c>
    </row>
    <row r="161" s="11" customFormat="1" ht="16.5" customHeight="1">
      <c r="B161" s="240"/>
      <c r="C161" s="241"/>
      <c r="D161" s="241"/>
      <c r="E161" s="242" t="s">
        <v>22</v>
      </c>
      <c r="F161" s="266" t="s">
        <v>457</v>
      </c>
      <c r="G161" s="267"/>
      <c r="H161" s="267"/>
      <c r="I161" s="267"/>
      <c r="J161" s="241"/>
      <c r="K161" s="244">
        <v>28.800000000000001</v>
      </c>
      <c r="L161" s="241"/>
      <c r="M161" s="241"/>
      <c r="N161" s="241"/>
      <c r="O161" s="241"/>
      <c r="P161" s="241"/>
      <c r="Q161" s="241"/>
      <c r="R161" s="245"/>
      <c r="T161" s="246"/>
      <c r="U161" s="241"/>
      <c r="V161" s="241"/>
      <c r="W161" s="241"/>
      <c r="X161" s="241"/>
      <c r="Y161" s="241"/>
      <c r="Z161" s="241"/>
      <c r="AA161" s="247"/>
      <c r="AT161" s="248" t="s">
        <v>155</v>
      </c>
      <c r="AU161" s="248" t="s">
        <v>126</v>
      </c>
      <c r="AV161" s="11" t="s">
        <v>126</v>
      </c>
      <c r="AW161" s="11" t="s">
        <v>34</v>
      </c>
      <c r="AX161" s="11" t="s">
        <v>76</v>
      </c>
      <c r="AY161" s="248" t="s">
        <v>147</v>
      </c>
    </row>
    <row r="162" s="12" customFormat="1" ht="16.5" customHeight="1">
      <c r="B162" s="249"/>
      <c r="C162" s="250"/>
      <c r="D162" s="250"/>
      <c r="E162" s="251" t="s">
        <v>22</v>
      </c>
      <c r="F162" s="252" t="s">
        <v>160</v>
      </c>
      <c r="G162" s="250"/>
      <c r="H162" s="250"/>
      <c r="I162" s="250"/>
      <c r="J162" s="250"/>
      <c r="K162" s="253">
        <v>28.800000000000001</v>
      </c>
      <c r="L162" s="250"/>
      <c r="M162" s="250"/>
      <c r="N162" s="250"/>
      <c r="O162" s="250"/>
      <c r="P162" s="250"/>
      <c r="Q162" s="250"/>
      <c r="R162" s="254"/>
      <c r="T162" s="255"/>
      <c r="U162" s="250"/>
      <c r="V162" s="250"/>
      <c r="W162" s="250"/>
      <c r="X162" s="250"/>
      <c r="Y162" s="250"/>
      <c r="Z162" s="250"/>
      <c r="AA162" s="256"/>
      <c r="AT162" s="257" t="s">
        <v>155</v>
      </c>
      <c r="AU162" s="257" t="s">
        <v>126</v>
      </c>
      <c r="AV162" s="12" t="s">
        <v>152</v>
      </c>
      <c r="AW162" s="12" t="s">
        <v>34</v>
      </c>
      <c r="AX162" s="12" t="s">
        <v>84</v>
      </c>
      <c r="AY162" s="257" t="s">
        <v>147</v>
      </c>
    </row>
    <row r="163" s="1" customFormat="1" ht="25.5" customHeight="1">
      <c r="B163" s="47"/>
      <c r="C163" s="220" t="s">
        <v>173</v>
      </c>
      <c r="D163" s="220" t="s">
        <v>148</v>
      </c>
      <c r="E163" s="221" t="s">
        <v>251</v>
      </c>
      <c r="F163" s="222" t="s">
        <v>252</v>
      </c>
      <c r="G163" s="222"/>
      <c r="H163" s="222"/>
      <c r="I163" s="222"/>
      <c r="J163" s="223" t="s">
        <v>151</v>
      </c>
      <c r="K163" s="224">
        <v>247.5</v>
      </c>
      <c r="L163" s="225">
        <v>0</v>
      </c>
      <c r="M163" s="226"/>
      <c r="N163" s="227">
        <f>ROUND(L163*K163,2)</f>
        <v>0</v>
      </c>
      <c r="O163" s="227"/>
      <c r="P163" s="227"/>
      <c r="Q163" s="227"/>
      <c r="R163" s="49"/>
      <c r="T163" s="228" t="s">
        <v>22</v>
      </c>
      <c r="U163" s="57" t="s">
        <v>43</v>
      </c>
      <c r="V163" s="48"/>
      <c r="W163" s="229">
        <f>V163*K163</f>
        <v>0</v>
      </c>
      <c r="X163" s="229">
        <v>0</v>
      </c>
      <c r="Y163" s="229">
        <f>X163*K163</f>
        <v>0</v>
      </c>
      <c r="Z163" s="229">
        <v>0.034000000000000002</v>
      </c>
      <c r="AA163" s="230">
        <f>Z163*K163</f>
        <v>8.4150000000000009</v>
      </c>
      <c r="AR163" s="23" t="s">
        <v>152</v>
      </c>
      <c r="AT163" s="23" t="s">
        <v>148</v>
      </c>
      <c r="AU163" s="23" t="s">
        <v>126</v>
      </c>
      <c r="AY163" s="23" t="s">
        <v>147</v>
      </c>
      <c r="BE163" s="143">
        <f>IF(U163="základní",N163,0)</f>
        <v>0</v>
      </c>
      <c r="BF163" s="143">
        <f>IF(U163="snížená",N163,0)</f>
        <v>0</v>
      </c>
      <c r="BG163" s="143">
        <f>IF(U163="zákl. přenesená",N163,0)</f>
        <v>0</v>
      </c>
      <c r="BH163" s="143">
        <f>IF(U163="sníž. přenesená",N163,0)</f>
        <v>0</v>
      </c>
      <c r="BI163" s="143">
        <f>IF(U163="nulová",N163,0)</f>
        <v>0</v>
      </c>
      <c r="BJ163" s="23" t="s">
        <v>126</v>
      </c>
      <c r="BK163" s="143">
        <f>ROUND(L163*K163,2)</f>
        <v>0</v>
      </c>
      <c r="BL163" s="23" t="s">
        <v>152</v>
      </c>
      <c r="BM163" s="23" t="s">
        <v>458</v>
      </c>
    </row>
    <row r="164" s="11" customFormat="1" ht="25.5" customHeight="1">
      <c r="B164" s="240"/>
      <c r="C164" s="241"/>
      <c r="D164" s="241"/>
      <c r="E164" s="242" t="s">
        <v>22</v>
      </c>
      <c r="F164" s="266" t="s">
        <v>459</v>
      </c>
      <c r="G164" s="267"/>
      <c r="H164" s="267"/>
      <c r="I164" s="267"/>
      <c r="J164" s="241"/>
      <c r="K164" s="244">
        <v>247.5</v>
      </c>
      <c r="L164" s="241"/>
      <c r="M164" s="241"/>
      <c r="N164" s="241"/>
      <c r="O164" s="241"/>
      <c r="P164" s="241"/>
      <c r="Q164" s="241"/>
      <c r="R164" s="245"/>
      <c r="T164" s="246"/>
      <c r="U164" s="241"/>
      <c r="V164" s="241"/>
      <c r="W164" s="241"/>
      <c r="X164" s="241"/>
      <c r="Y164" s="241"/>
      <c r="Z164" s="241"/>
      <c r="AA164" s="247"/>
      <c r="AT164" s="248" t="s">
        <v>155</v>
      </c>
      <c r="AU164" s="248" t="s">
        <v>126</v>
      </c>
      <c r="AV164" s="11" t="s">
        <v>126</v>
      </c>
      <c r="AW164" s="11" t="s">
        <v>34</v>
      </c>
      <c r="AX164" s="11" t="s">
        <v>76</v>
      </c>
      <c r="AY164" s="248" t="s">
        <v>147</v>
      </c>
    </row>
    <row r="165" s="12" customFormat="1" ht="16.5" customHeight="1">
      <c r="B165" s="249"/>
      <c r="C165" s="250"/>
      <c r="D165" s="250"/>
      <c r="E165" s="251" t="s">
        <v>22</v>
      </c>
      <c r="F165" s="252" t="s">
        <v>160</v>
      </c>
      <c r="G165" s="250"/>
      <c r="H165" s="250"/>
      <c r="I165" s="250"/>
      <c r="J165" s="250"/>
      <c r="K165" s="253">
        <v>247.5</v>
      </c>
      <c r="L165" s="250"/>
      <c r="M165" s="250"/>
      <c r="N165" s="250"/>
      <c r="O165" s="250"/>
      <c r="P165" s="250"/>
      <c r="Q165" s="250"/>
      <c r="R165" s="254"/>
      <c r="T165" s="255"/>
      <c r="U165" s="250"/>
      <c r="V165" s="250"/>
      <c r="W165" s="250"/>
      <c r="X165" s="250"/>
      <c r="Y165" s="250"/>
      <c r="Z165" s="250"/>
      <c r="AA165" s="256"/>
      <c r="AT165" s="257" t="s">
        <v>155</v>
      </c>
      <c r="AU165" s="257" t="s">
        <v>126</v>
      </c>
      <c r="AV165" s="12" t="s">
        <v>152</v>
      </c>
      <c r="AW165" s="12" t="s">
        <v>34</v>
      </c>
      <c r="AX165" s="12" t="s">
        <v>84</v>
      </c>
      <c r="AY165" s="257" t="s">
        <v>147</v>
      </c>
    </row>
    <row r="166" s="9" customFormat="1" ht="29.88" customHeight="1">
      <c r="B166" s="207"/>
      <c r="C166" s="208"/>
      <c r="D166" s="217" t="s">
        <v>115</v>
      </c>
      <c r="E166" s="217"/>
      <c r="F166" s="217"/>
      <c r="G166" s="217"/>
      <c r="H166" s="217"/>
      <c r="I166" s="217"/>
      <c r="J166" s="217"/>
      <c r="K166" s="217"/>
      <c r="L166" s="217"/>
      <c r="M166" s="217"/>
      <c r="N166" s="218">
        <f>BK166</f>
        <v>0</v>
      </c>
      <c r="O166" s="219"/>
      <c r="P166" s="219"/>
      <c r="Q166" s="219"/>
      <c r="R166" s="210"/>
      <c r="T166" s="211"/>
      <c r="U166" s="208"/>
      <c r="V166" s="208"/>
      <c r="W166" s="212">
        <f>SUM(W167:W170)</f>
        <v>0</v>
      </c>
      <c r="X166" s="208"/>
      <c r="Y166" s="212">
        <f>SUM(Y167:Y170)</f>
        <v>0</v>
      </c>
      <c r="Z166" s="208"/>
      <c r="AA166" s="213">
        <f>SUM(AA167:AA170)</f>
        <v>0</v>
      </c>
      <c r="AR166" s="214" t="s">
        <v>84</v>
      </c>
      <c r="AT166" s="215" t="s">
        <v>75</v>
      </c>
      <c r="AU166" s="215" t="s">
        <v>84</v>
      </c>
      <c r="AY166" s="214" t="s">
        <v>147</v>
      </c>
      <c r="BK166" s="216">
        <f>SUM(BK167:BK170)</f>
        <v>0</v>
      </c>
    </row>
    <row r="167" s="1" customFormat="1" ht="38.25" customHeight="1">
      <c r="B167" s="47"/>
      <c r="C167" s="220" t="s">
        <v>205</v>
      </c>
      <c r="D167" s="220" t="s">
        <v>148</v>
      </c>
      <c r="E167" s="221" t="s">
        <v>258</v>
      </c>
      <c r="F167" s="222" t="s">
        <v>259</v>
      </c>
      <c r="G167" s="222"/>
      <c r="H167" s="222"/>
      <c r="I167" s="222"/>
      <c r="J167" s="223" t="s">
        <v>260</v>
      </c>
      <c r="K167" s="224">
        <v>10.785</v>
      </c>
      <c r="L167" s="225">
        <v>0</v>
      </c>
      <c r="M167" s="226"/>
      <c r="N167" s="227">
        <f>ROUND(L167*K167,2)</f>
        <v>0</v>
      </c>
      <c r="O167" s="227"/>
      <c r="P167" s="227"/>
      <c r="Q167" s="227"/>
      <c r="R167" s="49"/>
      <c r="T167" s="228" t="s">
        <v>22</v>
      </c>
      <c r="U167" s="57" t="s">
        <v>43</v>
      </c>
      <c r="V167" s="48"/>
      <c r="W167" s="229">
        <f>V167*K167</f>
        <v>0</v>
      </c>
      <c r="X167" s="229">
        <v>0</v>
      </c>
      <c r="Y167" s="229">
        <f>X167*K167</f>
        <v>0</v>
      </c>
      <c r="Z167" s="229">
        <v>0</v>
      </c>
      <c r="AA167" s="230">
        <f>Z167*K167</f>
        <v>0</v>
      </c>
      <c r="AR167" s="23" t="s">
        <v>152</v>
      </c>
      <c r="AT167" s="23" t="s">
        <v>148</v>
      </c>
      <c r="AU167" s="23" t="s">
        <v>126</v>
      </c>
      <c r="AY167" s="23" t="s">
        <v>147</v>
      </c>
      <c r="BE167" s="143">
        <f>IF(U167="základní",N167,0)</f>
        <v>0</v>
      </c>
      <c r="BF167" s="143">
        <f>IF(U167="snížená",N167,0)</f>
        <v>0</v>
      </c>
      <c r="BG167" s="143">
        <f>IF(U167="zákl. přenesená",N167,0)</f>
        <v>0</v>
      </c>
      <c r="BH167" s="143">
        <f>IF(U167="sníž. přenesená",N167,0)</f>
        <v>0</v>
      </c>
      <c r="BI167" s="143">
        <f>IF(U167="nulová",N167,0)</f>
        <v>0</v>
      </c>
      <c r="BJ167" s="23" t="s">
        <v>126</v>
      </c>
      <c r="BK167" s="143">
        <f>ROUND(L167*K167,2)</f>
        <v>0</v>
      </c>
      <c r="BL167" s="23" t="s">
        <v>152</v>
      </c>
      <c r="BM167" s="23" t="s">
        <v>460</v>
      </c>
    </row>
    <row r="168" s="1" customFormat="1" ht="38.25" customHeight="1">
      <c r="B168" s="47"/>
      <c r="C168" s="220" t="s">
        <v>216</v>
      </c>
      <c r="D168" s="220" t="s">
        <v>148</v>
      </c>
      <c r="E168" s="221" t="s">
        <v>263</v>
      </c>
      <c r="F168" s="222" t="s">
        <v>264</v>
      </c>
      <c r="G168" s="222"/>
      <c r="H168" s="222"/>
      <c r="I168" s="222"/>
      <c r="J168" s="223" t="s">
        <v>260</v>
      </c>
      <c r="K168" s="224">
        <v>10.785</v>
      </c>
      <c r="L168" s="225">
        <v>0</v>
      </c>
      <c r="M168" s="226"/>
      <c r="N168" s="227">
        <f>ROUND(L168*K168,2)</f>
        <v>0</v>
      </c>
      <c r="O168" s="227"/>
      <c r="P168" s="227"/>
      <c r="Q168" s="227"/>
      <c r="R168" s="49"/>
      <c r="T168" s="228" t="s">
        <v>22</v>
      </c>
      <c r="U168" s="57" t="s">
        <v>43</v>
      </c>
      <c r="V168" s="48"/>
      <c r="W168" s="229">
        <f>V168*K168</f>
        <v>0</v>
      </c>
      <c r="X168" s="229">
        <v>0</v>
      </c>
      <c r="Y168" s="229">
        <f>X168*K168</f>
        <v>0</v>
      </c>
      <c r="Z168" s="229">
        <v>0</v>
      </c>
      <c r="AA168" s="230">
        <f>Z168*K168</f>
        <v>0</v>
      </c>
      <c r="AR168" s="23" t="s">
        <v>152</v>
      </c>
      <c r="AT168" s="23" t="s">
        <v>148</v>
      </c>
      <c r="AU168" s="23" t="s">
        <v>126</v>
      </c>
      <c r="AY168" s="23" t="s">
        <v>147</v>
      </c>
      <c r="BE168" s="143">
        <f>IF(U168="základní",N168,0)</f>
        <v>0</v>
      </c>
      <c r="BF168" s="143">
        <f>IF(U168="snížená",N168,0)</f>
        <v>0</v>
      </c>
      <c r="BG168" s="143">
        <f>IF(U168="zákl. přenesená",N168,0)</f>
        <v>0</v>
      </c>
      <c r="BH168" s="143">
        <f>IF(U168="sníž. přenesená",N168,0)</f>
        <v>0</v>
      </c>
      <c r="BI168" s="143">
        <f>IF(U168="nulová",N168,0)</f>
        <v>0</v>
      </c>
      <c r="BJ168" s="23" t="s">
        <v>126</v>
      </c>
      <c r="BK168" s="143">
        <f>ROUND(L168*K168,2)</f>
        <v>0</v>
      </c>
      <c r="BL168" s="23" t="s">
        <v>152</v>
      </c>
      <c r="BM168" s="23" t="s">
        <v>461</v>
      </c>
    </row>
    <row r="169" s="1" customFormat="1" ht="25.5" customHeight="1">
      <c r="B169" s="47"/>
      <c r="C169" s="220" t="s">
        <v>221</v>
      </c>
      <c r="D169" s="220" t="s">
        <v>148</v>
      </c>
      <c r="E169" s="221" t="s">
        <v>267</v>
      </c>
      <c r="F169" s="222" t="s">
        <v>268</v>
      </c>
      <c r="G169" s="222"/>
      <c r="H169" s="222"/>
      <c r="I169" s="222"/>
      <c r="J169" s="223" t="s">
        <v>260</v>
      </c>
      <c r="K169" s="224">
        <v>150.99000000000001</v>
      </c>
      <c r="L169" s="225">
        <v>0</v>
      </c>
      <c r="M169" s="226"/>
      <c r="N169" s="227">
        <f>ROUND(L169*K169,2)</f>
        <v>0</v>
      </c>
      <c r="O169" s="227"/>
      <c r="P169" s="227"/>
      <c r="Q169" s="227"/>
      <c r="R169" s="49"/>
      <c r="T169" s="228" t="s">
        <v>22</v>
      </c>
      <c r="U169" s="57" t="s">
        <v>43</v>
      </c>
      <c r="V169" s="48"/>
      <c r="W169" s="229">
        <f>V169*K169</f>
        <v>0</v>
      </c>
      <c r="X169" s="229">
        <v>0</v>
      </c>
      <c r="Y169" s="229">
        <f>X169*K169</f>
        <v>0</v>
      </c>
      <c r="Z169" s="229">
        <v>0</v>
      </c>
      <c r="AA169" s="230">
        <f>Z169*K169</f>
        <v>0</v>
      </c>
      <c r="AR169" s="23" t="s">
        <v>152</v>
      </c>
      <c r="AT169" s="23" t="s">
        <v>148</v>
      </c>
      <c r="AU169" s="23" t="s">
        <v>126</v>
      </c>
      <c r="AY169" s="23" t="s">
        <v>147</v>
      </c>
      <c r="BE169" s="143">
        <f>IF(U169="základní",N169,0)</f>
        <v>0</v>
      </c>
      <c r="BF169" s="143">
        <f>IF(U169="snížená",N169,0)</f>
        <v>0</v>
      </c>
      <c r="BG169" s="143">
        <f>IF(U169="zákl. přenesená",N169,0)</f>
        <v>0</v>
      </c>
      <c r="BH169" s="143">
        <f>IF(U169="sníž. přenesená",N169,0)</f>
        <v>0</v>
      </c>
      <c r="BI169" s="143">
        <f>IF(U169="nulová",N169,0)</f>
        <v>0</v>
      </c>
      <c r="BJ169" s="23" t="s">
        <v>126</v>
      </c>
      <c r="BK169" s="143">
        <f>ROUND(L169*K169,2)</f>
        <v>0</v>
      </c>
      <c r="BL169" s="23" t="s">
        <v>152</v>
      </c>
      <c r="BM169" s="23" t="s">
        <v>462</v>
      </c>
    </row>
    <row r="170" s="1" customFormat="1" ht="38.25" customHeight="1">
      <c r="B170" s="47"/>
      <c r="C170" s="220" t="s">
        <v>226</v>
      </c>
      <c r="D170" s="220" t="s">
        <v>148</v>
      </c>
      <c r="E170" s="221" t="s">
        <v>271</v>
      </c>
      <c r="F170" s="222" t="s">
        <v>272</v>
      </c>
      <c r="G170" s="222"/>
      <c r="H170" s="222"/>
      <c r="I170" s="222"/>
      <c r="J170" s="223" t="s">
        <v>260</v>
      </c>
      <c r="K170" s="224">
        <v>9.7970000000000006</v>
      </c>
      <c r="L170" s="225">
        <v>0</v>
      </c>
      <c r="M170" s="226"/>
      <c r="N170" s="227">
        <f>ROUND(L170*K170,2)</f>
        <v>0</v>
      </c>
      <c r="O170" s="227"/>
      <c r="P170" s="227"/>
      <c r="Q170" s="227"/>
      <c r="R170" s="49"/>
      <c r="T170" s="228" t="s">
        <v>22</v>
      </c>
      <c r="U170" s="57" t="s">
        <v>43</v>
      </c>
      <c r="V170" s="48"/>
      <c r="W170" s="229">
        <f>V170*K170</f>
        <v>0</v>
      </c>
      <c r="X170" s="229">
        <v>0</v>
      </c>
      <c r="Y170" s="229">
        <f>X170*K170</f>
        <v>0</v>
      </c>
      <c r="Z170" s="229">
        <v>0</v>
      </c>
      <c r="AA170" s="230">
        <f>Z170*K170</f>
        <v>0</v>
      </c>
      <c r="AR170" s="23" t="s">
        <v>152</v>
      </c>
      <c r="AT170" s="23" t="s">
        <v>148</v>
      </c>
      <c r="AU170" s="23" t="s">
        <v>126</v>
      </c>
      <c r="AY170" s="23" t="s">
        <v>147</v>
      </c>
      <c r="BE170" s="143">
        <f>IF(U170="základní",N170,0)</f>
        <v>0</v>
      </c>
      <c r="BF170" s="143">
        <f>IF(U170="snížená",N170,0)</f>
        <v>0</v>
      </c>
      <c r="BG170" s="143">
        <f>IF(U170="zákl. přenesená",N170,0)</f>
        <v>0</v>
      </c>
      <c r="BH170" s="143">
        <f>IF(U170="sníž. přenesená",N170,0)</f>
        <v>0</v>
      </c>
      <c r="BI170" s="143">
        <f>IF(U170="nulová",N170,0)</f>
        <v>0</v>
      </c>
      <c r="BJ170" s="23" t="s">
        <v>126</v>
      </c>
      <c r="BK170" s="143">
        <f>ROUND(L170*K170,2)</f>
        <v>0</v>
      </c>
      <c r="BL170" s="23" t="s">
        <v>152</v>
      </c>
      <c r="BM170" s="23" t="s">
        <v>463</v>
      </c>
    </row>
    <row r="171" s="9" customFormat="1" ht="29.88" customHeight="1">
      <c r="B171" s="207"/>
      <c r="C171" s="208"/>
      <c r="D171" s="217" t="s">
        <v>116</v>
      </c>
      <c r="E171" s="217"/>
      <c r="F171" s="217"/>
      <c r="G171" s="217"/>
      <c r="H171" s="217"/>
      <c r="I171" s="217"/>
      <c r="J171" s="217"/>
      <c r="K171" s="217"/>
      <c r="L171" s="217"/>
      <c r="M171" s="217"/>
      <c r="N171" s="268">
        <f>BK171</f>
        <v>0</v>
      </c>
      <c r="O171" s="269"/>
      <c r="P171" s="269"/>
      <c r="Q171" s="269"/>
      <c r="R171" s="210"/>
      <c r="T171" s="211"/>
      <c r="U171" s="208"/>
      <c r="V171" s="208"/>
      <c r="W171" s="212">
        <f>W172</f>
        <v>0</v>
      </c>
      <c r="X171" s="208"/>
      <c r="Y171" s="212">
        <f>Y172</f>
        <v>0</v>
      </c>
      <c r="Z171" s="208"/>
      <c r="AA171" s="213">
        <f>AA172</f>
        <v>0</v>
      </c>
      <c r="AR171" s="214" t="s">
        <v>84</v>
      </c>
      <c r="AT171" s="215" t="s">
        <v>75</v>
      </c>
      <c r="AU171" s="215" t="s">
        <v>84</v>
      </c>
      <c r="AY171" s="214" t="s">
        <v>147</v>
      </c>
      <c r="BK171" s="216">
        <f>BK172</f>
        <v>0</v>
      </c>
    </row>
    <row r="172" s="1" customFormat="1" ht="25.5" customHeight="1">
      <c r="B172" s="47"/>
      <c r="C172" s="220" t="s">
        <v>231</v>
      </c>
      <c r="D172" s="220" t="s">
        <v>148</v>
      </c>
      <c r="E172" s="221" t="s">
        <v>274</v>
      </c>
      <c r="F172" s="222" t="s">
        <v>275</v>
      </c>
      <c r="G172" s="222"/>
      <c r="H172" s="222"/>
      <c r="I172" s="222"/>
      <c r="J172" s="223" t="s">
        <v>260</v>
      </c>
      <c r="K172" s="224">
        <v>20.683</v>
      </c>
      <c r="L172" s="225">
        <v>0</v>
      </c>
      <c r="M172" s="226"/>
      <c r="N172" s="227">
        <f>ROUND(L172*K172,2)</f>
        <v>0</v>
      </c>
      <c r="O172" s="227"/>
      <c r="P172" s="227"/>
      <c r="Q172" s="227"/>
      <c r="R172" s="49"/>
      <c r="T172" s="228" t="s">
        <v>22</v>
      </c>
      <c r="U172" s="57" t="s">
        <v>43</v>
      </c>
      <c r="V172" s="48"/>
      <c r="W172" s="229">
        <f>V172*K172</f>
        <v>0</v>
      </c>
      <c r="X172" s="229">
        <v>0</v>
      </c>
      <c r="Y172" s="229">
        <f>X172*K172</f>
        <v>0</v>
      </c>
      <c r="Z172" s="229">
        <v>0</v>
      </c>
      <c r="AA172" s="230">
        <f>Z172*K172</f>
        <v>0</v>
      </c>
      <c r="AR172" s="23" t="s">
        <v>152</v>
      </c>
      <c r="AT172" s="23" t="s">
        <v>148</v>
      </c>
      <c r="AU172" s="23" t="s">
        <v>126</v>
      </c>
      <c r="AY172" s="23" t="s">
        <v>147</v>
      </c>
      <c r="BE172" s="143">
        <f>IF(U172="základní",N172,0)</f>
        <v>0</v>
      </c>
      <c r="BF172" s="143">
        <f>IF(U172="snížená",N172,0)</f>
        <v>0</v>
      </c>
      <c r="BG172" s="143">
        <f>IF(U172="zákl. přenesená",N172,0)</f>
        <v>0</v>
      </c>
      <c r="BH172" s="143">
        <f>IF(U172="sníž. přenesená",N172,0)</f>
        <v>0</v>
      </c>
      <c r="BI172" s="143">
        <f>IF(U172="nulová",N172,0)</f>
        <v>0</v>
      </c>
      <c r="BJ172" s="23" t="s">
        <v>126</v>
      </c>
      <c r="BK172" s="143">
        <f>ROUND(L172*K172,2)</f>
        <v>0</v>
      </c>
      <c r="BL172" s="23" t="s">
        <v>152</v>
      </c>
      <c r="BM172" s="23" t="s">
        <v>464</v>
      </c>
    </row>
    <row r="173" s="9" customFormat="1" ht="37.44" customHeight="1">
      <c r="B173" s="207"/>
      <c r="C173" s="208"/>
      <c r="D173" s="209" t="s">
        <v>117</v>
      </c>
      <c r="E173" s="209"/>
      <c r="F173" s="209"/>
      <c r="G173" s="209"/>
      <c r="H173" s="209"/>
      <c r="I173" s="209"/>
      <c r="J173" s="209"/>
      <c r="K173" s="209"/>
      <c r="L173" s="209"/>
      <c r="M173" s="209"/>
      <c r="N173" s="270">
        <f>BK173</f>
        <v>0</v>
      </c>
      <c r="O173" s="271"/>
      <c r="P173" s="271"/>
      <c r="Q173" s="271"/>
      <c r="R173" s="210"/>
      <c r="T173" s="211"/>
      <c r="U173" s="208"/>
      <c r="V173" s="208"/>
      <c r="W173" s="212">
        <f>W174+W178+W216+W219</f>
        <v>0</v>
      </c>
      <c r="X173" s="208"/>
      <c r="Y173" s="212">
        <f>Y174+Y178+Y216+Y219</f>
        <v>5.2844389999999999</v>
      </c>
      <c r="Z173" s="208"/>
      <c r="AA173" s="213">
        <f>AA174+AA178+AA216+AA219</f>
        <v>0.98763000000000001</v>
      </c>
      <c r="AR173" s="214" t="s">
        <v>126</v>
      </c>
      <c r="AT173" s="215" t="s">
        <v>75</v>
      </c>
      <c r="AU173" s="215" t="s">
        <v>76</v>
      </c>
      <c r="AY173" s="214" t="s">
        <v>147</v>
      </c>
      <c r="BK173" s="216">
        <f>BK174+BK178+BK216+BK219</f>
        <v>0</v>
      </c>
    </row>
    <row r="174" s="9" customFormat="1" ht="19.92" customHeight="1">
      <c r="B174" s="207"/>
      <c r="C174" s="208"/>
      <c r="D174" s="217" t="s">
        <v>118</v>
      </c>
      <c r="E174" s="217"/>
      <c r="F174" s="217"/>
      <c r="G174" s="217"/>
      <c r="H174" s="217"/>
      <c r="I174" s="217"/>
      <c r="J174" s="217"/>
      <c r="K174" s="217"/>
      <c r="L174" s="217"/>
      <c r="M174" s="217"/>
      <c r="N174" s="218">
        <f>BK174</f>
        <v>0</v>
      </c>
      <c r="O174" s="219"/>
      <c r="P174" s="219"/>
      <c r="Q174" s="219"/>
      <c r="R174" s="210"/>
      <c r="T174" s="211"/>
      <c r="U174" s="208"/>
      <c r="V174" s="208"/>
      <c r="W174" s="212">
        <f>SUM(W175:W177)</f>
        <v>0</v>
      </c>
      <c r="X174" s="208"/>
      <c r="Y174" s="212">
        <f>SUM(Y175:Y177)</f>
        <v>0.24003000000000002</v>
      </c>
      <c r="Z174" s="208"/>
      <c r="AA174" s="213">
        <f>SUM(AA175:AA177)</f>
        <v>0.31563000000000002</v>
      </c>
      <c r="AR174" s="214" t="s">
        <v>126</v>
      </c>
      <c r="AT174" s="215" t="s">
        <v>75</v>
      </c>
      <c r="AU174" s="215" t="s">
        <v>84</v>
      </c>
      <c r="AY174" s="214" t="s">
        <v>147</v>
      </c>
      <c r="BK174" s="216">
        <f>SUM(BK175:BK177)</f>
        <v>0</v>
      </c>
    </row>
    <row r="175" s="1" customFormat="1" ht="16.5" customHeight="1">
      <c r="B175" s="47"/>
      <c r="C175" s="220" t="s">
        <v>237</v>
      </c>
      <c r="D175" s="220" t="s">
        <v>148</v>
      </c>
      <c r="E175" s="221" t="s">
        <v>278</v>
      </c>
      <c r="F175" s="222" t="s">
        <v>279</v>
      </c>
      <c r="G175" s="222"/>
      <c r="H175" s="222"/>
      <c r="I175" s="222"/>
      <c r="J175" s="223" t="s">
        <v>163</v>
      </c>
      <c r="K175" s="224">
        <v>189</v>
      </c>
      <c r="L175" s="225">
        <v>0</v>
      </c>
      <c r="M175" s="226"/>
      <c r="N175" s="227">
        <f>ROUND(L175*K175,2)</f>
        <v>0</v>
      </c>
      <c r="O175" s="227"/>
      <c r="P175" s="227"/>
      <c r="Q175" s="227"/>
      <c r="R175" s="49"/>
      <c r="T175" s="228" t="s">
        <v>22</v>
      </c>
      <c r="U175" s="57" t="s">
        <v>43</v>
      </c>
      <c r="V175" s="48"/>
      <c r="W175" s="229">
        <f>V175*K175</f>
        <v>0</v>
      </c>
      <c r="X175" s="229">
        <v>0</v>
      </c>
      <c r="Y175" s="229">
        <f>X175*K175</f>
        <v>0</v>
      </c>
      <c r="Z175" s="229">
        <v>0.00167</v>
      </c>
      <c r="AA175" s="230">
        <f>Z175*K175</f>
        <v>0.31563000000000002</v>
      </c>
      <c r="AR175" s="23" t="s">
        <v>250</v>
      </c>
      <c r="AT175" s="23" t="s">
        <v>148</v>
      </c>
      <c r="AU175" s="23" t="s">
        <v>126</v>
      </c>
      <c r="AY175" s="23" t="s">
        <v>147</v>
      </c>
      <c r="BE175" s="143">
        <f>IF(U175="základní",N175,0)</f>
        <v>0</v>
      </c>
      <c r="BF175" s="143">
        <f>IF(U175="snížená",N175,0)</f>
        <v>0</v>
      </c>
      <c r="BG175" s="143">
        <f>IF(U175="zákl. přenesená",N175,0)</f>
        <v>0</v>
      </c>
      <c r="BH175" s="143">
        <f>IF(U175="sníž. přenesená",N175,0)</f>
        <v>0</v>
      </c>
      <c r="BI175" s="143">
        <f>IF(U175="nulová",N175,0)</f>
        <v>0</v>
      </c>
      <c r="BJ175" s="23" t="s">
        <v>126</v>
      </c>
      <c r="BK175" s="143">
        <f>ROUND(L175*K175,2)</f>
        <v>0</v>
      </c>
      <c r="BL175" s="23" t="s">
        <v>250</v>
      </c>
      <c r="BM175" s="23" t="s">
        <v>465</v>
      </c>
    </row>
    <row r="176" s="1" customFormat="1" ht="25.5" customHeight="1">
      <c r="B176" s="47"/>
      <c r="C176" s="220" t="s">
        <v>11</v>
      </c>
      <c r="D176" s="220" t="s">
        <v>148</v>
      </c>
      <c r="E176" s="221" t="s">
        <v>282</v>
      </c>
      <c r="F176" s="222" t="s">
        <v>283</v>
      </c>
      <c r="G176" s="222"/>
      <c r="H176" s="222"/>
      <c r="I176" s="222"/>
      <c r="J176" s="223" t="s">
        <v>163</v>
      </c>
      <c r="K176" s="224">
        <v>189</v>
      </c>
      <c r="L176" s="225">
        <v>0</v>
      </c>
      <c r="M176" s="226"/>
      <c r="N176" s="227">
        <f>ROUND(L176*K176,2)</f>
        <v>0</v>
      </c>
      <c r="O176" s="227"/>
      <c r="P176" s="227"/>
      <c r="Q176" s="227"/>
      <c r="R176" s="49"/>
      <c r="T176" s="228" t="s">
        <v>22</v>
      </c>
      <c r="U176" s="57" t="s">
        <v>43</v>
      </c>
      <c r="V176" s="48"/>
      <c r="W176" s="229">
        <f>V176*K176</f>
        <v>0</v>
      </c>
      <c r="X176" s="229">
        <v>0.0012700000000000001</v>
      </c>
      <c r="Y176" s="229">
        <f>X176*K176</f>
        <v>0.24003000000000002</v>
      </c>
      <c r="Z176" s="229">
        <v>0</v>
      </c>
      <c r="AA176" s="230">
        <f>Z176*K176</f>
        <v>0</v>
      </c>
      <c r="AR176" s="23" t="s">
        <v>250</v>
      </c>
      <c r="AT176" s="23" t="s">
        <v>148</v>
      </c>
      <c r="AU176" s="23" t="s">
        <v>126</v>
      </c>
      <c r="AY176" s="23" t="s">
        <v>147</v>
      </c>
      <c r="BE176" s="143">
        <f>IF(U176="základní",N176,0)</f>
        <v>0</v>
      </c>
      <c r="BF176" s="143">
        <f>IF(U176="snížená",N176,0)</f>
        <v>0</v>
      </c>
      <c r="BG176" s="143">
        <f>IF(U176="zákl. přenesená",N176,0)</f>
        <v>0</v>
      </c>
      <c r="BH176" s="143">
        <f>IF(U176="sníž. přenesená",N176,0)</f>
        <v>0</v>
      </c>
      <c r="BI176" s="143">
        <f>IF(U176="nulová",N176,0)</f>
        <v>0</v>
      </c>
      <c r="BJ176" s="23" t="s">
        <v>126</v>
      </c>
      <c r="BK176" s="143">
        <f>ROUND(L176*K176,2)</f>
        <v>0</v>
      </c>
      <c r="BL176" s="23" t="s">
        <v>250</v>
      </c>
      <c r="BM176" s="23" t="s">
        <v>466</v>
      </c>
    </row>
    <row r="177" s="1" customFormat="1" ht="25.5" customHeight="1">
      <c r="B177" s="47"/>
      <c r="C177" s="220" t="s">
        <v>250</v>
      </c>
      <c r="D177" s="220" t="s">
        <v>148</v>
      </c>
      <c r="E177" s="221" t="s">
        <v>286</v>
      </c>
      <c r="F177" s="222" t="s">
        <v>287</v>
      </c>
      <c r="G177" s="222"/>
      <c r="H177" s="222"/>
      <c r="I177" s="222"/>
      <c r="J177" s="223" t="s">
        <v>288</v>
      </c>
      <c r="K177" s="272">
        <v>0</v>
      </c>
      <c r="L177" s="225">
        <v>0</v>
      </c>
      <c r="M177" s="226"/>
      <c r="N177" s="227">
        <f>ROUND(L177*K177,2)</f>
        <v>0</v>
      </c>
      <c r="O177" s="227"/>
      <c r="P177" s="227"/>
      <c r="Q177" s="227"/>
      <c r="R177" s="49"/>
      <c r="T177" s="228" t="s">
        <v>22</v>
      </c>
      <c r="U177" s="57" t="s">
        <v>43</v>
      </c>
      <c r="V177" s="48"/>
      <c r="W177" s="229">
        <f>V177*K177</f>
        <v>0</v>
      </c>
      <c r="X177" s="229">
        <v>0</v>
      </c>
      <c r="Y177" s="229">
        <f>X177*K177</f>
        <v>0</v>
      </c>
      <c r="Z177" s="229">
        <v>0</v>
      </c>
      <c r="AA177" s="230">
        <f>Z177*K177</f>
        <v>0</v>
      </c>
      <c r="AR177" s="23" t="s">
        <v>250</v>
      </c>
      <c r="AT177" s="23" t="s">
        <v>148</v>
      </c>
      <c r="AU177" s="23" t="s">
        <v>126</v>
      </c>
      <c r="AY177" s="23" t="s">
        <v>147</v>
      </c>
      <c r="BE177" s="143">
        <f>IF(U177="základní",N177,0)</f>
        <v>0</v>
      </c>
      <c r="BF177" s="143">
        <f>IF(U177="snížená",N177,0)</f>
        <v>0</v>
      </c>
      <c r="BG177" s="143">
        <f>IF(U177="zákl. přenesená",N177,0)</f>
        <v>0</v>
      </c>
      <c r="BH177" s="143">
        <f>IF(U177="sníž. přenesená",N177,0)</f>
        <v>0</v>
      </c>
      <c r="BI177" s="143">
        <f>IF(U177="nulová",N177,0)</f>
        <v>0</v>
      </c>
      <c r="BJ177" s="23" t="s">
        <v>126</v>
      </c>
      <c r="BK177" s="143">
        <f>ROUND(L177*K177,2)</f>
        <v>0</v>
      </c>
      <c r="BL177" s="23" t="s">
        <v>250</v>
      </c>
      <c r="BM177" s="23" t="s">
        <v>467</v>
      </c>
    </row>
    <row r="178" s="9" customFormat="1" ht="29.88" customHeight="1">
      <c r="B178" s="207"/>
      <c r="C178" s="208"/>
      <c r="D178" s="217" t="s">
        <v>119</v>
      </c>
      <c r="E178" s="217"/>
      <c r="F178" s="217"/>
      <c r="G178" s="217"/>
      <c r="H178" s="217"/>
      <c r="I178" s="217"/>
      <c r="J178" s="217"/>
      <c r="K178" s="217"/>
      <c r="L178" s="217"/>
      <c r="M178" s="217"/>
      <c r="N178" s="268">
        <f>BK178</f>
        <v>0</v>
      </c>
      <c r="O178" s="269"/>
      <c r="P178" s="269"/>
      <c r="Q178" s="269"/>
      <c r="R178" s="210"/>
      <c r="T178" s="211"/>
      <c r="U178" s="208"/>
      <c r="V178" s="208"/>
      <c r="W178" s="212">
        <f>SUM(W179:W215)</f>
        <v>0</v>
      </c>
      <c r="X178" s="208"/>
      <c r="Y178" s="212">
        <f>SUM(Y179:Y215)</f>
        <v>4.8070249999999994</v>
      </c>
      <c r="Z178" s="208"/>
      <c r="AA178" s="213">
        <f>SUM(AA179:AA215)</f>
        <v>0.67199999999999993</v>
      </c>
      <c r="AR178" s="214" t="s">
        <v>126</v>
      </c>
      <c r="AT178" s="215" t="s">
        <v>75</v>
      </c>
      <c r="AU178" s="215" t="s">
        <v>84</v>
      </c>
      <c r="AY178" s="214" t="s">
        <v>147</v>
      </c>
      <c r="BK178" s="216">
        <f>SUM(BK179:BK215)</f>
        <v>0</v>
      </c>
    </row>
    <row r="179" s="1" customFormat="1" ht="38.25" customHeight="1">
      <c r="B179" s="47"/>
      <c r="C179" s="220" t="s">
        <v>257</v>
      </c>
      <c r="D179" s="220" t="s">
        <v>148</v>
      </c>
      <c r="E179" s="221" t="s">
        <v>291</v>
      </c>
      <c r="F179" s="222" t="s">
        <v>292</v>
      </c>
      <c r="G179" s="222"/>
      <c r="H179" s="222"/>
      <c r="I179" s="222"/>
      <c r="J179" s="223" t="s">
        <v>293</v>
      </c>
      <c r="K179" s="224">
        <v>40</v>
      </c>
      <c r="L179" s="225">
        <v>0</v>
      </c>
      <c r="M179" s="226"/>
      <c r="N179" s="227">
        <f>ROUND(L179*K179,2)</f>
        <v>0</v>
      </c>
      <c r="O179" s="227"/>
      <c r="P179" s="227"/>
      <c r="Q179" s="227"/>
      <c r="R179" s="49"/>
      <c r="T179" s="228" t="s">
        <v>22</v>
      </c>
      <c r="U179" s="57" t="s">
        <v>43</v>
      </c>
      <c r="V179" s="48"/>
      <c r="W179" s="229">
        <f>V179*K179</f>
        <v>0</v>
      </c>
      <c r="X179" s="229">
        <v>0</v>
      </c>
      <c r="Y179" s="229">
        <f>X179*K179</f>
        <v>0</v>
      </c>
      <c r="Z179" s="229">
        <v>0.0030000000000000001</v>
      </c>
      <c r="AA179" s="230">
        <f>Z179*K179</f>
        <v>0.12</v>
      </c>
      <c r="AR179" s="23" t="s">
        <v>250</v>
      </c>
      <c r="AT179" s="23" t="s">
        <v>148</v>
      </c>
      <c r="AU179" s="23" t="s">
        <v>126</v>
      </c>
      <c r="AY179" s="23" t="s">
        <v>147</v>
      </c>
      <c r="BE179" s="143">
        <f>IF(U179="základní",N179,0)</f>
        <v>0</v>
      </c>
      <c r="BF179" s="143">
        <f>IF(U179="snížená",N179,0)</f>
        <v>0</v>
      </c>
      <c r="BG179" s="143">
        <f>IF(U179="zákl. přenesená",N179,0)</f>
        <v>0</v>
      </c>
      <c r="BH179" s="143">
        <f>IF(U179="sníž. přenesená",N179,0)</f>
        <v>0</v>
      </c>
      <c r="BI179" s="143">
        <f>IF(U179="nulová",N179,0)</f>
        <v>0</v>
      </c>
      <c r="BJ179" s="23" t="s">
        <v>126</v>
      </c>
      <c r="BK179" s="143">
        <f>ROUND(L179*K179,2)</f>
        <v>0</v>
      </c>
      <c r="BL179" s="23" t="s">
        <v>250</v>
      </c>
      <c r="BM179" s="23" t="s">
        <v>468</v>
      </c>
    </row>
    <row r="180" s="11" customFormat="1" ht="16.5" customHeight="1">
      <c r="B180" s="240"/>
      <c r="C180" s="241"/>
      <c r="D180" s="241"/>
      <c r="E180" s="242" t="s">
        <v>22</v>
      </c>
      <c r="F180" s="266" t="s">
        <v>469</v>
      </c>
      <c r="G180" s="267"/>
      <c r="H180" s="267"/>
      <c r="I180" s="267"/>
      <c r="J180" s="241"/>
      <c r="K180" s="244">
        <v>40</v>
      </c>
      <c r="L180" s="241"/>
      <c r="M180" s="241"/>
      <c r="N180" s="241"/>
      <c r="O180" s="241"/>
      <c r="P180" s="241"/>
      <c r="Q180" s="241"/>
      <c r="R180" s="245"/>
      <c r="T180" s="246"/>
      <c r="U180" s="241"/>
      <c r="V180" s="241"/>
      <c r="W180" s="241"/>
      <c r="X180" s="241"/>
      <c r="Y180" s="241"/>
      <c r="Z180" s="241"/>
      <c r="AA180" s="247"/>
      <c r="AT180" s="248" t="s">
        <v>155</v>
      </c>
      <c r="AU180" s="248" t="s">
        <v>126</v>
      </c>
      <c r="AV180" s="11" t="s">
        <v>126</v>
      </c>
      <c r="AW180" s="11" t="s">
        <v>34</v>
      </c>
      <c r="AX180" s="11" t="s">
        <v>84</v>
      </c>
      <c r="AY180" s="248" t="s">
        <v>147</v>
      </c>
    </row>
    <row r="181" s="1" customFormat="1" ht="38.25" customHeight="1">
      <c r="B181" s="47"/>
      <c r="C181" s="220" t="s">
        <v>262</v>
      </c>
      <c r="D181" s="220" t="s">
        <v>148</v>
      </c>
      <c r="E181" s="221" t="s">
        <v>303</v>
      </c>
      <c r="F181" s="222" t="s">
        <v>304</v>
      </c>
      <c r="G181" s="222"/>
      <c r="H181" s="222"/>
      <c r="I181" s="222"/>
      <c r="J181" s="223" t="s">
        <v>293</v>
      </c>
      <c r="K181" s="224">
        <v>12</v>
      </c>
      <c r="L181" s="225">
        <v>0</v>
      </c>
      <c r="M181" s="226"/>
      <c r="N181" s="227">
        <f>ROUND(L181*K181,2)</f>
        <v>0</v>
      </c>
      <c r="O181" s="227"/>
      <c r="P181" s="227"/>
      <c r="Q181" s="227"/>
      <c r="R181" s="49"/>
      <c r="T181" s="228" t="s">
        <v>22</v>
      </c>
      <c r="U181" s="57" t="s">
        <v>43</v>
      </c>
      <c r="V181" s="48"/>
      <c r="W181" s="229">
        <f>V181*K181</f>
        <v>0</v>
      </c>
      <c r="X181" s="229">
        <v>0</v>
      </c>
      <c r="Y181" s="229">
        <f>X181*K181</f>
        <v>0</v>
      </c>
      <c r="Z181" s="229">
        <v>0.0050000000000000001</v>
      </c>
      <c r="AA181" s="230">
        <f>Z181*K181</f>
        <v>0.059999999999999998</v>
      </c>
      <c r="AR181" s="23" t="s">
        <v>250</v>
      </c>
      <c r="AT181" s="23" t="s">
        <v>148</v>
      </c>
      <c r="AU181" s="23" t="s">
        <v>126</v>
      </c>
      <c r="AY181" s="23" t="s">
        <v>147</v>
      </c>
      <c r="BE181" s="143">
        <f>IF(U181="základní",N181,0)</f>
        <v>0</v>
      </c>
      <c r="BF181" s="143">
        <f>IF(U181="snížená",N181,0)</f>
        <v>0</v>
      </c>
      <c r="BG181" s="143">
        <f>IF(U181="zákl. přenesená",N181,0)</f>
        <v>0</v>
      </c>
      <c r="BH181" s="143">
        <f>IF(U181="sníž. přenesená",N181,0)</f>
        <v>0</v>
      </c>
      <c r="BI181" s="143">
        <f>IF(U181="nulová",N181,0)</f>
        <v>0</v>
      </c>
      <c r="BJ181" s="23" t="s">
        <v>126</v>
      </c>
      <c r="BK181" s="143">
        <f>ROUND(L181*K181,2)</f>
        <v>0</v>
      </c>
      <c r="BL181" s="23" t="s">
        <v>250</v>
      </c>
      <c r="BM181" s="23" t="s">
        <v>470</v>
      </c>
    </row>
    <row r="182" s="11" customFormat="1" ht="16.5" customHeight="1">
      <c r="B182" s="240"/>
      <c r="C182" s="241"/>
      <c r="D182" s="241"/>
      <c r="E182" s="242" t="s">
        <v>22</v>
      </c>
      <c r="F182" s="266" t="s">
        <v>471</v>
      </c>
      <c r="G182" s="267"/>
      <c r="H182" s="267"/>
      <c r="I182" s="267"/>
      <c r="J182" s="241"/>
      <c r="K182" s="244">
        <v>12</v>
      </c>
      <c r="L182" s="241"/>
      <c r="M182" s="241"/>
      <c r="N182" s="241"/>
      <c r="O182" s="241"/>
      <c r="P182" s="241"/>
      <c r="Q182" s="241"/>
      <c r="R182" s="245"/>
      <c r="T182" s="246"/>
      <c r="U182" s="241"/>
      <c r="V182" s="241"/>
      <c r="W182" s="241"/>
      <c r="X182" s="241"/>
      <c r="Y182" s="241"/>
      <c r="Z182" s="241"/>
      <c r="AA182" s="247"/>
      <c r="AT182" s="248" t="s">
        <v>155</v>
      </c>
      <c r="AU182" s="248" t="s">
        <v>126</v>
      </c>
      <c r="AV182" s="11" t="s">
        <v>126</v>
      </c>
      <c r="AW182" s="11" t="s">
        <v>34</v>
      </c>
      <c r="AX182" s="11" t="s">
        <v>76</v>
      </c>
      <c r="AY182" s="248" t="s">
        <v>147</v>
      </c>
    </row>
    <row r="183" s="12" customFormat="1" ht="16.5" customHeight="1">
      <c r="B183" s="249"/>
      <c r="C183" s="250"/>
      <c r="D183" s="250"/>
      <c r="E183" s="251" t="s">
        <v>22</v>
      </c>
      <c r="F183" s="252" t="s">
        <v>160</v>
      </c>
      <c r="G183" s="250"/>
      <c r="H183" s="250"/>
      <c r="I183" s="250"/>
      <c r="J183" s="250"/>
      <c r="K183" s="253">
        <v>12</v>
      </c>
      <c r="L183" s="250"/>
      <c r="M183" s="250"/>
      <c r="N183" s="250"/>
      <c r="O183" s="250"/>
      <c r="P183" s="250"/>
      <c r="Q183" s="250"/>
      <c r="R183" s="254"/>
      <c r="T183" s="255"/>
      <c r="U183" s="250"/>
      <c r="V183" s="250"/>
      <c r="W183" s="250"/>
      <c r="X183" s="250"/>
      <c r="Y183" s="250"/>
      <c r="Z183" s="250"/>
      <c r="AA183" s="256"/>
      <c r="AT183" s="257" t="s">
        <v>155</v>
      </c>
      <c r="AU183" s="257" t="s">
        <v>126</v>
      </c>
      <c r="AV183" s="12" t="s">
        <v>152</v>
      </c>
      <c r="AW183" s="12" t="s">
        <v>34</v>
      </c>
      <c r="AX183" s="12" t="s">
        <v>84</v>
      </c>
      <c r="AY183" s="257" t="s">
        <v>147</v>
      </c>
    </row>
    <row r="184" s="1" customFormat="1" ht="38.25" customHeight="1">
      <c r="B184" s="47"/>
      <c r="C184" s="220" t="s">
        <v>266</v>
      </c>
      <c r="D184" s="220" t="s">
        <v>148</v>
      </c>
      <c r="E184" s="221" t="s">
        <v>309</v>
      </c>
      <c r="F184" s="222" t="s">
        <v>310</v>
      </c>
      <c r="G184" s="222"/>
      <c r="H184" s="222"/>
      <c r="I184" s="222"/>
      <c r="J184" s="223" t="s">
        <v>293</v>
      </c>
      <c r="K184" s="224">
        <v>82</v>
      </c>
      <c r="L184" s="225">
        <v>0</v>
      </c>
      <c r="M184" s="226"/>
      <c r="N184" s="227">
        <f>ROUND(L184*K184,2)</f>
        <v>0</v>
      </c>
      <c r="O184" s="227"/>
      <c r="P184" s="227"/>
      <c r="Q184" s="227"/>
      <c r="R184" s="49"/>
      <c r="T184" s="228" t="s">
        <v>22</v>
      </c>
      <c r="U184" s="57" t="s">
        <v>43</v>
      </c>
      <c r="V184" s="48"/>
      <c r="W184" s="229">
        <f>V184*K184</f>
        <v>0</v>
      </c>
      <c r="X184" s="229">
        <v>0</v>
      </c>
      <c r="Y184" s="229">
        <f>X184*K184</f>
        <v>0</v>
      </c>
      <c r="Z184" s="229">
        <v>0.0060000000000000001</v>
      </c>
      <c r="AA184" s="230">
        <f>Z184*K184</f>
        <v>0.49199999999999999</v>
      </c>
      <c r="AR184" s="23" t="s">
        <v>250</v>
      </c>
      <c r="AT184" s="23" t="s">
        <v>148</v>
      </c>
      <c r="AU184" s="23" t="s">
        <v>126</v>
      </c>
      <c r="AY184" s="23" t="s">
        <v>147</v>
      </c>
      <c r="BE184" s="143">
        <f>IF(U184="základní",N184,0)</f>
        <v>0</v>
      </c>
      <c r="BF184" s="143">
        <f>IF(U184="snížená",N184,0)</f>
        <v>0</v>
      </c>
      <c r="BG184" s="143">
        <f>IF(U184="zákl. přenesená",N184,0)</f>
        <v>0</v>
      </c>
      <c r="BH184" s="143">
        <f>IF(U184="sníž. přenesená",N184,0)</f>
        <v>0</v>
      </c>
      <c r="BI184" s="143">
        <f>IF(U184="nulová",N184,0)</f>
        <v>0</v>
      </c>
      <c r="BJ184" s="23" t="s">
        <v>126</v>
      </c>
      <c r="BK184" s="143">
        <f>ROUND(L184*K184,2)</f>
        <v>0</v>
      </c>
      <c r="BL184" s="23" t="s">
        <v>250</v>
      </c>
      <c r="BM184" s="23" t="s">
        <v>472</v>
      </c>
    </row>
    <row r="185" s="11" customFormat="1" ht="16.5" customHeight="1">
      <c r="B185" s="240"/>
      <c r="C185" s="241"/>
      <c r="D185" s="241"/>
      <c r="E185" s="242" t="s">
        <v>22</v>
      </c>
      <c r="F185" s="266" t="s">
        <v>473</v>
      </c>
      <c r="G185" s="267"/>
      <c r="H185" s="267"/>
      <c r="I185" s="267"/>
      <c r="J185" s="241"/>
      <c r="K185" s="244">
        <v>82</v>
      </c>
      <c r="L185" s="241"/>
      <c r="M185" s="241"/>
      <c r="N185" s="241"/>
      <c r="O185" s="241"/>
      <c r="P185" s="241"/>
      <c r="Q185" s="241"/>
      <c r="R185" s="245"/>
      <c r="T185" s="246"/>
      <c r="U185" s="241"/>
      <c r="V185" s="241"/>
      <c r="W185" s="241"/>
      <c r="X185" s="241"/>
      <c r="Y185" s="241"/>
      <c r="Z185" s="241"/>
      <c r="AA185" s="247"/>
      <c r="AT185" s="248" t="s">
        <v>155</v>
      </c>
      <c r="AU185" s="248" t="s">
        <v>126</v>
      </c>
      <c r="AV185" s="11" t="s">
        <v>126</v>
      </c>
      <c r="AW185" s="11" t="s">
        <v>34</v>
      </c>
      <c r="AX185" s="11" t="s">
        <v>84</v>
      </c>
      <c r="AY185" s="248" t="s">
        <v>147</v>
      </c>
    </row>
    <row r="186" s="1" customFormat="1" ht="38.25" customHeight="1">
      <c r="B186" s="47"/>
      <c r="C186" s="220" t="s">
        <v>270</v>
      </c>
      <c r="D186" s="220" t="s">
        <v>148</v>
      </c>
      <c r="E186" s="221" t="s">
        <v>314</v>
      </c>
      <c r="F186" s="222" t="s">
        <v>315</v>
      </c>
      <c r="G186" s="222"/>
      <c r="H186" s="222"/>
      <c r="I186" s="222"/>
      <c r="J186" s="223" t="s">
        <v>151</v>
      </c>
      <c r="K186" s="224">
        <v>247.5</v>
      </c>
      <c r="L186" s="225">
        <v>0</v>
      </c>
      <c r="M186" s="226"/>
      <c r="N186" s="227">
        <f>ROUND(L186*K186,2)</f>
        <v>0</v>
      </c>
      <c r="O186" s="227"/>
      <c r="P186" s="227"/>
      <c r="Q186" s="227"/>
      <c r="R186" s="49"/>
      <c r="T186" s="228" t="s">
        <v>22</v>
      </c>
      <c r="U186" s="57" t="s">
        <v>43</v>
      </c>
      <c r="V186" s="48"/>
      <c r="W186" s="229">
        <f>V186*K186</f>
        <v>0</v>
      </c>
      <c r="X186" s="229">
        <v>0.00027</v>
      </c>
      <c r="Y186" s="229">
        <f>X186*K186</f>
        <v>0.066824999999999996</v>
      </c>
      <c r="Z186" s="229">
        <v>0</v>
      </c>
      <c r="AA186" s="230">
        <f>Z186*K186</f>
        <v>0</v>
      </c>
      <c r="AR186" s="23" t="s">
        <v>250</v>
      </c>
      <c r="AT186" s="23" t="s">
        <v>148</v>
      </c>
      <c r="AU186" s="23" t="s">
        <v>126</v>
      </c>
      <c r="AY186" s="23" t="s">
        <v>147</v>
      </c>
      <c r="BE186" s="143">
        <f>IF(U186="základní",N186,0)</f>
        <v>0</v>
      </c>
      <c r="BF186" s="143">
        <f>IF(U186="snížená",N186,0)</f>
        <v>0</v>
      </c>
      <c r="BG186" s="143">
        <f>IF(U186="zákl. přenesená",N186,0)</f>
        <v>0</v>
      </c>
      <c r="BH186" s="143">
        <f>IF(U186="sníž. přenesená",N186,0)</f>
        <v>0</v>
      </c>
      <c r="BI186" s="143">
        <f>IF(U186="nulová",N186,0)</f>
        <v>0</v>
      </c>
      <c r="BJ186" s="23" t="s">
        <v>126</v>
      </c>
      <c r="BK186" s="143">
        <f>ROUND(L186*K186,2)</f>
        <v>0</v>
      </c>
      <c r="BL186" s="23" t="s">
        <v>250</v>
      </c>
      <c r="BM186" s="23" t="s">
        <v>474</v>
      </c>
    </row>
    <row r="187" s="10" customFormat="1" ht="16.5" customHeight="1">
      <c r="B187" s="231"/>
      <c r="C187" s="232"/>
      <c r="D187" s="232"/>
      <c r="E187" s="233" t="s">
        <v>22</v>
      </c>
      <c r="F187" s="234" t="s">
        <v>475</v>
      </c>
      <c r="G187" s="235"/>
      <c r="H187" s="235"/>
      <c r="I187" s="235"/>
      <c r="J187" s="232"/>
      <c r="K187" s="233" t="s">
        <v>22</v>
      </c>
      <c r="L187" s="232"/>
      <c r="M187" s="232"/>
      <c r="N187" s="232"/>
      <c r="O187" s="232"/>
      <c r="P187" s="232"/>
      <c r="Q187" s="232"/>
      <c r="R187" s="236"/>
      <c r="T187" s="237"/>
      <c r="U187" s="232"/>
      <c r="V187" s="232"/>
      <c r="W187" s="232"/>
      <c r="X187" s="232"/>
      <c r="Y187" s="232"/>
      <c r="Z187" s="232"/>
      <c r="AA187" s="238"/>
      <c r="AT187" s="239" t="s">
        <v>155</v>
      </c>
      <c r="AU187" s="239" t="s">
        <v>126</v>
      </c>
      <c r="AV187" s="10" t="s">
        <v>84</v>
      </c>
      <c r="AW187" s="10" t="s">
        <v>34</v>
      </c>
      <c r="AX187" s="10" t="s">
        <v>76</v>
      </c>
      <c r="AY187" s="239" t="s">
        <v>147</v>
      </c>
    </row>
    <row r="188" s="11" customFormat="1" ht="25.5" customHeight="1">
      <c r="B188" s="240"/>
      <c r="C188" s="241"/>
      <c r="D188" s="241"/>
      <c r="E188" s="242" t="s">
        <v>22</v>
      </c>
      <c r="F188" s="243" t="s">
        <v>459</v>
      </c>
      <c r="G188" s="241"/>
      <c r="H188" s="241"/>
      <c r="I188" s="241"/>
      <c r="J188" s="241"/>
      <c r="K188" s="244">
        <v>247.5</v>
      </c>
      <c r="L188" s="241"/>
      <c r="M188" s="241"/>
      <c r="N188" s="241"/>
      <c r="O188" s="241"/>
      <c r="P188" s="241"/>
      <c r="Q188" s="241"/>
      <c r="R188" s="245"/>
      <c r="T188" s="246"/>
      <c r="U188" s="241"/>
      <c r="V188" s="241"/>
      <c r="W188" s="241"/>
      <c r="X188" s="241"/>
      <c r="Y188" s="241"/>
      <c r="Z188" s="241"/>
      <c r="AA188" s="247"/>
      <c r="AT188" s="248" t="s">
        <v>155</v>
      </c>
      <c r="AU188" s="248" t="s">
        <v>126</v>
      </c>
      <c r="AV188" s="11" t="s">
        <v>126</v>
      </c>
      <c r="AW188" s="11" t="s">
        <v>34</v>
      </c>
      <c r="AX188" s="11" t="s">
        <v>76</v>
      </c>
      <c r="AY188" s="248" t="s">
        <v>147</v>
      </c>
    </row>
    <row r="189" s="12" customFormat="1" ht="16.5" customHeight="1">
      <c r="B189" s="249"/>
      <c r="C189" s="250"/>
      <c r="D189" s="250"/>
      <c r="E189" s="251" t="s">
        <v>22</v>
      </c>
      <c r="F189" s="252" t="s">
        <v>160</v>
      </c>
      <c r="G189" s="250"/>
      <c r="H189" s="250"/>
      <c r="I189" s="250"/>
      <c r="J189" s="250"/>
      <c r="K189" s="253">
        <v>247.5</v>
      </c>
      <c r="L189" s="250"/>
      <c r="M189" s="250"/>
      <c r="N189" s="250"/>
      <c r="O189" s="250"/>
      <c r="P189" s="250"/>
      <c r="Q189" s="250"/>
      <c r="R189" s="254"/>
      <c r="T189" s="255"/>
      <c r="U189" s="250"/>
      <c r="V189" s="250"/>
      <c r="W189" s="250"/>
      <c r="X189" s="250"/>
      <c r="Y189" s="250"/>
      <c r="Z189" s="250"/>
      <c r="AA189" s="256"/>
      <c r="AT189" s="257" t="s">
        <v>155</v>
      </c>
      <c r="AU189" s="257" t="s">
        <v>126</v>
      </c>
      <c r="AV189" s="12" t="s">
        <v>152</v>
      </c>
      <c r="AW189" s="12" t="s">
        <v>34</v>
      </c>
      <c r="AX189" s="12" t="s">
        <v>84</v>
      </c>
      <c r="AY189" s="257" t="s">
        <v>147</v>
      </c>
    </row>
    <row r="190" s="1" customFormat="1" ht="25.5" customHeight="1">
      <c r="B190" s="47"/>
      <c r="C190" s="258" t="s">
        <v>10</v>
      </c>
      <c r="D190" s="258" t="s">
        <v>170</v>
      </c>
      <c r="E190" s="259" t="s">
        <v>476</v>
      </c>
      <c r="F190" s="260" t="s">
        <v>477</v>
      </c>
      <c r="G190" s="260"/>
      <c r="H190" s="260"/>
      <c r="I190" s="260"/>
      <c r="J190" s="261" t="s">
        <v>293</v>
      </c>
      <c r="K190" s="262">
        <v>32</v>
      </c>
      <c r="L190" s="263">
        <v>0</v>
      </c>
      <c r="M190" s="264"/>
      <c r="N190" s="265">
        <f>ROUND(L190*K190,2)</f>
        <v>0</v>
      </c>
      <c r="O190" s="227"/>
      <c r="P190" s="227"/>
      <c r="Q190" s="227"/>
      <c r="R190" s="49"/>
      <c r="T190" s="228" t="s">
        <v>22</v>
      </c>
      <c r="U190" s="57" t="s">
        <v>43</v>
      </c>
      <c r="V190" s="48"/>
      <c r="W190" s="229">
        <f>V190*K190</f>
        <v>0</v>
      </c>
      <c r="X190" s="229">
        <v>0.050000000000000003</v>
      </c>
      <c r="Y190" s="229">
        <f>X190*K190</f>
        <v>1.6000000000000001</v>
      </c>
      <c r="Z190" s="229">
        <v>0</v>
      </c>
      <c r="AA190" s="230">
        <f>Z190*K190</f>
        <v>0</v>
      </c>
      <c r="AR190" s="23" t="s">
        <v>321</v>
      </c>
      <c r="AT190" s="23" t="s">
        <v>170</v>
      </c>
      <c r="AU190" s="23" t="s">
        <v>126</v>
      </c>
      <c r="AY190" s="23" t="s">
        <v>147</v>
      </c>
      <c r="BE190" s="143">
        <f>IF(U190="základní",N190,0)</f>
        <v>0</v>
      </c>
      <c r="BF190" s="143">
        <f>IF(U190="snížená",N190,0)</f>
        <v>0</v>
      </c>
      <c r="BG190" s="143">
        <f>IF(U190="zákl. přenesená",N190,0)</f>
        <v>0</v>
      </c>
      <c r="BH190" s="143">
        <f>IF(U190="sníž. přenesená",N190,0)</f>
        <v>0</v>
      </c>
      <c r="BI190" s="143">
        <f>IF(U190="nulová",N190,0)</f>
        <v>0</v>
      </c>
      <c r="BJ190" s="23" t="s">
        <v>126</v>
      </c>
      <c r="BK190" s="143">
        <f>ROUND(L190*K190,2)</f>
        <v>0</v>
      </c>
      <c r="BL190" s="23" t="s">
        <v>250</v>
      </c>
      <c r="BM190" s="23" t="s">
        <v>478</v>
      </c>
    </row>
    <row r="191" s="1" customFormat="1" ht="38.25" customHeight="1">
      <c r="B191" s="47"/>
      <c r="C191" s="258" t="s">
        <v>277</v>
      </c>
      <c r="D191" s="258" t="s">
        <v>170</v>
      </c>
      <c r="E191" s="259" t="s">
        <v>479</v>
      </c>
      <c r="F191" s="260" t="s">
        <v>480</v>
      </c>
      <c r="G191" s="260"/>
      <c r="H191" s="260"/>
      <c r="I191" s="260"/>
      <c r="J191" s="261" t="s">
        <v>293</v>
      </c>
      <c r="K191" s="262">
        <v>17</v>
      </c>
      <c r="L191" s="263">
        <v>0</v>
      </c>
      <c r="M191" s="264"/>
      <c r="N191" s="265">
        <f>ROUND(L191*K191,2)</f>
        <v>0</v>
      </c>
      <c r="O191" s="227"/>
      <c r="P191" s="227"/>
      <c r="Q191" s="227"/>
      <c r="R191" s="49"/>
      <c r="T191" s="228" t="s">
        <v>22</v>
      </c>
      <c r="U191" s="57" t="s">
        <v>43</v>
      </c>
      <c r="V191" s="48"/>
      <c r="W191" s="229">
        <f>V191*K191</f>
        <v>0</v>
      </c>
      <c r="X191" s="229">
        <v>0.028000000000000001</v>
      </c>
      <c r="Y191" s="229">
        <f>X191*K191</f>
        <v>0.47600000000000003</v>
      </c>
      <c r="Z191" s="229">
        <v>0</v>
      </c>
      <c r="AA191" s="230">
        <f>Z191*K191</f>
        <v>0</v>
      </c>
      <c r="AR191" s="23" t="s">
        <v>321</v>
      </c>
      <c r="AT191" s="23" t="s">
        <v>170</v>
      </c>
      <c r="AU191" s="23" t="s">
        <v>126</v>
      </c>
      <c r="AY191" s="23" t="s">
        <v>147</v>
      </c>
      <c r="BE191" s="143">
        <f>IF(U191="základní",N191,0)</f>
        <v>0</v>
      </c>
      <c r="BF191" s="143">
        <f>IF(U191="snížená",N191,0)</f>
        <v>0</v>
      </c>
      <c r="BG191" s="143">
        <f>IF(U191="zákl. přenesená",N191,0)</f>
        <v>0</v>
      </c>
      <c r="BH191" s="143">
        <f>IF(U191="sníž. přenesená",N191,0)</f>
        <v>0</v>
      </c>
      <c r="BI191" s="143">
        <f>IF(U191="nulová",N191,0)</f>
        <v>0</v>
      </c>
      <c r="BJ191" s="23" t="s">
        <v>126</v>
      </c>
      <c r="BK191" s="143">
        <f>ROUND(L191*K191,2)</f>
        <v>0</v>
      </c>
      <c r="BL191" s="23" t="s">
        <v>250</v>
      </c>
      <c r="BM191" s="23" t="s">
        <v>481</v>
      </c>
    </row>
    <row r="192" s="1" customFormat="1" ht="25.5" customHeight="1">
      <c r="B192" s="47"/>
      <c r="C192" s="258" t="s">
        <v>281</v>
      </c>
      <c r="D192" s="258" t="s">
        <v>170</v>
      </c>
      <c r="E192" s="259" t="s">
        <v>482</v>
      </c>
      <c r="F192" s="260" t="s">
        <v>483</v>
      </c>
      <c r="G192" s="260"/>
      <c r="H192" s="260"/>
      <c r="I192" s="260"/>
      <c r="J192" s="261" t="s">
        <v>293</v>
      </c>
      <c r="K192" s="262">
        <v>12</v>
      </c>
      <c r="L192" s="263">
        <v>0</v>
      </c>
      <c r="M192" s="264"/>
      <c r="N192" s="265">
        <f>ROUND(L192*K192,2)</f>
        <v>0</v>
      </c>
      <c r="O192" s="227"/>
      <c r="P192" s="227"/>
      <c r="Q192" s="227"/>
      <c r="R192" s="49"/>
      <c r="T192" s="228" t="s">
        <v>22</v>
      </c>
      <c r="U192" s="57" t="s">
        <v>43</v>
      </c>
      <c r="V192" s="48"/>
      <c r="W192" s="229">
        <f>V192*K192</f>
        <v>0</v>
      </c>
      <c r="X192" s="229">
        <v>0.035000000000000003</v>
      </c>
      <c r="Y192" s="229">
        <f>X192*K192</f>
        <v>0.42000000000000004</v>
      </c>
      <c r="Z192" s="229">
        <v>0</v>
      </c>
      <c r="AA192" s="230">
        <f>Z192*K192</f>
        <v>0</v>
      </c>
      <c r="AR192" s="23" t="s">
        <v>321</v>
      </c>
      <c r="AT192" s="23" t="s">
        <v>170</v>
      </c>
      <c r="AU192" s="23" t="s">
        <v>126</v>
      </c>
      <c r="AY192" s="23" t="s">
        <v>147</v>
      </c>
      <c r="BE192" s="143">
        <f>IF(U192="základní",N192,0)</f>
        <v>0</v>
      </c>
      <c r="BF192" s="143">
        <f>IF(U192="snížená",N192,0)</f>
        <v>0</v>
      </c>
      <c r="BG192" s="143">
        <f>IF(U192="zákl. přenesená",N192,0)</f>
        <v>0</v>
      </c>
      <c r="BH192" s="143">
        <f>IF(U192="sníž. přenesená",N192,0)</f>
        <v>0</v>
      </c>
      <c r="BI192" s="143">
        <f>IF(U192="nulová",N192,0)</f>
        <v>0</v>
      </c>
      <c r="BJ192" s="23" t="s">
        <v>126</v>
      </c>
      <c r="BK192" s="143">
        <f>ROUND(L192*K192,2)</f>
        <v>0</v>
      </c>
      <c r="BL192" s="23" t="s">
        <v>250</v>
      </c>
      <c r="BM192" s="23" t="s">
        <v>484</v>
      </c>
    </row>
    <row r="193" s="1" customFormat="1" ht="38.25" customHeight="1">
      <c r="B193" s="47"/>
      <c r="C193" s="258" t="s">
        <v>285</v>
      </c>
      <c r="D193" s="258" t="s">
        <v>170</v>
      </c>
      <c r="E193" s="259" t="s">
        <v>485</v>
      </c>
      <c r="F193" s="260" t="s">
        <v>486</v>
      </c>
      <c r="G193" s="260"/>
      <c r="H193" s="260"/>
      <c r="I193" s="260"/>
      <c r="J193" s="261" t="s">
        <v>293</v>
      </c>
      <c r="K193" s="262">
        <v>25</v>
      </c>
      <c r="L193" s="263">
        <v>0</v>
      </c>
      <c r="M193" s="264"/>
      <c r="N193" s="265">
        <f>ROUND(L193*K193,2)</f>
        <v>0</v>
      </c>
      <c r="O193" s="227"/>
      <c r="P193" s="227"/>
      <c r="Q193" s="227"/>
      <c r="R193" s="49"/>
      <c r="T193" s="228" t="s">
        <v>22</v>
      </c>
      <c r="U193" s="57" t="s">
        <v>43</v>
      </c>
      <c r="V193" s="48"/>
      <c r="W193" s="229">
        <f>V193*K193</f>
        <v>0</v>
      </c>
      <c r="X193" s="229">
        <v>0.035000000000000003</v>
      </c>
      <c r="Y193" s="229">
        <f>X193*K193</f>
        <v>0.87500000000000011</v>
      </c>
      <c r="Z193" s="229">
        <v>0</v>
      </c>
      <c r="AA193" s="230">
        <f>Z193*K193</f>
        <v>0</v>
      </c>
      <c r="AR193" s="23" t="s">
        <v>321</v>
      </c>
      <c r="AT193" s="23" t="s">
        <v>170</v>
      </c>
      <c r="AU193" s="23" t="s">
        <v>126</v>
      </c>
      <c r="AY193" s="23" t="s">
        <v>147</v>
      </c>
      <c r="BE193" s="143">
        <f>IF(U193="základní",N193,0)</f>
        <v>0</v>
      </c>
      <c r="BF193" s="143">
        <f>IF(U193="snížená",N193,0)</f>
        <v>0</v>
      </c>
      <c r="BG193" s="143">
        <f>IF(U193="zákl. přenesená",N193,0)</f>
        <v>0</v>
      </c>
      <c r="BH193" s="143">
        <f>IF(U193="sníž. přenesená",N193,0)</f>
        <v>0</v>
      </c>
      <c r="BI193" s="143">
        <f>IF(U193="nulová",N193,0)</f>
        <v>0</v>
      </c>
      <c r="BJ193" s="23" t="s">
        <v>126</v>
      </c>
      <c r="BK193" s="143">
        <f>ROUND(L193*K193,2)</f>
        <v>0</v>
      </c>
      <c r="BL193" s="23" t="s">
        <v>250</v>
      </c>
      <c r="BM193" s="23" t="s">
        <v>487</v>
      </c>
    </row>
    <row r="194" s="1" customFormat="1" ht="25.5" customHeight="1">
      <c r="B194" s="47"/>
      <c r="C194" s="258" t="s">
        <v>290</v>
      </c>
      <c r="D194" s="258" t="s">
        <v>170</v>
      </c>
      <c r="E194" s="259" t="s">
        <v>488</v>
      </c>
      <c r="F194" s="260" t="s">
        <v>489</v>
      </c>
      <c r="G194" s="260"/>
      <c r="H194" s="260"/>
      <c r="I194" s="260"/>
      <c r="J194" s="261" t="s">
        <v>293</v>
      </c>
      <c r="K194" s="262">
        <v>8</v>
      </c>
      <c r="L194" s="263">
        <v>0</v>
      </c>
      <c r="M194" s="264"/>
      <c r="N194" s="265">
        <f>ROUND(L194*K194,2)</f>
        <v>0</v>
      </c>
      <c r="O194" s="227"/>
      <c r="P194" s="227"/>
      <c r="Q194" s="227"/>
      <c r="R194" s="49"/>
      <c r="T194" s="228" t="s">
        <v>22</v>
      </c>
      <c r="U194" s="57" t="s">
        <v>43</v>
      </c>
      <c r="V194" s="48"/>
      <c r="W194" s="229">
        <f>V194*K194</f>
        <v>0</v>
      </c>
      <c r="X194" s="229">
        <v>0.050000000000000003</v>
      </c>
      <c r="Y194" s="229">
        <f>X194*K194</f>
        <v>0.40000000000000002</v>
      </c>
      <c r="Z194" s="229">
        <v>0</v>
      </c>
      <c r="AA194" s="230">
        <f>Z194*K194</f>
        <v>0</v>
      </c>
      <c r="AR194" s="23" t="s">
        <v>321</v>
      </c>
      <c r="AT194" s="23" t="s">
        <v>170</v>
      </c>
      <c r="AU194" s="23" t="s">
        <v>126</v>
      </c>
      <c r="AY194" s="23" t="s">
        <v>147</v>
      </c>
      <c r="BE194" s="143">
        <f>IF(U194="základní",N194,0)</f>
        <v>0</v>
      </c>
      <c r="BF194" s="143">
        <f>IF(U194="snížená",N194,0)</f>
        <v>0</v>
      </c>
      <c r="BG194" s="143">
        <f>IF(U194="zákl. přenesená",N194,0)</f>
        <v>0</v>
      </c>
      <c r="BH194" s="143">
        <f>IF(U194="sníž. přenesená",N194,0)</f>
        <v>0</v>
      </c>
      <c r="BI194" s="143">
        <f>IF(U194="nulová",N194,0)</f>
        <v>0</v>
      </c>
      <c r="BJ194" s="23" t="s">
        <v>126</v>
      </c>
      <c r="BK194" s="143">
        <f>ROUND(L194*K194,2)</f>
        <v>0</v>
      </c>
      <c r="BL194" s="23" t="s">
        <v>250</v>
      </c>
      <c r="BM194" s="23" t="s">
        <v>490</v>
      </c>
    </row>
    <row r="195" s="1" customFormat="1" ht="25.5" customHeight="1">
      <c r="B195" s="47"/>
      <c r="C195" s="220" t="s">
        <v>297</v>
      </c>
      <c r="D195" s="220" t="s">
        <v>148</v>
      </c>
      <c r="E195" s="221" t="s">
        <v>342</v>
      </c>
      <c r="F195" s="222" t="s">
        <v>343</v>
      </c>
      <c r="G195" s="222"/>
      <c r="H195" s="222"/>
      <c r="I195" s="222"/>
      <c r="J195" s="223" t="s">
        <v>293</v>
      </c>
      <c r="K195" s="224">
        <v>40</v>
      </c>
      <c r="L195" s="225">
        <v>0</v>
      </c>
      <c r="M195" s="226"/>
      <c r="N195" s="227">
        <f>ROUND(L195*K195,2)</f>
        <v>0</v>
      </c>
      <c r="O195" s="227"/>
      <c r="P195" s="227"/>
      <c r="Q195" s="227"/>
      <c r="R195" s="49"/>
      <c r="T195" s="228" t="s">
        <v>22</v>
      </c>
      <c r="U195" s="57" t="s">
        <v>43</v>
      </c>
      <c r="V195" s="48"/>
      <c r="W195" s="229">
        <f>V195*K195</f>
        <v>0</v>
      </c>
      <c r="X195" s="229">
        <v>0.00027</v>
      </c>
      <c r="Y195" s="229">
        <f>X195*K195</f>
        <v>0.010800000000000001</v>
      </c>
      <c r="Z195" s="229">
        <v>0</v>
      </c>
      <c r="AA195" s="230">
        <f>Z195*K195</f>
        <v>0</v>
      </c>
      <c r="AR195" s="23" t="s">
        <v>250</v>
      </c>
      <c r="AT195" s="23" t="s">
        <v>148</v>
      </c>
      <c r="AU195" s="23" t="s">
        <v>126</v>
      </c>
      <c r="AY195" s="23" t="s">
        <v>147</v>
      </c>
      <c r="BE195" s="143">
        <f>IF(U195="základní",N195,0)</f>
        <v>0</v>
      </c>
      <c r="BF195" s="143">
        <f>IF(U195="snížená",N195,0)</f>
        <v>0</v>
      </c>
      <c r="BG195" s="143">
        <f>IF(U195="zákl. přenesená",N195,0)</f>
        <v>0</v>
      </c>
      <c r="BH195" s="143">
        <f>IF(U195="sníž. přenesená",N195,0)</f>
        <v>0</v>
      </c>
      <c r="BI195" s="143">
        <f>IF(U195="nulová",N195,0)</f>
        <v>0</v>
      </c>
      <c r="BJ195" s="23" t="s">
        <v>126</v>
      </c>
      <c r="BK195" s="143">
        <f>ROUND(L195*K195,2)</f>
        <v>0</v>
      </c>
      <c r="BL195" s="23" t="s">
        <v>250</v>
      </c>
      <c r="BM195" s="23" t="s">
        <v>491</v>
      </c>
    </row>
    <row r="196" s="11" customFormat="1" ht="16.5" customHeight="1">
      <c r="B196" s="240"/>
      <c r="C196" s="241"/>
      <c r="D196" s="241"/>
      <c r="E196" s="242" t="s">
        <v>22</v>
      </c>
      <c r="F196" s="266" t="s">
        <v>469</v>
      </c>
      <c r="G196" s="267"/>
      <c r="H196" s="267"/>
      <c r="I196" s="267"/>
      <c r="J196" s="241"/>
      <c r="K196" s="244">
        <v>40</v>
      </c>
      <c r="L196" s="241"/>
      <c r="M196" s="241"/>
      <c r="N196" s="241"/>
      <c r="O196" s="241"/>
      <c r="P196" s="241"/>
      <c r="Q196" s="241"/>
      <c r="R196" s="245"/>
      <c r="T196" s="246"/>
      <c r="U196" s="241"/>
      <c r="V196" s="241"/>
      <c r="W196" s="241"/>
      <c r="X196" s="241"/>
      <c r="Y196" s="241"/>
      <c r="Z196" s="241"/>
      <c r="AA196" s="247"/>
      <c r="AT196" s="248" t="s">
        <v>155</v>
      </c>
      <c r="AU196" s="248" t="s">
        <v>126</v>
      </c>
      <c r="AV196" s="11" t="s">
        <v>126</v>
      </c>
      <c r="AW196" s="11" t="s">
        <v>34</v>
      </c>
      <c r="AX196" s="11" t="s">
        <v>84</v>
      </c>
      <c r="AY196" s="248" t="s">
        <v>147</v>
      </c>
    </row>
    <row r="197" s="1" customFormat="1" ht="25.5" customHeight="1">
      <c r="B197" s="47"/>
      <c r="C197" s="258" t="s">
        <v>302</v>
      </c>
      <c r="D197" s="258" t="s">
        <v>170</v>
      </c>
      <c r="E197" s="259" t="s">
        <v>492</v>
      </c>
      <c r="F197" s="260" t="s">
        <v>493</v>
      </c>
      <c r="G197" s="260"/>
      <c r="H197" s="260"/>
      <c r="I197" s="260"/>
      <c r="J197" s="261" t="s">
        <v>293</v>
      </c>
      <c r="K197" s="262">
        <v>40</v>
      </c>
      <c r="L197" s="263">
        <v>0</v>
      </c>
      <c r="M197" s="264"/>
      <c r="N197" s="265">
        <f>ROUND(L197*K197,2)</f>
        <v>0</v>
      </c>
      <c r="O197" s="227"/>
      <c r="P197" s="227"/>
      <c r="Q197" s="227"/>
      <c r="R197" s="49"/>
      <c r="T197" s="228" t="s">
        <v>22</v>
      </c>
      <c r="U197" s="57" t="s">
        <v>43</v>
      </c>
      <c r="V197" s="48"/>
      <c r="W197" s="229">
        <f>V197*K197</f>
        <v>0</v>
      </c>
      <c r="X197" s="229">
        <v>0.012999999999999999</v>
      </c>
      <c r="Y197" s="229">
        <f>X197*K197</f>
        <v>0.52000000000000002</v>
      </c>
      <c r="Z197" s="229">
        <v>0</v>
      </c>
      <c r="AA197" s="230">
        <f>Z197*K197</f>
        <v>0</v>
      </c>
      <c r="AR197" s="23" t="s">
        <v>321</v>
      </c>
      <c r="AT197" s="23" t="s">
        <v>170</v>
      </c>
      <c r="AU197" s="23" t="s">
        <v>126</v>
      </c>
      <c r="AY197" s="23" t="s">
        <v>147</v>
      </c>
      <c r="BE197" s="143">
        <f>IF(U197="základní",N197,0)</f>
        <v>0</v>
      </c>
      <c r="BF197" s="143">
        <f>IF(U197="snížená",N197,0)</f>
        <v>0</v>
      </c>
      <c r="BG197" s="143">
        <f>IF(U197="zákl. přenesená",N197,0)</f>
        <v>0</v>
      </c>
      <c r="BH197" s="143">
        <f>IF(U197="sníž. přenesená",N197,0)</f>
        <v>0</v>
      </c>
      <c r="BI197" s="143">
        <f>IF(U197="nulová",N197,0)</f>
        <v>0</v>
      </c>
      <c r="BJ197" s="23" t="s">
        <v>126</v>
      </c>
      <c r="BK197" s="143">
        <f>ROUND(L197*K197,2)</f>
        <v>0</v>
      </c>
      <c r="BL197" s="23" t="s">
        <v>250</v>
      </c>
      <c r="BM197" s="23" t="s">
        <v>494</v>
      </c>
    </row>
    <row r="198" s="1" customFormat="1" ht="38.25" customHeight="1">
      <c r="B198" s="47"/>
      <c r="C198" s="220" t="s">
        <v>308</v>
      </c>
      <c r="D198" s="220" t="s">
        <v>148</v>
      </c>
      <c r="E198" s="221" t="s">
        <v>356</v>
      </c>
      <c r="F198" s="222" t="s">
        <v>357</v>
      </c>
      <c r="G198" s="222"/>
      <c r="H198" s="222"/>
      <c r="I198" s="222"/>
      <c r="J198" s="223" t="s">
        <v>293</v>
      </c>
      <c r="K198" s="224">
        <v>40</v>
      </c>
      <c r="L198" s="225">
        <v>0</v>
      </c>
      <c r="M198" s="226"/>
      <c r="N198" s="227">
        <f>ROUND(L198*K198,2)</f>
        <v>0</v>
      </c>
      <c r="O198" s="227"/>
      <c r="P198" s="227"/>
      <c r="Q198" s="227"/>
      <c r="R198" s="49"/>
      <c r="T198" s="228" t="s">
        <v>22</v>
      </c>
      <c r="U198" s="57" t="s">
        <v>43</v>
      </c>
      <c r="V198" s="48"/>
      <c r="W198" s="229">
        <f>V198*K198</f>
        <v>0</v>
      </c>
      <c r="X198" s="229">
        <v>0</v>
      </c>
      <c r="Y198" s="229">
        <f>X198*K198</f>
        <v>0</v>
      </c>
      <c r="Z198" s="229">
        <v>0</v>
      </c>
      <c r="AA198" s="230">
        <f>Z198*K198</f>
        <v>0</v>
      </c>
      <c r="AR198" s="23" t="s">
        <v>250</v>
      </c>
      <c r="AT198" s="23" t="s">
        <v>148</v>
      </c>
      <c r="AU198" s="23" t="s">
        <v>126</v>
      </c>
      <c r="AY198" s="23" t="s">
        <v>147</v>
      </c>
      <c r="BE198" s="143">
        <f>IF(U198="základní",N198,0)</f>
        <v>0</v>
      </c>
      <c r="BF198" s="143">
        <f>IF(U198="snížená",N198,0)</f>
        <v>0</v>
      </c>
      <c r="BG198" s="143">
        <f>IF(U198="zákl. přenesená",N198,0)</f>
        <v>0</v>
      </c>
      <c r="BH198" s="143">
        <f>IF(U198="sníž. přenesená",N198,0)</f>
        <v>0</v>
      </c>
      <c r="BI198" s="143">
        <f>IF(U198="nulová",N198,0)</f>
        <v>0</v>
      </c>
      <c r="BJ198" s="23" t="s">
        <v>126</v>
      </c>
      <c r="BK198" s="143">
        <f>ROUND(L198*K198,2)</f>
        <v>0</v>
      </c>
      <c r="BL198" s="23" t="s">
        <v>250</v>
      </c>
      <c r="BM198" s="23" t="s">
        <v>495</v>
      </c>
    </row>
    <row r="199" s="1" customFormat="1" ht="38.25" customHeight="1">
      <c r="B199" s="47"/>
      <c r="C199" s="220" t="s">
        <v>313</v>
      </c>
      <c r="D199" s="220" t="s">
        <v>148</v>
      </c>
      <c r="E199" s="221" t="s">
        <v>369</v>
      </c>
      <c r="F199" s="222" t="s">
        <v>370</v>
      </c>
      <c r="G199" s="222"/>
      <c r="H199" s="222"/>
      <c r="I199" s="222"/>
      <c r="J199" s="223" t="s">
        <v>293</v>
      </c>
      <c r="K199" s="224">
        <v>12</v>
      </c>
      <c r="L199" s="225">
        <v>0</v>
      </c>
      <c r="M199" s="226"/>
      <c r="N199" s="227">
        <f>ROUND(L199*K199,2)</f>
        <v>0</v>
      </c>
      <c r="O199" s="227"/>
      <c r="P199" s="227"/>
      <c r="Q199" s="227"/>
      <c r="R199" s="49"/>
      <c r="T199" s="228" t="s">
        <v>22</v>
      </c>
      <c r="U199" s="57" t="s">
        <v>43</v>
      </c>
      <c r="V199" s="48"/>
      <c r="W199" s="229">
        <f>V199*K199</f>
        <v>0</v>
      </c>
      <c r="X199" s="229">
        <v>0</v>
      </c>
      <c r="Y199" s="229">
        <f>X199*K199</f>
        <v>0</v>
      </c>
      <c r="Z199" s="229">
        <v>0</v>
      </c>
      <c r="AA199" s="230">
        <f>Z199*K199</f>
        <v>0</v>
      </c>
      <c r="AR199" s="23" t="s">
        <v>250</v>
      </c>
      <c r="AT199" s="23" t="s">
        <v>148</v>
      </c>
      <c r="AU199" s="23" t="s">
        <v>126</v>
      </c>
      <c r="AY199" s="23" t="s">
        <v>147</v>
      </c>
      <c r="BE199" s="143">
        <f>IF(U199="základní",N199,0)</f>
        <v>0</v>
      </c>
      <c r="BF199" s="143">
        <f>IF(U199="snížená",N199,0)</f>
        <v>0</v>
      </c>
      <c r="BG199" s="143">
        <f>IF(U199="zákl. přenesená",N199,0)</f>
        <v>0</v>
      </c>
      <c r="BH199" s="143">
        <f>IF(U199="sníž. přenesená",N199,0)</f>
        <v>0</v>
      </c>
      <c r="BI199" s="143">
        <f>IF(U199="nulová",N199,0)</f>
        <v>0</v>
      </c>
      <c r="BJ199" s="23" t="s">
        <v>126</v>
      </c>
      <c r="BK199" s="143">
        <f>ROUND(L199*K199,2)</f>
        <v>0</v>
      </c>
      <c r="BL199" s="23" t="s">
        <v>250</v>
      </c>
      <c r="BM199" s="23" t="s">
        <v>496</v>
      </c>
    </row>
    <row r="200" s="1" customFormat="1" ht="38.25" customHeight="1">
      <c r="B200" s="47"/>
      <c r="C200" s="220" t="s">
        <v>318</v>
      </c>
      <c r="D200" s="220" t="s">
        <v>148</v>
      </c>
      <c r="E200" s="221" t="s">
        <v>497</v>
      </c>
      <c r="F200" s="222" t="s">
        <v>498</v>
      </c>
      <c r="G200" s="222"/>
      <c r="H200" s="222"/>
      <c r="I200" s="222"/>
      <c r="J200" s="223" t="s">
        <v>293</v>
      </c>
      <c r="K200" s="224">
        <v>42</v>
      </c>
      <c r="L200" s="225">
        <v>0</v>
      </c>
      <c r="M200" s="226"/>
      <c r="N200" s="227">
        <f>ROUND(L200*K200,2)</f>
        <v>0</v>
      </c>
      <c r="O200" s="227"/>
      <c r="P200" s="227"/>
      <c r="Q200" s="227"/>
      <c r="R200" s="49"/>
      <c r="T200" s="228" t="s">
        <v>22</v>
      </c>
      <c r="U200" s="57" t="s">
        <v>43</v>
      </c>
      <c r="V200" s="48"/>
      <c r="W200" s="229">
        <f>V200*K200</f>
        <v>0</v>
      </c>
      <c r="X200" s="229">
        <v>0</v>
      </c>
      <c r="Y200" s="229">
        <f>X200*K200</f>
        <v>0</v>
      </c>
      <c r="Z200" s="229">
        <v>0</v>
      </c>
      <c r="AA200" s="230">
        <f>Z200*K200</f>
        <v>0</v>
      </c>
      <c r="AR200" s="23" t="s">
        <v>250</v>
      </c>
      <c r="AT200" s="23" t="s">
        <v>148</v>
      </c>
      <c r="AU200" s="23" t="s">
        <v>126</v>
      </c>
      <c r="AY200" s="23" t="s">
        <v>147</v>
      </c>
      <c r="BE200" s="143">
        <f>IF(U200="základní",N200,0)</f>
        <v>0</v>
      </c>
      <c r="BF200" s="143">
        <f>IF(U200="snížená",N200,0)</f>
        <v>0</v>
      </c>
      <c r="BG200" s="143">
        <f>IF(U200="zákl. přenesená",N200,0)</f>
        <v>0</v>
      </c>
      <c r="BH200" s="143">
        <f>IF(U200="sníž. přenesená",N200,0)</f>
        <v>0</v>
      </c>
      <c r="BI200" s="143">
        <f>IF(U200="nulová",N200,0)</f>
        <v>0</v>
      </c>
      <c r="BJ200" s="23" t="s">
        <v>126</v>
      </c>
      <c r="BK200" s="143">
        <f>ROUND(L200*K200,2)</f>
        <v>0</v>
      </c>
      <c r="BL200" s="23" t="s">
        <v>250</v>
      </c>
      <c r="BM200" s="23" t="s">
        <v>499</v>
      </c>
    </row>
    <row r="201" s="11" customFormat="1" ht="16.5" customHeight="1">
      <c r="B201" s="240"/>
      <c r="C201" s="241"/>
      <c r="D201" s="241"/>
      <c r="E201" s="242" t="s">
        <v>22</v>
      </c>
      <c r="F201" s="266" t="s">
        <v>500</v>
      </c>
      <c r="G201" s="267"/>
      <c r="H201" s="267"/>
      <c r="I201" s="267"/>
      <c r="J201" s="241"/>
      <c r="K201" s="244">
        <v>42</v>
      </c>
      <c r="L201" s="241"/>
      <c r="M201" s="241"/>
      <c r="N201" s="241"/>
      <c r="O201" s="241"/>
      <c r="P201" s="241"/>
      <c r="Q201" s="241"/>
      <c r="R201" s="245"/>
      <c r="T201" s="246"/>
      <c r="U201" s="241"/>
      <c r="V201" s="241"/>
      <c r="W201" s="241"/>
      <c r="X201" s="241"/>
      <c r="Y201" s="241"/>
      <c r="Z201" s="241"/>
      <c r="AA201" s="247"/>
      <c r="AT201" s="248" t="s">
        <v>155</v>
      </c>
      <c r="AU201" s="248" t="s">
        <v>126</v>
      </c>
      <c r="AV201" s="11" t="s">
        <v>126</v>
      </c>
      <c r="AW201" s="11" t="s">
        <v>34</v>
      </c>
      <c r="AX201" s="11" t="s">
        <v>76</v>
      </c>
      <c r="AY201" s="248" t="s">
        <v>147</v>
      </c>
    </row>
    <row r="202" s="12" customFormat="1" ht="16.5" customHeight="1">
      <c r="B202" s="249"/>
      <c r="C202" s="250"/>
      <c r="D202" s="250"/>
      <c r="E202" s="251" t="s">
        <v>22</v>
      </c>
      <c r="F202" s="252" t="s">
        <v>160</v>
      </c>
      <c r="G202" s="250"/>
      <c r="H202" s="250"/>
      <c r="I202" s="250"/>
      <c r="J202" s="250"/>
      <c r="K202" s="253">
        <v>42</v>
      </c>
      <c r="L202" s="250"/>
      <c r="M202" s="250"/>
      <c r="N202" s="250"/>
      <c r="O202" s="250"/>
      <c r="P202" s="250"/>
      <c r="Q202" s="250"/>
      <c r="R202" s="254"/>
      <c r="T202" s="255"/>
      <c r="U202" s="250"/>
      <c r="V202" s="250"/>
      <c r="W202" s="250"/>
      <c r="X202" s="250"/>
      <c r="Y202" s="250"/>
      <c r="Z202" s="250"/>
      <c r="AA202" s="256"/>
      <c r="AT202" s="257" t="s">
        <v>155</v>
      </c>
      <c r="AU202" s="257" t="s">
        <v>126</v>
      </c>
      <c r="AV202" s="12" t="s">
        <v>152</v>
      </c>
      <c r="AW202" s="12" t="s">
        <v>34</v>
      </c>
      <c r="AX202" s="12" t="s">
        <v>84</v>
      </c>
      <c r="AY202" s="257" t="s">
        <v>147</v>
      </c>
    </row>
    <row r="203" s="1" customFormat="1" ht="38.25" customHeight="1">
      <c r="B203" s="47"/>
      <c r="C203" s="220" t="s">
        <v>323</v>
      </c>
      <c r="D203" s="220" t="s">
        <v>148</v>
      </c>
      <c r="E203" s="221" t="s">
        <v>389</v>
      </c>
      <c r="F203" s="222" t="s">
        <v>390</v>
      </c>
      <c r="G203" s="222"/>
      <c r="H203" s="222"/>
      <c r="I203" s="222"/>
      <c r="J203" s="223" t="s">
        <v>293</v>
      </c>
      <c r="K203" s="224">
        <v>40</v>
      </c>
      <c r="L203" s="225">
        <v>0</v>
      </c>
      <c r="M203" s="226"/>
      <c r="N203" s="227">
        <f>ROUND(L203*K203,2)</f>
        <v>0</v>
      </c>
      <c r="O203" s="227"/>
      <c r="P203" s="227"/>
      <c r="Q203" s="227"/>
      <c r="R203" s="49"/>
      <c r="T203" s="228" t="s">
        <v>22</v>
      </c>
      <c r="U203" s="57" t="s">
        <v>43</v>
      </c>
      <c r="V203" s="48"/>
      <c r="W203" s="229">
        <f>V203*K203</f>
        <v>0</v>
      </c>
      <c r="X203" s="229">
        <v>0</v>
      </c>
      <c r="Y203" s="229">
        <f>X203*K203</f>
        <v>0</v>
      </c>
      <c r="Z203" s="229">
        <v>0</v>
      </c>
      <c r="AA203" s="230">
        <f>Z203*K203</f>
        <v>0</v>
      </c>
      <c r="AR203" s="23" t="s">
        <v>250</v>
      </c>
      <c r="AT203" s="23" t="s">
        <v>148</v>
      </c>
      <c r="AU203" s="23" t="s">
        <v>126</v>
      </c>
      <c r="AY203" s="23" t="s">
        <v>147</v>
      </c>
      <c r="BE203" s="143">
        <f>IF(U203="základní",N203,0)</f>
        <v>0</v>
      </c>
      <c r="BF203" s="143">
        <f>IF(U203="snížená",N203,0)</f>
        <v>0</v>
      </c>
      <c r="BG203" s="143">
        <f>IF(U203="zákl. přenesená",N203,0)</f>
        <v>0</v>
      </c>
      <c r="BH203" s="143">
        <f>IF(U203="sníž. přenesená",N203,0)</f>
        <v>0</v>
      </c>
      <c r="BI203" s="143">
        <f>IF(U203="nulová",N203,0)</f>
        <v>0</v>
      </c>
      <c r="BJ203" s="23" t="s">
        <v>126</v>
      </c>
      <c r="BK203" s="143">
        <f>ROUND(L203*K203,2)</f>
        <v>0</v>
      </c>
      <c r="BL203" s="23" t="s">
        <v>250</v>
      </c>
      <c r="BM203" s="23" t="s">
        <v>501</v>
      </c>
    </row>
    <row r="204" s="11" customFormat="1" ht="16.5" customHeight="1">
      <c r="B204" s="240"/>
      <c r="C204" s="241"/>
      <c r="D204" s="241"/>
      <c r="E204" s="242" t="s">
        <v>22</v>
      </c>
      <c r="F204" s="266" t="s">
        <v>502</v>
      </c>
      <c r="G204" s="267"/>
      <c r="H204" s="267"/>
      <c r="I204" s="267"/>
      <c r="J204" s="241"/>
      <c r="K204" s="244">
        <v>40</v>
      </c>
      <c r="L204" s="241"/>
      <c r="M204" s="241"/>
      <c r="N204" s="241"/>
      <c r="O204" s="241"/>
      <c r="P204" s="241"/>
      <c r="Q204" s="241"/>
      <c r="R204" s="245"/>
      <c r="T204" s="246"/>
      <c r="U204" s="241"/>
      <c r="V204" s="241"/>
      <c r="W204" s="241"/>
      <c r="X204" s="241"/>
      <c r="Y204" s="241"/>
      <c r="Z204" s="241"/>
      <c r="AA204" s="247"/>
      <c r="AT204" s="248" t="s">
        <v>155</v>
      </c>
      <c r="AU204" s="248" t="s">
        <v>126</v>
      </c>
      <c r="AV204" s="11" t="s">
        <v>126</v>
      </c>
      <c r="AW204" s="11" t="s">
        <v>34</v>
      </c>
      <c r="AX204" s="11" t="s">
        <v>76</v>
      </c>
      <c r="AY204" s="248" t="s">
        <v>147</v>
      </c>
    </row>
    <row r="205" s="12" customFormat="1" ht="16.5" customHeight="1">
      <c r="B205" s="249"/>
      <c r="C205" s="250"/>
      <c r="D205" s="250"/>
      <c r="E205" s="251" t="s">
        <v>22</v>
      </c>
      <c r="F205" s="252" t="s">
        <v>160</v>
      </c>
      <c r="G205" s="250"/>
      <c r="H205" s="250"/>
      <c r="I205" s="250"/>
      <c r="J205" s="250"/>
      <c r="K205" s="253">
        <v>40</v>
      </c>
      <c r="L205" s="250"/>
      <c r="M205" s="250"/>
      <c r="N205" s="250"/>
      <c r="O205" s="250"/>
      <c r="P205" s="250"/>
      <c r="Q205" s="250"/>
      <c r="R205" s="254"/>
      <c r="T205" s="255"/>
      <c r="U205" s="250"/>
      <c r="V205" s="250"/>
      <c r="W205" s="250"/>
      <c r="X205" s="250"/>
      <c r="Y205" s="250"/>
      <c r="Z205" s="250"/>
      <c r="AA205" s="256"/>
      <c r="AT205" s="257" t="s">
        <v>155</v>
      </c>
      <c r="AU205" s="257" t="s">
        <v>126</v>
      </c>
      <c r="AV205" s="12" t="s">
        <v>152</v>
      </c>
      <c r="AW205" s="12" t="s">
        <v>34</v>
      </c>
      <c r="AX205" s="12" t="s">
        <v>84</v>
      </c>
      <c r="AY205" s="257" t="s">
        <v>147</v>
      </c>
    </row>
    <row r="206" s="1" customFormat="1" ht="16.5" customHeight="1">
      <c r="B206" s="47"/>
      <c r="C206" s="258" t="s">
        <v>321</v>
      </c>
      <c r="D206" s="258" t="s">
        <v>170</v>
      </c>
      <c r="E206" s="259" t="s">
        <v>361</v>
      </c>
      <c r="F206" s="260" t="s">
        <v>362</v>
      </c>
      <c r="G206" s="260"/>
      <c r="H206" s="260"/>
      <c r="I206" s="260"/>
      <c r="J206" s="261" t="s">
        <v>163</v>
      </c>
      <c r="K206" s="262">
        <v>24</v>
      </c>
      <c r="L206" s="263">
        <v>0</v>
      </c>
      <c r="M206" s="264"/>
      <c r="N206" s="265">
        <f>ROUND(L206*K206,2)</f>
        <v>0</v>
      </c>
      <c r="O206" s="227"/>
      <c r="P206" s="227"/>
      <c r="Q206" s="227"/>
      <c r="R206" s="49"/>
      <c r="T206" s="228" t="s">
        <v>22</v>
      </c>
      <c r="U206" s="57" t="s">
        <v>43</v>
      </c>
      <c r="V206" s="48"/>
      <c r="W206" s="229">
        <f>V206*K206</f>
        <v>0</v>
      </c>
      <c r="X206" s="229">
        <v>0.0011000000000000001</v>
      </c>
      <c r="Y206" s="229">
        <f>X206*K206</f>
        <v>0.0264</v>
      </c>
      <c r="Z206" s="229">
        <v>0</v>
      </c>
      <c r="AA206" s="230">
        <f>Z206*K206</f>
        <v>0</v>
      </c>
      <c r="AR206" s="23" t="s">
        <v>321</v>
      </c>
      <c r="AT206" s="23" t="s">
        <v>170</v>
      </c>
      <c r="AU206" s="23" t="s">
        <v>126</v>
      </c>
      <c r="AY206" s="23" t="s">
        <v>147</v>
      </c>
      <c r="BE206" s="143">
        <f>IF(U206="základní",N206,0)</f>
        <v>0</v>
      </c>
      <c r="BF206" s="143">
        <f>IF(U206="snížená",N206,0)</f>
        <v>0</v>
      </c>
      <c r="BG206" s="143">
        <f>IF(U206="zákl. přenesená",N206,0)</f>
        <v>0</v>
      </c>
      <c r="BH206" s="143">
        <f>IF(U206="sníž. přenesená",N206,0)</f>
        <v>0</v>
      </c>
      <c r="BI206" s="143">
        <f>IF(U206="nulová",N206,0)</f>
        <v>0</v>
      </c>
      <c r="BJ206" s="23" t="s">
        <v>126</v>
      </c>
      <c r="BK206" s="143">
        <f>ROUND(L206*K206,2)</f>
        <v>0</v>
      </c>
      <c r="BL206" s="23" t="s">
        <v>250</v>
      </c>
      <c r="BM206" s="23" t="s">
        <v>503</v>
      </c>
    </row>
    <row r="207" s="11" customFormat="1" ht="16.5" customHeight="1">
      <c r="B207" s="240"/>
      <c r="C207" s="241"/>
      <c r="D207" s="241"/>
      <c r="E207" s="242" t="s">
        <v>22</v>
      </c>
      <c r="F207" s="266" t="s">
        <v>504</v>
      </c>
      <c r="G207" s="267"/>
      <c r="H207" s="267"/>
      <c r="I207" s="267"/>
      <c r="J207" s="241"/>
      <c r="K207" s="244">
        <v>24</v>
      </c>
      <c r="L207" s="241"/>
      <c r="M207" s="241"/>
      <c r="N207" s="241"/>
      <c r="O207" s="241"/>
      <c r="P207" s="241"/>
      <c r="Q207" s="241"/>
      <c r="R207" s="245"/>
      <c r="T207" s="246"/>
      <c r="U207" s="241"/>
      <c r="V207" s="241"/>
      <c r="W207" s="241"/>
      <c r="X207" s="241"/>
      <c r="Y207" s="241"/>
      <c r="Z207" s="241"/>
      <c r="AA207" s="247"/>
      <c r="AT207" s="248" t="s">
        <v>155</v>
      </c>
      <c r="AU207" s="248" t="s">
        <v>126</v>
      </c>
      <c r="AV207" s="11" t="s">
        <v>126</v>
      </c>
      <c r="AW207" s="11" t="s">
        <v>34</v>
      </c>
      <c r="AX207" s="11" t="s">
        <v>76</v>
      </c>
      <c r="AY207" s="248" t="s">
        <v>147</v>
      </c>
    </row>
    <row r="208" s="12" customFormat="1" ht="16.5" customHeight="1">
      <c r="B208" s="249"/>
      <c r="C208" s="250"/>
      <c r="D208" s="250"/>
      <c r="E208" s="251" t="s">
        <v>22</v>
      </c>
      <c r="F208" s="252" t="s">
        <v>160</v>
      </c>
      <c r="G208" s="250"/>
      <c r="H208" s="250"/>
      <c r="I208" s="250"/>
      <c r="J208" s="250"/>
      <c r="K208" s="253">
        <v>24</v>
      </c>
      <c r="L208" s="250"/>
      <c r="M208" s="250"/>
      <c r="N208" s="250"/>
      <c r="O208" s="250"/>
      <c r="P208" s="250"/>
      <c r="Q208" s="250"/>
      <c r="R208" s="254"/>
      <c r="T208" s="255"/>
      <c r="U208" s="250"/>
      <c r="V208" s="250"/>
      <c r="W208" s="250"/>
      <c r="X208" s="250"/>
      <c r="Y208" s="250"/>
      <c r="Z208" s="250"/>
      <c r="AA208" s="256"/>
      <c r="AT208" s="257" t="s">
        <v>155</v>
      </c>
      <c r="AU208" s="257" t="s">
        <v>126</v>
      </c>
      <c r="AV208" s="12" t="s">
        <v>152</v>
      </c>
      <c r="AW208" s="12" t="s">
        <v>34</v>
      </c>
      <c r="AX208" s="12" t="s">
        <v>84</v>
      </c>
      <c r="AY208" s="257" t="s">
        <v>147</v>
      </c>
    </row>
    <row r="209" s="1" customFormat="1" ht="16.5" customHeight="1">
      <c r="B209" s="47"/>
      <c r="C209" s="258" t="s">
        <v>333</v>
      </c>
      <c r="D209" s="258" t="s">
        <v>170</v>
      </c>
      <c r="E209" s="259" t="s">
        <v>365</v>
      </c>
      <c r="F209" s="260" t="s">
        <v>366</v>
      </c>
      <c r="G209" s="260"/>
      <c r="H209" s="260"/>
      <c r="I209" s="260"/>
      <c r="J209" s="261" t="s">
        <v>163</v>
      </c>
      <c r="K209" s="262">
        <v>18</v>
      </c>
      <c r="L209" s="263">
        <v>0</v>
      </c>
      <c r="M209" s="264"/>
      <c r="N209" s="265">
        <f>ROUND(L209*K209,2)</f>
        <v>0</v>
      </c>
      <c r="O209" s="227"/>
      <c r="P209" s="227"/>
      <c r="Q209" s="227"/>
      <c r="R209" s="49"/>
      <c r="T209" s="228" t="s">
        <v>22</v>
      </c>
      <c r="U209" s="57" t="s">
        <v>43</v>
      </c>
      <c r="V209" s="48"/>
      <c r="W209" s="229">
        <f>V209*K209</f>
        <v>0</v>
      </c>
      <c r="X209" s="229">
        <v>0.0018</v>
      </c>
      <c r="Y209" s="229">
        <f>X209*K209</f>
        <v>0.032399999999999998</v>
      </c>
      <c r="Z209" s="229">
        <v>0</v>
      </c>
      <c r="AA209" s="230">
        <f>Z209*K209</f>
        <v>0</v>
      </c>
      <c r="AR209" s="23" t="s">
        <v>321</v>
      </c>
      <c r="AT209" s="23" t="s">
        <v>170</v>
      </c>
      <c r="AU209" s="23" t="s">
        <v>126</v>
      </c>
      <c r="AY209" s="23" t="s">
        <v>147</v>
      </c>
      <c r="BE209" s="143">
        <f>IF(U209="základní",N209,0)</f>
        <v>0</v>
      </c>
      <c r="BF209" s="143">
        <f>IF(U209="snížená",N209,0)</f>
        <v>0</v>
      </c>
      <c r="BG209" s="143">
        <f>IF(U209="zákl. přenesená",N209,0)</f>
        <v>0</v>
      </c>
      <c r="BH209" s="143">
        <f>IF(U209="sníž. přenesená",N209,0)</f>
        <v>0</v>
      </c>
      <c r="BI209" s="143">
        <f>IF(U209="nulová",N209,0)</f>
        <v>0</v>
      </c>
      <c r="BJ209" s="23" t="s">
        <v>126</v>
      </c>
      <c r="BK209" s="143">
        <f>ROUND(L209*K209,2)</f>
        <v>0</v>
      </c>
      <c r="BL209" s="23" t="s">
        <v>250</v>
      </c>
      <c r="BM209" s="23" t="s">
        <v>505</v>
      </c>
    </row>
    <row r="210" s="11" customFormat="1" ht="16.5" customHeight="1">
      <c r="B210" s="240"/>
      <c r="C210" s="241"/>
      <c r="D210" s="241"/>
      <c r="E210" s="242" t="s">
        <v>22</v>
      </c>
      <c r="F210" s="266" t="s">
        <v>506</v>
      </c>
      <c r="G210" s="267"/>
      <c r="H210" s="267"/>
      <c r="I210" s="267"/>
      <c r="J210" s="241"/>
      <c r="K210" s="244">
        <v>18</v>
      </c>
      <c r="L210" s="241"/>
      <c r="M210" s="241"/>
      <c r="N210" s="241"/>
      <c r="O210" s="241"/>
      <c r="P210" s="241"/>
      <c r="Q210" s="241"/>
      <c r="R210" s="245"/>
      <c r="T210" s="246"/>
      <c r="U210" s="241"/>
      <c r="V210" s="241"/>
      <c r="W210" s="241"/>
      <c r="X210" s="241"/>
      <c r="Y210" s="241"/>
      <c r="Z210" s="241"/>
      <c r="AA210" s="247"/>
      <c r="AT210" s="248" t="s">
        <v>155</v>
      </c>
      <c r="AU210" s="248" t="s">
        <v>126</v>
      </c>
      <c r="AV210" s="11" t="s">
        <v>126</v>
      </c>
      <c r="AW210" s="11" t="s">
        <v>34</v>
      </c>
      <c r="AX210" s="11" t="s">
        <v>76</v>
      </c>
      <c r="AY210" s="248" t="s">
        <v>147</v>
      </c>
    </row>
    <row r="211" s="12" customFormat="1" ht="16.5" customHeight="1">
      <c r="B211" s="249"/>
      <c r="C211" s="250"/>
      <c r="D211" s="250"/>
      <c r="E211" s="251" t="s">
        <v>22</v>
      </c>
      <c r="F211" s="252" t="s">
        <v>160</v>
      </c>
      <c r="G211" s="250"/>
      <c r="H211" s="250"/>
      <c r="I211" s="250"/>
      <c r="J211" s="250"/>
      <c r="K211" s="253">
        <v>18</v>
      </c>
      <c r="L211" s="250"/>
      <c r="M211" s="250"/>
      <c r="N211" s="250"/>
      <c r="O211" s="250"/>
      <c r="P211" s="250"/>
      <c r="Q211" s="250"/>
      <c r="R211" s="254"/>
      <c r="T211" s="255"/>
      <c r="U211" s="250"/>
      <c r="V211" s="250"/>
      <c r="W211" s="250"/>
      <c r="X211" s="250"/>
      <c r="Y211" s="250"/>
      <c r="Z211" s="250"/>
      <c r="AA211" s="256"/>
      <c r="AT211" s="257" t="s">
        <v>155</v>
      </c>
      <c r="AU211" s="257" t="s">
        <v>126</v>
      </c>
      <c r="AV211" s="12" t="s">
        <v>152</v>
      </c>
      <c r="AW211" s="12" t="s">
        <v>34</v>
      </c>
      <c r="AX211" s="12" t="s">
        <v>84</v>
      </c>
      <c r="AY211" s="257" t="s">
        <v>147</v>
      </c>
    </row>
    <row r="212" s="1" customFormat="1" ht="16.5" customHeight="1">
      <c r="B212" s="47"/>
      <c r="C212" s="258" t="s">
        <v>337</v>
      </c>
      <c r="D212" s="258" t="s">
        <v>170</v>
      </c>
      <c r="E212" s="259" t="s">
        <v>385</v>
      </c>
      <c r="F212" s="260" t="s">
        <v>386</v>
      </c>
      <c r="G212" s="260"/>
      <c r="H212" s="260"/>
      <c r="I212" s="260"/>
      <c r="J212" s="261" t="s">
        <v>163</v>
      </c>
      <c r="K212" s="262">
        <v>147</v>
      </c>
      <c r="L212" s="263">
        <v>0</v>
      </c>
      <c r="M212" s="264"/>
      <c r="N212" s="265">
        <f>ROUND(L212*K212,2)</f>
        <v>0</v>
      </c>
      <c r="O212" s="227"/>
      <c r="P212" s="227"/>
      <c r="Q212" s="227"/>
      <c r="R212" s="49"/>
      <c r="T212" s="228" t="s">
        <v>22</v>
      </c>
      <c r="U212" s="57" t="s">
        <v>43</v>
      </c>
      <c r="V212" s="48"/>
      <c r="W212" s="229">
        <f>V212*K212</f>
        <v>0</v>
      </c>
      <c r="X212" s="229">
        <v>0.0023999999999999998</v>
      </c>
      <c r="Y212" s="229">
        <f>X212*K212</f>
        <v>0.35279999999999995</v>
      </c>
      <c r="Z212" s="229">
        <v>0</v>
      </c>
      <c r="AA212" s="230">
        <f>Z212*K212</f>
        <v>0</v>
      </c>
      <c r="AR212" s="23" t="s">
        <v>321</v>
      </c>
      <c r="AT212" s="23" t="s">
        <v>170</v>
      </c>
      <c r="AU212" s="23" t="s">
        <v>126</v>
      </c>
      <c r="AY212" s="23" t="s">
        <v>147</v>
      </c>
      <c r="BE212" s="143">
        <f>IF(U212="základní",N212,0)</f>
        <v>0</v>
      </c>
      <c r="BF212" s="143">
        <f>IF(U212="snížená",N212,0)</f>
        <v>0</v>
      </c>
      <c r="BG212" s="143">
        <f>IF(U212="zákl. přenesená",N212,0)</f>
        <v>0</v>
      </c>
      <c r="BH212" s="143">
        <f>IF(U212="sníž. přenesená",N212,0)</f>
        <v>0</v>
      </c>
      <c r="BI212" s="143">
        <f>IF(U212="nulová",N212,0)</f>
        <v>0</v>
      </c>
      <c r="BJ212" s="23" t="s">
        <v>126</v>
      </c>
      <c r="BK212" s="143">
        <f>ROUND(L212*K212,2)</f>
        <v>0</v>
      </c>
      <c r="BL212" s="23" t="s">
        <v>250</v>
      </c>
      <c r="BM212" s="23" t="s">
        <v>507</v>
      </c>
    </row>
    <row r="213" s="11" customFormat="1" ht="16.5" customHeight="1">
      <c r="B213" s="240"/>
      <c r="C213" s="241"/>
      <c r="D213" s="241"/>
      <c r="E213" s="242" t="s">
        <v>22</v>
      </c>
      <c r="F213" s="266" t="s">
        <v>508</v>
      </c>
      <c r="G213" s="267"/>
      <c r="H213" s="267"/>
      <c r="I213" s="267"/>
      <c r="J213" s="241"/>
      <c r="K213" s="244">
        <v>147</v>
      </c>
      <c r="L213" s="241"/>
      <c r="M213" s="241"/>
      <c r="N213" s="241"/>
      <c r="O213" s="241"/>
      <c r="P213" s="241"/>
      <c r="Q213" s="241"/>
      <c r="R213" s="245"/>
      <c r="T213" s="246"/>
      <c r="U213" s="241"/>
      <c r="V213" s="241"/>
      <c r="W213" s="241"/>
      <c r="X213" s="241"/>
      <c r="Y213" s="241"/>
      <c r="Z213" s="241"/>
      <c r="AA213" s="247"/>
      <c r="AT213" s="248" t="s">
        <v>155</v>
      </c>
      <c r="AU213" s="248" t="s">
        <v>126</v>
      </c>
      <c r="AV213" s="11" t="s">
        <v>126</v>
      </c>
      <c r="AW213" s="11" t="s">
        <v>34</v>
      </c>
      <c r="AX213" s="11" t="s">
        <v>76</v>
      </c>
      <c r="AY213" s="248" t="s">
        <v>147</v>
      </c>
    </row>
    <row r="214" s="12" customFormat="1" ht="16.5" customHeight="1">
      <c r="B214" s="249"/>
      <c r="C214" s="250"/>
      <c r="D214" s="250"/>
      <c r="E214" s="251" t="s">
        <v>22</v>
      </c>
      <c r="F214" s="252" t="s">
        <v>160</v>
      </c>
      <c r="G214" s="250"/>
      <c r="H214" s="250"/>
      <c r="I214" s="250"/>
      <c r="J214" s="250"/>
      <c r="K214" s="253">
        <v>147</v>
      </c>
      <c r="L214" s="250"/>
      <c r="M214" s="250"/>
      <c r="N214" s="250"/>
      <c r="O214" s="250"/>
      <c r="P214" s="250"/>
      <c r="Q214" s="250"/>
      <c r="R214" s="254"/>
      <c r="T214" s="255"/>
      <c r="U214" s="250"/>
      <c r="V214" s="250"/>
      <c r="W214" s="250"/>
      <c r="X214" s="250"/>
      <c r="Y214" s="250"/>
      <c r="Z214" s="250"/>
      <c r="AA214" s="256"/>
      <c r="AT214" s="257" t="s">
        <v>155</v>
      </c>
      <c r="AU214" s="257" t="s">
        <v>126</v>
      </c>
      <c r="AV214" s="12" t="s">
        <v>152</v>
      </c>
      <c r="AW214" s="12" t="s">
        <v>34</v>
      </c>
      <c r="AX214" s="12" t="s">
        <v>84</v>
      </c>
      <c r="AY214" s="257" t="s">
        <v>147</v>
      </c>
    </row>
    <row r="215" s="1" customFormat="1" ht="25.5" customHeight="1">
      <c r="B215" s="47"/>
      <c r="C215" s="258" t="s">
        <v>341</v>
      </c>
      <c r="D215" s="258" t="s">
        <v>170</v>
      </c>
      <c r="E215" s="259" t="s">
        <v>395</v>
      </c>
      <c r="F215" s="260" t="s">
        <v>396</v>
      </c>
      <c r="G215" s="260"/>
      <c r="H215" s="260"/>
      <c r="I215" s="260"/>
      <c r="J215" s="261" t="s">
        <v>397</v>
      </c>
      <c r="K215" s="262">
        <v>134</v>
      </c>
      <c r="L215" s="263">
        <v>0</v>
      </c>
      <c r="M215" s="264"/>
      <c r="N215" s="265">
        <f>ROUND(L215*K215,2)</f>
        <v>0</v>
      </c>
      <c r="O215" s="227"/>
      <c r="P215" s="227"/>
      <c r="Q215" s="227"/>
      <c r="R215" s="49"/>
      <c r="T215" s="228" t="s">
        <v>22</v>
      </c>
      <c r="U215" s="57" t="s">
        <v>43</v>
      </c>
      <c r="V215" s="48"/>
      <c r="W215" s="229">
        <f>V215*K215</f>
        <v>0</v>
      </c>
      <c r="X215" s="229">
        <v>0.00020000000000000001</v>
      </c>
      <c r="Y215" s="229">
        <f>X215*K215</f>
        <v>0.026800000000000001</v>
      </c>
      <c r="Z215" s="229">
        <v>0</v>
      </c>
      <c r="AA215" s="230">
        <f>Z215*K215</f>
        <v>0</v>
      </c>
      <c r="AR215" s="23" t="s">
        <v>321</v>
      </c>
      <c r="AT215" s="23" t="s">
        <v>170</v>
      </c>
      <c r="AU215" s="23" t="s">
        <v>126</v>
      </c>
      <c r="AY215" s="23" t="s">
        <v>147</v>
      </c>
      <c r="BE215" s="143">
        <f>IF(U215="základní",N215,0)</f>
        <v>0</v>
      </c>
      <c r="BF215" s="143">
        <f>IF(U215="snížená",N215,0)</f>
        <v>0</v>
      </c>
      <c r="BG215" s="143">
        <f>IF(U215="zákl. přenesená",N215,0)</f>
        <v>0</v>
      </c>
      <c r="BH215" s="143">
        <f>IF(U215="sníž. přenesená",N215,0)</f>
        <v>0</v>
      </c>
      <c r="BI215" s="143">
        <f>IF(U215="nulová",N215,0)</f>
        <v>0</v>
      </c>
      <c r="BJ215" s="23" t="s">
        <v>126</v>
      </c>
      <c r="BK215" s="143">
        <f>ROUND(L215*K215,2)</f>
        <v>0</v>
      </c>
      <c r="BL215" s="23" t="s">
        <v>250</v>
      </c>
      <c r="BM215" s="23" t="s">
        <v>509</v>
      </c>
    </row>
    <row r="216" s="9" customFormat="1" ht="29.88" customHeight="1">
      <c r="B216" s="207"/>
      <c r="C216" s="208"/>
      <c r="D216" s="217" t="s">
        <v>120</v>
      </c>
      <c r="E216" s="217"/>
      <c r="F216" s="217"/>
      <c r="G216" s="217"/>
      <c r="H216" s="217"/>
      <c r="I216" s="217"/>
      <c r="J216" s="217"/>
      <c r="K216" s="217"/>
      <c r="L216" s="217"/>
      <c r="M216" s="217"/>
      <c r="N216" s="268">
        <f>BK216</f>
        <v>0</v>
      </c>
      <c r="O216" s="269"/>
      <c r="P216" s="269"/>
      <c r="Q216" s="269"/>
      <c r="R216" s="210"/>
      <c r="T216" s="211"/>
      <c r="U216" s="208"/>
      <c r="V216" s="208"/>
      <c r="W216" s="212">
        <f>SUM(W217:W218)</f>
        <v>0</v>
      </c>
      <c r="X216" s="208"/>
      <c r="Y216" s="212">
        <f>SUM(Y217:Y218)</f>
        <v>0.052164000000000009</v>
      </c>
      <c r="Z216" s="208"/>
      <c r="AA216" s="213">
        <f>SUM(AA217:AA218)</f>
        <v>0</v>
      </c>
      <c r="AR216" s="214" t="s">
        <v>126</v>
      </c>
      <c r="AT216" s="215" t="s">
        <v>75</v>
      </c>
      <c r="AU216" s="215" t="s">
        <v>84</v>
      </c>
      <c r="AY216" s="214" t="s">
        <v>147</v>
      </c>
      <c r="BK216" s="216">
        <f>SUM(BK217:BK218)</f>
        <v>0</v>
      </c>
    </row>
    <row r="217" s="1" customFormat="1" ht="38.25" customHeight="1">
      <c r="B217" s="47"/>
      <c r="C217" s="220" t="s">
        <v>347</v>
      </c>
      <c r="D217" s="220" t="s">
        <v>148</v>
      </c>
      <c r="E217" s="221" t="s">
        <v>405</v>
      </c>
      <c r="F217" s="222" t="s">
        <v>406</v>
      </c>
      <c r="G217" s="222"/>
      <c r="H217" s="222"/>
      <c r="I217" s="222"/>
      <c r="J217" s="223" t="s">
        <v>151</v>
      </c>
      <c r="K217" s="224">
        <v>113.40000000000001</v>
      </c>
      <c r="L217" s="225">
        <v>0</v>
      </c>
      <c r="M217" s="226"/>
      <c r="N217" s="227">
        <f>ROUND(L217*K217,2)</f>
        <v>0</v>
      </c>
      <c r="O217" s="227"/>
      <c r="P217" s="227"/>
      <c r="Q217" s="227"/>
      <c r="R217" s="49"/>
      <c r="T217" s="228" t="s">
        <v>22</v>
      </c>
      <c r="U217" s="57" t="s">
        <v>43</v>
      </c>
      <c r="V217" s="48"/>
      <c r="W217" s="229">
        <f>V217*K217</f>
        <v>0</v>
      </c>
      <c r="X217" s="229">
        <v>0.00010000000000000001</v>
      </c>
      <c r="Y217" s="229">
        <f>X217*K217</f>
        <v>0.011340000000000001</v>
      </c>
      <c r="Z217" s="229">
        <v>0</v>
      </c>
      <c r="AA217" s="230">
        <f>Z217*K217</f>
        <v>0</v>
      </c>
      <c r="AR217" s="23" t="s">
        <v>250</v>
      </c>
      <c r="AT217" s="23" t="s">
        <v>148</v>
      </c>
      <c r="AU217" s="23" t="s">
        <v>126</v>
      </c>
      <c r="AY217" s="23" t="s">
        <v>147</v>
      </c>
      <c r="BE217" s="143">
        <f>IF(U217="základní",N217,0)</f>
        <v>0</v>
      </c>
      <c r="BF217" s="143">
        <f>IF(U217="snížená",N217,0)</f>
        <v>0</v>
      </c>
      <c r="BG217" s="143">
        <f>IF(U217="zákl. přenesená",N217,0)</f>
        <v>0</v>
      </c>
      <c r="BH217" s="143">
        <f>IF(U217="sníž. přenesená",N217,0)</f>
        <v>0</v>
      </c>
      <c r="BI217" s="143">
        <f>IF(U217="nulová",N217,0)</f>
        <v>0</v>
      </c>
      <c r="BJ217" s="23" t="s">
        <v>126</v>
      </c>
      <c r="BK217" s="143">
        <f>ROUND(L217*K217,2)</f>
        <v>0</v>
      </c>
      <c r="BL217" s="23" t="s">
        <v>250</v>
      </c>
      <c r="BM217" s="23" t="s">
        <v>510</v>
      </c>
    </row>
    <row r="218" s="1" customFormat="1" ht="25.5" customHeight="1">
      <c r="B218" s="47"/>
      <c r="C218" s="220" t="s">
        <v>351</v>
      </c>
      <c r="D218" s="220" t="s">
        <v>148</v>
      </c>
      <c r="E218" s="221" t="s">
        <v>409</v>
      </c>
      <c r="F218" s="222" t="s">
        <v>410</v>
      </c>
      <c r="G218" s="222"/>
      <c r="H218" s="222"/>
      <c r="I218" s="222"/>
      <c r="J218" s="223" t="s">
        <v>151</v>
      </c>
      <c r="K218" s="224">
        <v>113.40000000000001</v>
      </c>
      <c r="L218" s="225">
        <v>0</v>
      </c>
      <c r="M218" s="226"/>
      <c r="N218" s="227">
        <f>ROUND(L218*K218,2)</f>
        <v>0</v>
      </c>
      <c r="O218" s="227"/>
      <c r="P218" s="227"/>
      <c r="Q218" s="227"/>
      <c r="R218" s="49"/>
      <c r="T218" s="228" t="s">
        <v>22</v>
      </c>
      <c r="U218" s="57" t="s">
        <v>43</v>
      </c>
      <c r="V218" s="48"/>
      <c r="W218" s="229">
        <f>V218*K218</f>
        <v>0</v>
      </c>
      <c r="X218" s="229">
        <v>0.00036000000000000002</v>
      </c>
      <c r="Y218" s="229">
        <f>X218*K218</f>
        <v>0.040824000000000006</v>
      </c>
      <c r="Z218" s="229">
        <v>0</v>
      </c>
      <c r="AA218" s="230">
        <f>Z218*K218</f>
        <v>0</v>
      </c>
      <c r="AR218" s="23" t="s">
        <v>250</v>
      </c>
      <c r="AT218" s="23" t="s">
        <v>148</v>
      </c>
      <c r="AU218" s="23" t="s">
        <v>126</v>
      </c>
      <c r="AY218" s="23" t="s">
        <v>147</v>
      </c>
      <c r="BE218" s="143">
        <f>IF(U218="základní",N218,0)</f>
        <v>0</v>
      </c>
      <c r="BF218" s="143">
        <f>IF(U218="snížená",N218,0)</f>
        <v>0</v>
      </c>
      <c r="BG218" s="143">
        <f>IF(U218="zákl. přenesená",N218,0)</f>
        <v>0</v>
      </c>
      <c r="BH218" s="143">
        <f>IF(U218="sníž. přenesená",N218,0)</f>
        <v>0</v>
      </c>
      <c r="BI218" s="143">
        <f>IF(U218="nulová",N218,0)</f>
        <v>0</v>
      </c>
      <c r="BJ218" s="23" t="s">
        <v>126</v>
      </c>
      <c r="BK218" s="143">
        <f>ROUND(L218*K218,2)</f>
        <v>0</v>
      </c>
      <c r="BL218" s="23" t="s">
        <v>250</v>
      </c>
      <c r="BM218" s="23" t="s">
        <v>511</v>
      </c>
    </row>
    <row r="219" s="9" customFormat="1" ht="29.88" customHeight="1">
      <c r="B219" s="207"/>
      <c r="C219" s="208"/>
      <c r="D219" s="217" t="s">
        <v>121</v>
      </c>
      <c r="E219" s="217"/>
      <c r="F219" s="217"/>
      <c r="G219" s="217"/>
      <c r="H219" s="217"/>
      <c r="I219" s="217"/>
      <c r="J219" s="217"/>
      <c r="K219" s="217"/>
      <c r="L219" s="217"/>
      <c r="M219" s="217"/>
      <c r="N219" s="268">
        <f>BK219</f>
        <v>0</v>
      </c>
      <c r="O219" s="269"/>
      <c r="P219" s="269"/>
      <c r="Q219" s="269"/>
      <c r="R219" s="210"/>
      <c r="T219" s="211"/>
      <c r="U219" s="208"/>
      <c r="V219" s="208"/>
      <c r="W219" s="212">
        <f>SUM(W220:W224)</f>
        <v>0</v>
      </c>
      <c r="X219" s="208"/>
      <c r="Y219" s="212">
        <f>SUM(Y220:Y224)</f>
        <v>0.18522</v>
      </c>
      <c r="Z219" s="208"/>
      <c r="AA219" s="213">
        <f>SUM(AA220:AA224)</f>
        <v>0</v>
      </c>
      <c r="AR219" s="214" t="s">
        <v>126</v>
      </c>
      <c r="AT219" s="215" t="s">
        <v>75</v>
      </c>
      <c r="AU219" s="215" t="s">
        <v>84</v>
      </c>
      <c r="AY219" s="214" t="s">
        <v>147</v>
      </c>
      <c r="BK219" s="216">
        <f>SUM(BK220:BK224)</f>
        <v>0</v>
      </c>
    </row>
    <row r="220" s="1" customFormat="1" ht="25.5" customHeight="1">
      <c r="B220" s="47"/>
      <c r="C220" s="220" t="s">
        <v>355</v>
      </c>
      <c r="D220" s="220" t="s">
        <v>148</v>
      </c>
      <c r="E220" s="221" t="s">
        <v>413</v>
      </c>
      <c r="F220" s="222" t="s">
        <v>414</v>
      </c>
      <c r="G220" s="222"/>
      <c r="H220" s="222"/>
      <c r="I220" s="222"/>
      <c r="J220" s="223" t="s">
        <v>151</v>
      </c>
      <c r="K220" s="224">
        <v>378</v>
      </c>
      <c r="L220" s="225">
        <v>0</v>
      </c>
      <c r="M220" s="226"/>
      <c r="N220" s="227">
        <f>ROUND(L220*K220,2)</f>
        <v>0</v>
      </c>
      <c r="O220" s="227"/>
      <c r="P220" s="227"/>
      <c r="Q220" s="227"/>
      <c r="R220" s="49"/>
      <c r="T220" s="228" t="s">
        <v>22</v>
      </c>
      <c r="U220" s="57" t="s">
        <v>43</v>
      </c>
      <c r="V220" s="48"/>
      <c r="W220" s="229">
        <f>V220*K220</f>
        <v>0</v>
      </c>
      <c r="X220" s="229">
        <v>0.00020000000000000001</v>
      </c>
      <c r="Y220" s="229">
        <f>X220*K220</f>
        <v>0.075600000000000001</v>
      </c>
      <c r="Z220" s="229">
        <v>0</v>
      </c>
      <c r="AA220" s="230">
        <f>Z220*K220</f>
        <v>0</v>
      </c>
      <c r="AR220" s="23" t="s">
        <v>250</v>
      </c>
      <c r="AT220" s="23" t="s">
        <v>148</v>
      </c>
      <c r="AU220" s="23" t="s">
        <v>126</v>
      </c>
      <c r="AY220" s="23" t="s">
        <v>147</v>
      </c>
      <c r="BE220" s="143">
        <f>IF(U220="základní",N220,0)</f>
        <v>0</v>
      </c>
      <c r="BF220" s="143">
        <f>IF(U220="snížená",N220,0)</f>
        <v>0</v>
      </c>
      <c r="BG220" s="143">
        <f>IF(U220="zákl. přenesená",N220,0)</f>
        <v>0</v>
      </c>
      <c r="BH220" s="143">
        <f>IF(U220="sníž. přenesená",N220,0)</f>
        <v>0</v>
      </c>
      <c r="BI220" s="143">
        <f>IF(U220="nulová",N220,0)</f>
        <v>0</v>
      </c>
      <c r="BJ220" s="23" t="s">
        <v>126</v>
      </c>
      <c r="BK220" s="143">
        <f>ROUND(L220*K220,2)</f>
        <v>0</v>
      </c>
      <c r="BL220" s="23" t="s">
        <v>250</v>
      </c>
      <c r="BM220" s="23" t="s">
        <v>512</v>
      </c>
    </row>
    <row r="221" s="11" customFormat="1" ht="16.5" customHeight="1">
      <c r="B221" s="240"/>
      <c r="C221" s="241"/>
      <c r="D221" s="241"/>
      <c r="E221" s="242" t="s">
        <v>22</v>
      </c>
      <c r="F221" s="266" t="s">
        <v>513</v>
      </c>
      <c r="G221" s="267"/>
      <c r="H221" s="267"/>
      <c r="I221" s="267"/>
      <c r="J221" s="241"/>
      <c r="K221" s="244">
        <v>378</v>
      </c>
      <c r="L221" s="241"/>
      <c r="M221" s="241"/>
      <c r="N221" s="241"/>
      <c r="O221" s="241"/>
      <c r="P221" s="241"/>
      <c r="Q221" s="241"/>
      <c r="R221" s="245"/>
      <c r="T221" s="246"/>
      <c r="U221" s="241"/>
      <c r="V221" s="241"/>
      <c r="W221" s="241"/>
      <c r="X221" s="241"/>
      <c r="Y221" s="241"/>
      <c r="Z221" s="241"/>
      <c r="AA221" s="247"/>
      <c r="AT221" s="248" t="s">
        <v>155</v>
      </c>
      <c r="AU221" s="248" t="s">
        <v>126</v>
      </c>
      <c r="AV221" s="11" t="s">
        <v>126</v>
      </c>
      <c r="AW221" s="11" t="s">
        <v>34</v>
      </c>
      <c r="AX221" s="11" t="s">
        <v>76</v>
      </c>
      <c r="AY221" s="248" t="s">
        <v>147</v>
      </c>
    </row>
    <row r="222" s="12" customFormat="1" ht="16.5" customHeight="1">
      <c r="B222" s="249"/>
      <c r="C222" s="250"/>
      <c r="D222" s="250"/>
      <c r="E222" s="251" t="s">
        <v>22</v>
      </c>
      <c r="F222" s="252" t="s">
        <v>160</v>
      </c>
      <c r="G222" s="250"/>
      <c r="H222" s="250"/>
      <c r="I222" s="250"/>
      <c r="J222" s="250"/>
      <c r="K222" s="253">
        <v>378</v>
      </c>
      <c r="L222" s="250"/>
      <c r="M222" s="250"/>
      <c r="N222" s="250"/>
      <c r="O222" s="250"/>
      <c r="P222" s="250"/>
      <c r="Q222" s="250"/>
      <c r="R222" s="254"/>
      <c r="T222" s="255"/>
      <c r="U222" s="250"/>
      <c r="V222" s="250"/>
      <c r="W222" s="250"/>
      <c r="X222" s="250"/>
      <c r="Y222" s="250"/>
      <c r="Z222" s="250"/>
      <c r="AA222" s="256"/>
      <c r="AT222" s="257" t="s">
        <v>155</v>
      </c>
      <c r="AU222" s="257" t="s">
        <v>126</v>
      </c>
      <c r="AV222" s="12" t="s">
        <v>152</v>
      </c>
      <c r="AW222" s="12" t="s">
        <v>34</v>
      </c>
      <c r="AX222" s="12" t="s">
        <v>84</v>
      </c>
      <c r="AY222" s="257" t="s">
        <v>147</v>
      </c>
    </row>
    <row r="223" s="1" customFormat="1" ht="38.25" customHeight="1">
      <c r="B223" s="47"/>
      <c r="C223" s="220" t="s">
        <v>360</v>
      </c>
      <c r="D223" s="220" t="s">
        <v>148</v>
      </c>
      <c r="E223" s="221" t="s">
        <v>418</v>
      </c>
      <c r="F223" s="222" t="s">
        <v>419</v>
      </c>
      <c r="G223" s="222"/>
      <c r="H223" s="222"/>
      <c r="I223" s="222"/>
      <c r="J223" s="223" t="s">
        <v>151</v>
      </c>
      <c r="K223" s="224">
        <v>378</v>
      </c>
      <c r="L223" s="225">
        <v>0</v>
      </c>
      <c r="M223" s="226"/>
      <c r="N223" s="227">
        <f>ROUND(L223*K223,2)</f>
        <v>0</v>
      </c>
      <c r="O223" s="227"/>
      <c r="P223" s="227"/>
      <c r="Q223" s="227"/>
      <c r="R223" s="49"/>
      <c r="T223" s="228" t="s">
        <v>22</v>
      </c>
      <c r="U223" s="57" t="s">
        <v>43</v>
      </c>
      <c r="V223" s="48"/>
      <c r="W223" s="229">
        <f>V223*K223</f>
        <v>0</v>
      </c>
      <c r="X223" s="229">
        <v>0.00029</v>
      </c>
      <c r="Y223" s="229">
        <f>X223*K223</f>
        <v>0.10962</v>
      </c>
      <c r="Z223" s="229">
        <v>0</v>
      </c>
      <c r="AA223" s="230">
        <f>Z223*K223</f>
        <v>0</v>
      </c>
      <c r="AR223" s="23" t="s">
        <v>250</v>
      </c>
      <c r="AT223" s="23" t="s">
        <v>148</v>
      </c>
      <c r="AU223" s="23" t="s">
        <v>126</v>
      </c>
      <c r="AY223" s="23" t="s">
        <v>147</v>
      </c>
      <c r="BE223" s="143">
        <f>IF(U223="základní",N223,0)</f>
        <v>0</v>
      </c>
      <c r="BF223" s="143">
        <f>IF(U223="snížená",N223,0)</f>
        <v>0</v>
      </c>
      <c r="BG223" s="143">
        <f>IF(U223="zákl. přenesená",N223,0)</f>
        <v>0</v>
      </c>
      <c r="BH223" s="143">
        <f>IF(U223="sníž. přenesená",N223,0)</f>
        <v>0</v>
      </c>
      <c r="BI223" s="143">
        <f>IF(U223="nulová",N223,0)</f>
        <v>0</v>
      </c>
      <c r="BJ223" s="23" t="s">
        <v>126</v>
      </c>
      <c r="BK223" s="143">
        <f>ROUND(L223*K223,2)</f>
        <v>0</v>
      </c>
      <c r="BL223" s="23" t="s">
        <v>250</v>
      </c>
      <c r="BM223" s="23" t="s">
        <v>514</v>
      </c>
    </row>
    <row r="224" s="1" customFormat="1" ht="38.25" customHeight="1">
      <c r="B224" s="47"/>
      <c r="C224" s="220" t="s">
        <v>364</v>
      </c>
      <c r="D224" s="220" t="s">
        <v>148</v>
      </c>
      <c r="E224" s="221" t="s">
        <v>422</v>
      </c>
      <c r="F224" s="222" t="s">
        <v>423</v>
      </c>
      <c r="G224" s="222"/>
      <c r="H224" s="222"/>
      <c r="I224" s="222"/>
      <c r="J224" s="223" t="s">
        <v>151</v>
      </c>
      <c r="K224" s="224">
        <v>378</v>
      </c>
      <c r="L224" s="225">
        <v>0</v>
      </c>
      <c r="M224" s="226"/>
      <c r="N224" s="227">
        <f>ROUND(L224*K224,2)</f>
        <v>0</v>
      </c>
      <c r="O224" s="227"/>
      <c r="P224" s="227"/>
      <c r="Q224" s="227"/>
      <c r="R224" s="49"/>
      <c r="T224" s="228" t="s">
        <v>22</v>
      </c>
      <c r="U224" s="57" t="s">
        <v>43</v>
      </c>
      <c r="V224" s="48"/>
      <c r="W224" s="229">
        <f>V224*K224</f>
        <v>0</v>
      </c>
      <c r="X224" s="229">
        <v>0</v>
      </c>
      <c r="Y224" s="229">
        <f>X224*K224</f>
        <v>0</v>
      </c>
      <c r="Z224" s="229">
        <v>0</v>
      </c>
      <c r="AA224" s="230">
        <f>Z224*K224</f>
        <v>0</v>
      </c>
      <c r="AR224" s="23" t="s">
        <v>250</v>
      </c>
      <c r="AT224" s="23" t="s">
        <v>148</v>
      </c>
      <c r="AU224" s="23" t="s">
        <v>126</v>
      </c>
      <c r="AY224" s="23" t="s">
        <v>147</v>
      </c>
      <c r="BE224" s="143">
        <f>IF(U224="základní",N224,0)</f>
        <v>0</v>
      </c>
      <c r="BF224" s="143">
        <f>IF(U224="snížená",N224,0)</f>
        <v>0</v>
      </c>
      <c r="BG224" s="143">
        <f>IF(U224="zákl. přenesená",N224,0)</f>
        <v>0</v>
      </c>
      <c r="BH224" s="143">
        <f>IF(U224="sníž. přenesená",N224,0)</f>
        <v>0</v>
      </c>
      <c r="BI224" s="143">
        <f>IF(U224="nulová",N224,0)</f>
        <v>0</v>
      </c>
      <c r="BJ224" s="23" t="s">
        <v>126</v>
      </c>
      <c r="BK224" s="143">
        <f>ROUND(L224*K224,2)</f>
        <v>0</v>
      </c>
      <c r="BL224" s="23" t="s">
        <v>250</v>
      </c>
      <c r="BM224" s="23" t="s">
        <v>515</v>
      </c>
    </row>
    <row r="225" s="1" customFormat="1" ht="49.92" customHeight="1">
      <c r="B225" s="47"/>
      <c r="C225" s="48"/>
      <c r="D225" s="209" t="s">
        <v>425</v>
      </c>
      <c r="E225" s="48"/>
      <c r="F225" s="48"/>
      <c r="G225" s="48"/>
      <c r="H225" s="48"/>
      <c r="I225" s="48"/>
      <c r="J225" s="48"/>
      <c r="K225" s="48"/>
      <c r="L225" s="48"/>
      <c r="M225" s="48"/>
      <c r="N225" s="273">
        <f>BK225</f>
        <v>0</v>
      </c>
      <c r="O225" s="274"/>
      <c r="P225" s="274"/>
      <c r="Q225" s="274"/>
      <c r="R225" s="49"/>
      <c r="T225" s="191"/>
      <c r="U225" s="48"/>
      <c r="V225" s="48"/>
      <c r="W225" s="48"/>
      <c r="X225" s="48"/>
      <c r="Y225" s="48"/>
      <c r="Z225" s="48"/>
      <c r="AA225" s="101"/>
      <c r="AT225" s="23" t="s">
        <v>75</v>
      </c>
      <c r="AU225" s="23" t="s">
        <v>76</v>
      </c>
      <c r="AY225" s="23" t="s">
        <v>426</v>
      </c>
      <c r="BK225" s="143">
        <f>SUM(BK226:BK228)</f>
        <v>0</v>
      </c>
    </row>
    <row r="226" s="1" customFormat="1" ht="22.32" customHeight="1">
      <c r="B226" s="47"/>
      <c r="C226" s="275" t="s">
        <v>22</v>
      </c>
      <c r="D226" s="275" t="s">
        <v>148</v>
      </c>
      <c r="E226" s="276" t="s">
        <v>22</v>
      </c>
      <c r="F226" s="277" t="s">
        <v>22</v>
      </c>
      <c r="G226" s="277"/>
      <c r="H226" s="277"/>
      <c r="I226" s="277"/>
      <c r="J226" s="278" t="s">
        <v>22</v>
      </c>
      <c r="K226" s="272"/>
      <c r="L226" s="225"/>
      <c r="M226" s="227"/>
      <c r="N226" s="227">
        <f>BK226</f>
        <v>0</v>
      </c>
      <c r="O226" s="227"/>
      <c r="P226" s="227"/>
      <c r="Q226" s="227"/>
      <c r="R226" s="49"/>
      <c r="T226" s="228" t="s">
        <v>22</v>
      </c>
      <c r="U226" s="279" t="s">
        <v>43</v>
      </c>
      <c r="V226" s="48"/>
      <c r="W226" s="48"/>
      <c r="X226" s="48"/>
      <c r="Y226" s="48"/>
      <c r="Z226" s="48"/>
      <c r="AA226" s="101"/>
      <c r="AT226" s="23" t="s">
        <v>426</v>
      </c>
      <c r="AU226" s="23" t="s">
        <v>84</v>
      </c>
      <c r="AY226" s="23" t="s">
        <v>426</v>
      </c>
      <c r="BE226" s="143">
        <f>IF(U226="základní",N226,0)</f>
        <v>0</v>
      </c>
      <c r="BF226" s="143">
        <f>IF(U226="snížená",N226,0)</f>
        <v>0</v>
      </c>
      <c r="BG226" s="143">
        <f>IF(U226="zákl. přenesená",N226,0)</f>
        <v>0</v>
      </c>
      <c r="BH226" s="143">
        <f>IF(U226="sníž. přenesená",N226,0)</f>
        <v>0</v>
      </c>
      <c r="BI226" s="143">
        <f>IF(U226="nulová",N226,0)</f>
        <v>0</v>
      </c>
      <c r="BJ226" s="23" t="s">
        <v>126</v>
      </c>
      <c r="BK226" s="143">
        <f>L226*K226</f>
        <v>0</v>
      </c>
    </row>
    <row r="227" s="1" customFormat="1" ht="22.32" customHeight="1">
      <c r="B227" s="47"/>
      <c r="C227" s="275" t="s">
        <v>22</v>
      </c>
      <c r="D227" s="275" t="s">
        <v>148</v>
      </c>
      <c r="E227" s="276" t="s">
        <v>22</v>
      </c>
      <c r="F227" s="277" t="s">
        <v>22</v>
      </c>
      <c r="G227" s="277"/>
      <c r="H227" s="277"/>
      <c r="I227" s="277"/>
      <c r="J227" s="278" t="s">
        <v>22</v>
      </c>
      <c r="K227" s="272"/>
      <c r="L227" s="225"/>
      <c r="M227" s="227"/>
      <c r="N227" s="227">
        <f>BK227</f>
        <v>0</v>
      </c>
      <c r="O227" s="227"/>
      <c r="P227" s="227"/>
      <c r="Q227" s="227"/>
      <c r="R227" s="49"/>
      <c r="T227" s="228" t="s">
        <v>22</v>
      </c>
      <c r="U227" s="279" t="s">
        <v>43</v>
      </c>
      <c r="V227" s="48"/>
      <c r="W227" s="48"/>
      <c r="X227" s="48"/>
      <c r="Y227" s="48"/>
      <c r="Z227" s="48"/>
      <c r="AA227" s="101"/>
      <c r="AT227" s="23" t="s">
        <v>426</v>
      </c>
      <c r="AU227" s="23" t="s">
        <v>84</v>
      </c>
      <c r="AY227" s="23" t="s">
        <v>426</v>
      </c>
      <c r="BE227" s="143">
        <f>IF(U227="základní",N227,0)</f>
        <v>0</v>
      </c>
      <c r="BF227" s="143">
        <f>IF(U227="snížená",N227,0)</f>
        <v>0</v>
      </c>
      <c r="BG227" s="143">
        <f>IF(U227="zákl. přenesená",N227,0)</f>
        <v>0</v>
      </c>
      <c r="BH227" s="143">
        <f>IF(U227="sníž. přenesená",N227,0)</f>
        <v>0</v>
      </c>
      <c r="BI227" s="143">
        <f>IF(U227="nulová",N227,0)</f>
        <v>0</v>
      </c>
      <c r="BJ227" s="23" t="s">
        <v>126</v>
      </c>
      <c r="BK227" s="143">
        <f>L227*K227</f>
        <v>0</v>
      </c>
    </row>
    <row r="228" s="1" customFormat="1" ht="22.32" customHeight="1">
      <c r="B228" s="47"/>
      <c r="C228" s="275" t="s">
        <v>22</v>
      </c>
      <c r="D228" s="275" t="s">
        <v>148</v>
      </c>
      <c r="E228" s="276" t="s">
        <v>22</v>
      </c>
      <c r="F228" s="277" t="s">
        <v>22</v>
      </c>
      <c r="G228" s="277"/>
      <c r="H228" s="277"/>
      <c r="I228" s="277"/>
      <c r="J228" s="278" t="s">
        <v>22</v>
      </c>
      <c r="K228" s="272"/>
      <c r="L228" s="225"/>
      <c r="M228" s="227"/>
      <c r="N228" s="227">
        <f>BK228</f>
        <v>0</v>
      </c>
      <c r="O228" s="227"/>
      <c r="P228" s="227"/>
      <c r="Q228" s="227"/>
      <c r="R228" s="49"/>
      <c r="T228" s="228" t="s">
        <v>22</v>
      </c>
      <c r="U228" s="279" t="s">
        <v>43</v>
      </c>
      <c r="V228" s="73"/>
      <c r="W228" s="73"/>
      <c r="X228" s="73"/>
      <c r="Y228" s="73"/>
      <c r="Z228" s="73"/>
      <c r="AA228" s="75"/>
      <c r="AT228" s="23" t="s">
        <v>426</v>
      </c>
      <c r="AU228" s="23" t="s">
        <v>84</v>
      </c>
      <c r="AY228" s="23" t="s">
        <v>426</v>
      </c>
      <c r="BE228" s="143">
        <f>IF(U228="základní",N228,0)</f>
        <v>0</v>
      </c>
      <c r="BF228" s="143">
        <f>IF(U228="snížená",N228,0)</f>
        <v>0</v>
      </c>
      <c r="BG228" s="143">
        <f>IF(U228="zákl. přenesená",N228,0)</f>
        <v>0</v>
      </c>
      <c r="BH228" s="143">
        <f>IF(U228="sníž. přenesená",N228,0)</f>
        <v>0</v>
      </c>
      <c r="BI228" s="143">
        <f>IF(U228="nulová",N228,0)</f>
        <v>0</v>
      </c>
      <c r="BJ228" s="23" t="s">
        <v>126</v>
      </c>
      <c r="BK228" s="143">
        <f>L228*K228</f>
        <v>0</v>
      </c>
    </row>
    <row r="229" s="1" customFormat="1" ht="6.96" customHeight="1">
      <c r="B229" s="76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8"/>
    </row>
  </sheetData>
  <sheetProtection sheet="1" formatColumns="0" formatRows="0" objects="1" scenarios="1" spinCount="10" saltValue="zd3PnkA8p6vres5hxTo0azx5+iCc8yN8ENLkMk/HJXB1OSLLuJgOyrPrgHnLq+kEETGYW2ryo3oFmTKWCAjv1A==" hashValue="8tkHK0qfRwnwK17Y85YAk/WK9gJsxoHIBYHyVodwEQdgR+XF70uiVtRlq1T+ZcBFw9kUgFGTnlJIJbt/Ko6CWA==" algorithmName="SHA-512" password="CC35"/>
  <mergeCells count="262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D106:H106"/>
    <mergeCell ref="N106:Q106"/>
    <mergeCell ref="N107:Q107"/>
    <mergeCell ref="L109:Q109"/>
    <mergeCell ref="C115:Q115"/>
    <mergeCell ref="F117:P117"/>
    <mergeCell ref="F118:P118"/>
    <mergeCell ref="M120:P120"/>
    <mergeCell ref="M122:Q122"/>
    <mergeCell ref="M123:Q123"/>
    <mergeCell ref="F125:I125"/>
    <mergeCell ref="L125:M125"/>
    <mergeCell ref="N125:Q125"/>
    <mergeCell ref="F129:I129"/>
    <mergeCell ref="L129:M129"/>
    <mergeCell ref="N129:Q129"/>
    <mergeCell ref="F130:I130"/>
    <mergeCell ref="F131:I131"/>
    <mergeCell ref="F132:I132"/>
    <mergeCell ref="F133:I133"/>
    <mergeCell ref="F134:I134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F141:I141"/>
    <mergeCell ref="F142:I142"/>
    <mergeCell ref="F143:I143"/>
    <mergeCell ref="F144:I144"/>
    <mergeCell ref="F145:I145"/>
    <mergeCell ref="L145:M145"/>
    <mergeCell ref="N145:Q145"/>
    <mergeCell ref="F146:I146"/>
    <mergeCell ref="F147:I147"/>
    <mergeCell ref="F148:I148"/>
    <mergeCell ref="F149:I149"/>
    <mergeCell ref="F150:I150"/>
    <mergeCell ref="F151:I151"/>
    <mergeCell ref="F152:I152"/>
    <mergeCell ref="F153:I153"/>
    <mergeCell ref="L153:M153"/>
    <mergeCell ref="N153:Q153"/>
    <mergeCell ref="F154:I154"/>
    <mergeCell ref="F155:I155"/>
    <mergeCell ref="F156:I156"/>
    <mergeCell ref="L156:M156"/>
    <mergeCell ref="N156:Q156"/>
    <mergeCell ref="F157:I157"/>
    <mergeCell ref="F159:I159"/>
    <mergeCell ref="L159:M159"/>
    <mergeCell ref="N159:Q159"/>
    <mergeCell ref="F160:I160"/>
    <mergeCell ref="L160:M160"/>
    <mergeCell ref="N160:Q160"/>
    <mergeCell ref="F161:I161"/>
    <mergeCell ref="F162:I162"/>
    <mergeCell ref="F163:I163"/>
    <mergeCell ref="L163:M163"/>
    <mergeCell ref="N163:Q163"/>
    <mergeCell ref="F164:I164"/>
    <mergeCell ref="F165:I165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2:I172"/>
    <mergeCell ref="L172:M172"/>
    <mergeCell ref="N172:Q172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9:I179"/>
    <mergeCell ref="L179:M179"/>
    <mergeCell ref="N179:Q179"/>
    <mergeCell ref="F180:I180"/>
    <mergeCell ref="F181:I181"/>
    <mergeCell ref="L181:M181"/>
    <mergeCell ref="N181:Q181"/>
    <mergeCell ref="F182:I182"/>
    <mergeCell ref="F183:I183"/>
    <mergeCell ref="F184:I184"/>
    <mergeCell ref="L184:M184"/>
    <mergeCell ref="N184:Q184"/>
    <mergeCell ref="F185:I185"/>
    <mergeCell ref="F186:I186"/>
    <mergeCell ref="L186:M186"/>
    <mergeCell ref="N186:Q186"/>
    <mergeCell ref="F187:I187"/>
    <mergeCell ref="F188:I188"/>
    <mergeCell ref="F189:I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F202:I202"/>
    <mergeCell ref="F203:I203"/>
    <mergeCell ref="L203:M203"/>
    <mergeCell ref="N203:Q203"/>
    <mergeCell ref="F204:I204"/>
    <mergeCell ref="F205:I205"/>
    <mergeCell ref="F206:I206"/>
    <mergeCell ref="L206:M206"/>
    <mergeCell ref="N206:Q206"/>
    <mergeCell ref="F207:I207"/>
    <mergeCell ref="F208:I208"/>
    <mergeCell ref="F209:I209"/>
    <mergeCell ref="L209:M209"/>
    <mergeCell ref="N209:Q209"/>
    <mergeCell ref="F210:I210"/>
    <mergeCell ref="F211:I211"/>
    <mergeCell ref="F212:I212"/>
    <mergeCell ref="L212:M212"/>
    <mergeCell ref="N212:Q212"/>
    <mergeCell ref="F213:I213"/>
    <mergeCell ref="F214:I214"/>
    <mergeCell ref="F215:I215"/>
    <mergeCell ref="L215:M215"/>
    <mergeCell ref="N215:Q215"/>
    <mergeCell ref="F217:I217"/>
    <mergeCell ref="L217:M217"/>
    <mergeCell ref="N217:Q217"/>
    <mergeCell ref="F218:I218"/>
    <mergeCell ref="L218:M218"/>
    <mergeCell ref="N218:Q218"/>
    <mergeCell ref="F220:I220"/>
    <mergeCell ref="L220:M220"/>
    <mergeCell ref="N220:Q220"/>
    <mergeCell ref="F221:I221"/>
    <mergeCell ref="F222:I222"/>
    <mergeCell ref="F223:I223"/>
    <mergeCell ref="L223:M223"/>
    <mergeCell ref="N223:Q223"/>
    <mergeCell ref="F224:I224"/>
    <mergeCell ref="L224:M224"/>
    <mergeCell ref="N224:Q224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N126:Q126"/>
    <mergeCell ref="N127:Q127"/>
    <mergeCell ref="N128:Q128"/>
    <mergeCell ref="N158:Q158"/>
    <mergeCell ref="N166:Q166"/>
    <mergeCell ref="N171:Q171"/>
    <mergeCell ref="N173:Q173"/>
    <mergeCell ref="N174:Q174"/>
    <mergeCell ref="N178:Q178"/>
    <mergeCell ref="N216:Q216"/>
    <mergeCell ref="N219:Q219"/>
    <mergeCell ref="N225:Q225"/>
    <mergeCell ref="H1:K1"/>
    <mergeCell ref="S2:AC2"/>
  </mergeCells>
  <dataValidations count="2">
    <dataValidation type="list" allowBlank="1" showInputMessage="1" showErrorMessage="1" error="Povoleny jsou hodnoty K, M." sqref="D226:D229">
      <formula1>"K, M"</formula1>
    </dataValidation>
    <dataValidation type="list" allowBlank="1" showInputMessage="1" showErrorMessage="1" error="Povoleny jsou hodnoty základní, snížená, zákl. přenesená, sníž. přenesená, nulová." sqref="U226:U229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25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mgrundelova</dc:creator>
  <cp:lastModifiedBy>mgrundelova</cp:lastModifiedBy>
  <dcterms:created xsi:type="dcterms:W3CDTF">2018-03-02T06:48:47Z</dcterms:created>
  <dcterms:modified xsi:type="dcterms:W3CDTF">2018-03-02T06:48:49Z</dcterms:modified>
</cp:coreProperties>
</file>