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36" yWindow="0" windowWidth="21672" windowHeight="9972" activeTab="0"/>
  </bookViews>
  <sheets>
    <sheet name="Rekapitulace stavby" sheetId="1" r:id="rId1"/>
    <sheet name="Herm23_B12" sheetId="2" r:id="rId2"/>
    <sheet name="Herm25_B03" sheetId="3" r:id="rId3"/>
    <sheet name="Herm25_B13" sheetId="4" r:id="rId4"/>
  </sheets>
  <externalReferences>
    <externalReference r:id="rId7"/>
    <externalReference r:id="rId8"/>
  </externalReferences>
  <definedNames>
    <definedName name="_xlnm.Print_Titles" localSheetId="1">'Herm23_B12'!$120:$120</definedName>
    <definedName name="_xlnm.Print_Titles" localSheetId="2">'Herm25_B03'!$120:$120</definedName>
    <definedName name="_xlnm.Print_Titles" localSheetId="3">'Herm25_B13'!$120:$120</definedName>
    <definedName name="_xlnm.Print_Titles" localSheetId="0">'Rekapitulace stavby'!$77:$77</definedName>
    <definedName name="_xlnm.Print_Area" localSheetId="1">'Herm23_B12'!$C$4:$Q$70,'Herm23_B12'!$C$76:$Q$105,'Herm23_B12'!$C$111:$Q$218</definedName>
    <definedName name="_xlnm.Print_Area" localSheetId="2">'Herm25_B03'!$C$4:$Q$70,'Herm25_B03'!$C$76:$Q$105,'Herm25_B03'!$C$111:$Q$206</definedName>
    <definedName name="_xlnm.Print_Area" localSheetId="3">'Herm25_B13'!$C$4:$Q$70,'Herm25_B13'!$C$76:$Q$105,'Herm25_B13'!$C$111:$Q$217</definedName>
    <definedName name="_xlnm.Print_Area" localSheetId="0">'Rekapitulace stavby'!$C$4:$AP$62,'Rekapitulace stavby'!$C$68:$AP$91</definedName>
  </definedNames>
  <calcPr fullCalcOnLoad="1"/>
</workbook>
</file>

<file path=xl/sharedStrings.xml><?xml version="1.0" encoding="utf-8"?>
<sst xmlns="http://schemas.openxmlformats.org/spreadsheetml/2006/main" count="3407" uniqueCount="563">
  <si>
    <t>2012</t>
  </si>
  <si>
    <t>List obsahuje:</t>
  </si>
  <si>
    <t>2.0</t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</si>
  <si>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</si>
  <si>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</si>
  <si>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</si>
  <si>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</si>
  <si>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</si>
  <si>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</si>
  <si>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</si>
  <si>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</si>
  <si>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0,001</t>
  </si>
  <si>
    <t>Kód:</t>
  </si>
  <si>
    <t>Stavba:</t>
  </si>
  <si>
    <t>Heřmanická 23, byt č. 12</t>
  </si>
  <si>
    <t>0,1</t>
  </si>
  <si>
    <t>JKSO:</t>
  </si>
  <si>
    <t>CC-CZ:</t>
  </si>
  <si>
    <t>1</t>
  </si>
  <si>
    <t>Místo:</t>
  </si>
  <si>
    <t xml:space="preserve"> </t>
  </si>
  <si>
    <t>Datum:</t>
  </si>
  <si>
    <t>10</t>
  </si>
  <si>
    <t>100</t>
  </si>
  <si>
    <t>Objednavatel:</t>
  </si>
  <si>
    <t>IČ:</t>
  </si>
  <si>
    <t>Městský obvod Slezská Ostrava</t>
  </si>
  <si>
    <t>DIČ:</t>
  </si>
  <si>
    <t>Zhotovitel:</t>
  </si>
  <si>
    <t>Projektant:</t>
  </si>
  <si>
    <t>True</t>
  </si>
  <si>
    <t>Zpracovatel: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</si>
  <si>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</si>
  <si>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</si>
  <si>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</si>
  <si>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</si>
  <si>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</si>
  <si>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</si>
  <si>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</si>
  <si>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</si>
  <si>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</si>
  <si>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</si>
  <si>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</si>
  <si>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</si>
  <si>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</si>
  <si>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</si>
  <si>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</si>
  <si>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</si>
  <si>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</si>
  <si>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</si>
  <si>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</si>
  <si>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</si>
  <si>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</si>
  <si>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</si>
  <si>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</si>
  <si>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</si>
  <si>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</si>
  <si>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</si>
  <si>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</si>
  <si>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</si>
  <si>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</si>
  <si>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</si>
  <si>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</si>
  <si>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</si>
  <si>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</si>
  <si>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</si>
  <si>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</si>
  <si>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</si>
  <si>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</si>
  <si>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</si>
  <si>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</si>
  <si>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</si>
  <si>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</si>
  <si>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IMPORT</t>
  </si>
  <si>
    <t>{2BBFF5BA-37FC-4B30-A4AA-1E594DC0D922}</t>
  </si>
  <si>
    <t>{00000000-0000-0000-0000-000000000000}</t>
  </si>
  <si>
    <t>###NOINSERT###</t>
  </si>
  <si>
    <t>2) Ostatní náklady ze souhrnného listu</t>
  </si>
  <si>
    <t>Procent. zadání
[% nákladů rozpočtu]</t>
  </si>
  <si>
    <t>Zařazení nákladů</t>
  </si>
  <si>
    <t>Celkové náklady za stavbu 1) + 2)</t>
  </si>
  <si>
    <t>KRYCÍ LIST ROZPOČTU</t>
  </si>
  <si>
    <t>Náklady z rozpočtu</t>
  </si>
  <si>
    <t>Ostatní náklady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</si>
  <si>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</si>
  <si>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</si>
  <si>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</si>
  <si>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</si>
  <si>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</si>
  <si>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</si>
  <si>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</si>
  <si>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</si>
  <si>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</si>
  <si>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</si>
  <si>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>PSV - Práce a dodávky PSV</t>
  </si>
  <si>
    <t xml:space="preserve">    725 - Zdravotechnika - zařizovací předměty</t>
  </si>
  <si>
    <t xml:space="preserve">    766 - Konstrukce truhlářské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</si>
  <si>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</si>
  <si>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</si>
  <si>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</si>
  <si>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</si>
  <si>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M - Práce a dodávky M</t>
  </si>
  <si>
    <t xml:space="preserve">    21-M - Elektromontáže</t>
  </si>
  <si>
    <t>2) Ostatní náklady</t>
  </si>
  <si>
    <t>ROZPOČET</t>
  </si>
  <si>
    <t>PČ</t>
  </si>
  <si>
    <t>Typ</t>
  </si>
  <si>
    <t>Popis</t>
  </si>
  <si>
    <t>MJ</t>
  </si>
  <si>
    <t>Množství</t>
  </si>
  <si>
    <t>J.cena [CZK]</t>
  </si>
  <si>
    <t>Cena celkem
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</si>
  <si>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</si>
  <si>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</si>
  <si>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</si>
  <si>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</si>
  <si>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</si>
  <si>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</si>
  <si>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</si>
  <si>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</si>
  <si>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</si>
  <si>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346244354</t>
  </si>
  <si>
    <t>Obezdívka vaničky tl 100 mm z příčkovek hladkých Ytong</t>
  </si>
  <si>
    <t>m2</t>
  </si>
  <si>
    <t>4</t>
  </si>
  <si>
    <t>2</t>
  </si>
  <si>
    <t>-158744400</t>
  </si>
  <si>
    <t>0,4*1</t>
  </si>
  <si>
    <t>VV</t>
  </si>
  <si>
    <t>611325221</t>
  </si>
  <si>
    <t>Vápenocementová štuková omítka malých ploch do 0,09 m2 na stropech</t>
  </si>
  <si>
    <t>kus</t>
  </si>
  <si>
    <t>-515802419</t>
  </si>
  <si>
    <t>3</t>
  </si>
  <si>
    <t>612325222</t>
  </si>
  <si>
    <t>Vápenocementová štuková omítka malých ploch do 0,25 m2 na stěnách</t>
  </si>
  <si>
    <t>1210604468</t>
  </si>
  <si>
    <t>952901111</t>
  </si>
  <si>
    <t>Vyčištění budov bytové a občanské výstavby při výšce podlaží do 4 m</t>
  </si>
  <si>
    <t>-515793349</t>
  </si>
  <si>
    <t>4,6*6,8</t>
  </si>
  <si>
    <t>5</t>
  </si>
  <si>
    <t>962031132</t>
  </si>
  <si>
    <t>Bourání příček z cihel pálených na MVC tl do 100 mm - obezdívka vaničky</t>
  </si>
  <si>
    <t>-676479905</t>
  </si>
  <si>
    <t>6</t>
  </si>
  <si>
    <t>997013213</t>
  </si>
  <si>
    <t>Vnitrostaveništní doprava suti a vybouraných hmot pro budovy v do 12 m ručně</t>
  </si>
  <si>
    <t>t</t>
  </si>
  <si>
    <t>-1717468065</t>
  </si>
  <si>
    <t>7</t>
  </si>
  <si>
    <t>997013501</t>
  </si>
  <si>
    <t>Odvoz suti a vybouraných hmot na skládku nebo meziskládku do 1 km se složením</t>
  </si>
  <si>
    <t>-605277802</t>
  </si>
  <si>
    <t>8</t>
  </si>
  <si>
    <t>997013509</t>
  </si>
  <si>
    <t>Příplatek k odvozu suti a vybouraných hmot na skládku ZKD 1 km přes 1 km</t>
  </si>
  <si>
    <t>1033379615</t>
  </si>
  <si>
    <t>9</t>
  </si>
  <si>
    <t>997013831</t>
  </si>
  <si>
    <t>Poplatek za uložení stavebního směsného odpadu na skládce (skládkovné)</t>
  </si>
  <si>
    <t>141536270</t>
  </si>
  <si>
    <t>725210821</t>
  </si>
  <si>
    <t>Demontáž umyvadel bez výtokových armatur</t>
  </si>
  <si>
    <t>soubor</t>
  </si>
  <si>
    <t>16</t>
  </si>
  <si>
    <t>239641560</t>
  </si>
  <si>
    <t>11</t>
  </si>
  <si>
    <t>725211601</t>
  </si>
  <si>
    <t>D+M Umyvadlo keramické připevněné na stěnu šrouby bílé bez krytu na sifon 500 mm</t>
  </si>
  <si>
    <t>-768634557</t>
  </si>
  <si>
    <t>12</t>
  </si>
  <si>
    <t>725240812</t>
  </si>
  <si>
    <t>Demontáž vaniček sprchových bez výtokových armatur</t>
  </si>
  <si>
    <t>-1177724405</t>
  </si>
  <si>
    <t>13</t>
  </si>
  <si>
    <t>725241123</t>
  </si>
  <si>
    <t>D+M Vanička sprchová akrylátová obdélníková 750 x 800</t>
  </si>
  <si>
    <t>1263941258</t>
  </si>
  <si>
    <t>14</t>
  </si>
  <si>
    <t>725530823</t>
  </si>
  <si>
    <t>Demontáž ohřívač elektrický do 200 litrů</t>
  </si>
  <si>
    <t>611209674</t>
  </si>
  <si>
    <t>725532213</t>
  </si>
  <si>
    <t>D+M Elektrický ohřívač zásobníkový akumulační závěsný vodorovný 80 l / 2 kW</t>
  </si>
  <si>
    <t>-1625334901</t>
  </si>
  <si>
    <t>725820801</t>
  </si>
  <si>
    <t>Demontáž baterie nástěnné do G 3 / 4</t>
  </si>
  <si>
    <t>-619683055</t>
  </si>
  <si>
    <t>17</t>
  </si>
  <si>
    <t>725821312</t>
  </si>
  <si>
    <t>D+M Baterie dřezové nástěnné pákové</t>
  </si>
  <si>
    <t>101803513</t>
  </si>
  <si>
    <t>18</t>
  </si>
  <si>
    <t>725829121.1</t>
  </si>
  <si>
    <t>D+M baterie umyvadlové nástěnné pákové vč. prodloužení a  ventilu na pračku</t>
  </si>
  <si>
    <t>-679702948</t>
  </si>
  <si>
    <t>19</t>
  </si>
  <si>
    <t>725841311</t>
  </si>
  <si>
    <t>D+M Baterie sprchové nástěnné pákové vč. sprchové hlavice</t>
  </si>
  <si>
    <t>355921594</t>
  </si>
  <si>
    <t>20</t>
  </si>
  <si>
    <t>725860811</t>
  </si>
  <si>
    <t>Demontáž uzávěrů zápachu jednoduchých</t>
  </si>
  <si>
    <t>2089758076</t>
  </si>
  <si>
    <t>725862103</t>
  </si>
  <si>
    <t>Zápachová uzávěrka pro dřezy DN 40/50</t>
  </si>
  <si>
    <t>2083167479</t>
  </si>
  <si>
    <t>22</t>
  </si>
  <si>
    <t>725881199</t>
  </si>
  <si>
    <t>Výměna přívodní hadičky WC D+M</t>
  </si>
  <si>
    <t>1082924038</t>
  </si>
  <si>
    <t>23</t>
  </si>
  <si>
    <t>998725202</t>
  </si>
  <si>
    <t>Přesun hmot procentní pro zařizovací předměty v objektech v do 12 m</t>
  </si>
  <si>
    <t>%</t>
  </si>
  <si>
    <t>914725696</t>
  </si>
  <si>
    <t>24</t>
  </si>
  <si>
    <t>766660001</t>
  </si>
  <si>
    <t>Montáž dveřních křídel otvíravých 1křídlových š do 0,8 m do ocelové zárubně</t>
  </si>
  <si>
    <t>555191426</t>
  </si>
  <si>
    <t>25</t>
  </si>
  <si>
    <t>M</t>
  </si>
  <si>
    <t>611601320</t>
  </si>
  <si>
    <t>dveře dřevěné vnitřní hladké plné 60x197 cm vč. kování</t>
  </si>
  <si>
    <t>32</t>
  </si>
  <si>
    <t>-1554645190</t>
  </si>
  <si>
    <t>26</t>
  </si>
  <si>
    <t>611607080</t>
  </si>
  <si>
    <t>dveře vnitřní hladké ze2/3 zasklené 80x197cm vč. kování</t>
  </si>
  <si>
    <t>-247068208</t>
  </si>
  <si>
    <t>27</t>
  </si>
  <si>
    <t>766660002</t>
  </si>
  <si>
    <t>Montáž dveřních křídel otvíravých 1křídlových š přes 0,8 m do ocelové zárubně</t>
  </si>
  <si>
    <t>801499622</t>
  </si>
  <si>
    <t>28</t>
  </si>
  <si>
    <t>61112023</t>
  </si>
  <si>
    <t>Protipožární dveře kašírované plné 90 cm</t>
  </si>
  <si>
    <t>ks</t>
  </si>
  <si>
    <t>-1285826277</t>
  </si>
  <si>
    <t>29</t>
  </si>
  <si>
    <t>766691914</t>
  </si>
  <si>
    <t>Vyvěšení nebo zavěšení dřevěných křídel dveří pl do 2 m2</t>
  </si>
  <si>
    <t>58215472</t>
  </si>
  <si>
    <t>30</t>
  </si>
  <si>
    <t>766811199</t>
  </si>
  <si>
    <t>D+M kuchyňská linka  dl. 1200 - dle specifikace vč. dřezu</t>
  </si>
  <si>
    <t>-1346013762</t>
  </si>
  <si>
    <t>31</t>
  </si>
  <si>
    <t>766812820</t>
  </si>
  <si>
    <t>Demontáž kuchyňských linek dřevěných nebo kovových délky do 1,5 m</t>
  </si>
  <si>
    <t>-13251486</t>
  </si>
  <si>
    <t>766990001</t>
  </si>
  <si>
    <t>Odvoz a likvidace kuchyňské linky</t>
  </si>
  <si>
    <t>214199705</t>
  </si>
  <si>
    <t>33</t>
  </si>
  <si>
    <t>998766202</t>
  </si>
  <si>
    <t>Přesun hmot procentní pro konstrukce truhlářské v objektech v do 12 m</t>
  </si>
  <si>
    <t>2085727377</t>
  </si>
  <si>
    <t>34</t>
  </si>
  <si>
    <t>776401800</t>
  </si>
  <si>
    <t>Odstranění soklíků a lišt pryžových nebo plastových</t>
  </si>
  <si>
    <t>m</t>
  </si>
  <si>
    <t>-1684260064</t>
  </si>
  <si>
    <t>"pokoj"2*(4,65+5)-0,8</t>
  </si>
  <si>
    <t>"chodba"2*(3,15+1,8)-0,9-0,6-0,8</t>
  </si>
  <si>
    <t>Součet</t>
  </si>
  <si>
    <t>35</t>
  </si>
  <si>
    <t>776421100</t>
  </si>
  <si>
    <t>Lepení obvodových soklíků nebo lišt z měkčených plastů</t>
  </si>
  <si>
    <t>1861618340</t>
  </si>
  <si>
    <t>36</t>
  </si>
  <si>
    <t>284110040</t>
  </si>
  <si>
    <t>lišta speciální soklová PVC 17271, 30 x 30 mm role 50 m</t>
  </si>
  <si>
    <t>1725835705</t>
  </si>
  <si>
    <t>37</t>
  </si>
  <si>
    <t>776511810</t>
  </si>
  <si>
    <t>Demontáž lepených povlakových podlah bez podložky ručně</t>
  </si>
  <si>
    <t>588496856</t>
  </si>
  <si>
    <t>"kuchyň"4,65*5</t>
  </si>
  <si>
    <t>"chodba"3,15*1,8</t>
  </si>
  <si>
    <t>38</t>
  </si>
  <si>
    <t>776521100</t>
  </si>
  <si>
    <t>Lepení pásů povlakových podlah plastových</t>
  </si>
  <si>
    <t>-1668528904</t>
  </si>
  <si>
    <t>39</t>
  </si>
  <si>
    <t>284122450</t>
  </si>
  <si>
    <t>Podlahovina PVC např. (Novoflor Standard)</t>
  </si>
  <si>
    <t>-1885910112</t>
  </si>
  <si>
    <t>40</t>
  </si>
  <si>
    <t>776525115</t>
  </si>
  <si>
    <t>Spoj podlah z plastů svařováním za studena</t>
  </si>
  <si>
    <t>-1156594224</t>
  </si>
  <si>
    <t>41</t>
  </si>
  <si>
    <t>998776202</t>
  </si>
  <si>
    <t>Přesun hmot procentní pro podlahy povlakové v objektech v do 12 m</t>
  </si>
  <si>
    <t>-439745684</t>
  </si>
  <si>
    <t>42</t>
  </si>
  <si>
    <t>781473810</t>
  </si>
  <si>
    <t>Demontáž obkladů z obkladaček keramických lepených</t>
  </si>
  <si>
    <t>1625958640</t>
  </si>
  <si>
    <t>"kuchyň" 0,6*2,5</t>
  </si>
  <si>
    <t>43</t>
  </si>
  <si>
    <t>781474117</t>
  </si>
  <si>
    <t>Montáž obkladů vnitřních keramických hladkých do 45 ks/m2 lepených flexibilním lepidlem</t>
  </si>
  <si>
    <t>1658312398</t>
  </si>
  <si>
    <t>"vanička sprch"0,5*1</t>
  </si>
  <si>
    <t>44</t>
  </si>
  <si>
    <t>597612550</t>
  </si>
  <si>
    <t>obkladačky keramické  15 x 15 x 0,6 cm I. j.</t>
  </si>
  <si>
    <t>1899541307</t>
  </si>
  <si>
    <t>45</t>
  </si>
  <si>
    <t>781493611</t>
  </si>
  <si>
    <t>Montáž vanových plastových dvířek s rámem lepených</t>
  </si>
  <si>
    <t>1331435513</t>
  </si>
  <si>
    <t>46</t>
  </si>
  <si>
    <t>562457251</t>
  </si>
  <si>
    <t>dvířka vanová PC 300x150 bílá</t>
  </si>
  <si>
    <t>1869400908</t>
  </si>
  <si>
    <t>47</t>
  </si>
  <si>
    <t>998781202</t>
  </si>
  <si>
    <t>Přesun hmot procentní pro obklady keramické v objektech v do 12 m</t>
  </si>
  <si>
    <t>-1886480170</t>
  </si>
  <si>
    <t>48</t>
  </si>
  <si>
    <t>783201811</t>
  </si>
  <si>
    <t>Odstranění nátěrů ze zámečnických konstrukcí oškrabáním</t>
  </si>
  <si>
    <t>1441293355</t>
  </si>
  <si>
    <t>"zárubeň 60"0,15*(2*2+0,6)</t>
  </si>
  <si>
    <t>"zárubeň 80" 0,20*(2*2+0,8)</t>
  </si>
  <si>
    <t>"zárubeň 90" 0,20*(2*2+0,9)</t>
  </si>
  <si>
    <t>49</t>
  </si>
  <si>
    <t>783222100</t>
  </si>
  <si>
    <t xml:space="preserve">Nátěry syntetické kovových doplňkových konstrukcí barva standardní dvojnásobné </t>
  </si>
  <si>
    <t>154000807</t>
  </si>
  <si>
    <t>50</t>
  </si>
  <si>
    <t>784121001</t>
  </si>
  <si>
    <t>Oškrabání malby v mísnostech výšky do 3,80 m</t>
  </si>
  <si>
    <t>1834913058</t>
  </si>
  <si>
    <t>51</t>
  </si>
  <si>
    <t>784211121</t>
  </si>
  <si>
    <t>Dvojnásobné bílé malby ze směsí za mokra středně otěruvzdorných v místnostech výšky do 3,80 m</t>
  </si>
  <si>
    <t>-31022897</t>
  </si>
  <si>
    <t>"pokoj" 2*(4,65+5)*2,85+4,65*5</t>
  </si>
  <si>
    <t>"chodba"2*(3,15+1,8)*2,85+1,8*3,15</t>
  </si>
  <si>
    <t>"koupelna"2,1*1,8+2*(2,1+1,8)*1,35+1,2*2*1,35</t>
  </si>
  <si>
    <t>52</t>
  </si>
  <si>
    <t>210-002</t>
  </si>
  <si>
    <t>D+M Výměna bytové rozvodnice</t>
  </si>
  <si>
    <t>64</t>
  </si>
  <si>
    <t>-1964703931</t>
  </si>
  <si>
    <t>53</t>
  </si>
  <si>
    <t>210-003</t>
  </si>
  <si>
    <t>Proudový chránič</t>
  </si>
  <si>
    <t>256</t>
  </si>
  <si>
    <t>-164934134</t>
  </si>
  <si>
    <t>54</t>
  </si>
  <si>
    <t>210-004</t>
  </si>
  <si>
    <t>Jistič 10A</t>
  </si>
  <si>
    <t>579584862</t>
  </si>
  <si>
    <t>55</t>
  </si>
  <si>
    <t>210-005</t>
  </si>
  <si>
    <t>Jistič 16A</t>
  </si>
  <si>
    <t>-1560744682</t>
  </si>
  <si>
    <t>56</t>
  </si>
  <si>
    <t>210-007</t>
  </si>
  <si>
    <t>Zvonek v bytové rozvodnici</t>
  </si>
  <si>
    <t>-1167647614</t>
  </si>
  <si>
    <t>57</t>
  </si>
  <si>
    <t>210-001</t>
  </si>
  <si>
    <t>Elektroinstalace</t>
  </si>
  <si>
    <t>kpl</t>
  </si>
  <si>
    <t>-1788316807</t>
  </si>
  <si>
    <t>58</t>
  </si>
  <si>
    <t>210-013</t>
  </si>
  <si>
    <t>Dvojzásuvka - výměna</t>
  </si>
  <si>
    <t>-1568097156</t>
  </si>
  <si>
    <t>59</t>
  </si>
  <si>
    <t>210-015</t>
  </si>
  <si>
    <t>Vypínač - výměna</t>
  </si>
  <si>
    <t>1304004127</t>
  </si>
  <si>
    <t>60</t>
  </si>
  <si>
    <t>210-018</t>
  </si>
  <si>
    <t>Svítdlo nad pracovní deskou</t>
  </si>
  <si>
    <t>-2109335884</t>
  </si>
  <si>
    <t>61</t>
  </si>
  <si>
    <t>210-020</t>
  </si>
  <si>
    <t>Revize elektroinstalace a odběrného místa pro připojení elektroměru</t>
  </si>
  <si>
    <t>-963888150</t>
  </si>
  <si>
    <t>62</t>
  </si>
  <si>
    <t>210-999</t>
  </si>
  <si>
    <t>D + M dvouplotýnkový vařič</t>
  </si>
  <si>
    <t>1000</t>
  </si>
  <si>
    <t>1150137289</t>
  </si>
  <si>
    <t>1) Souhrnný list stavby</t>
  </si>
  <si>
    <t>2) Rekapitulace objektů</t>
  </si>
  <si>
    <t>/</t>
  </si>
  <si>
    <t>1) Krycí list rozpočtu</t>
  </si>
  <si>
    <t>2) Rekapitulace rozpočtu</t>
  </si>
  <si>
    <t>3) Rozpočet</t>
  </si>
  <si>
    <t>{A7BFB00B-63D7-4313-BDC0-698D817E2EA9}</t>
  </si>
  <si>
    <t>Heřmanická 25, byt č. 13</t>
  </si>
  <si>
    <t>1869007774</t>
  </si>
  <si>
    <t>-300016991</t>
  </si>
  <si>
    <t>-1489095365</t>
  </si>
  <si>
    <t>-1151296490</t>
  </si>
  <si>
    <t>4,25*(5,52+1,8)</t>
  </si>
  <si>
    <t>95999</t>
  </si>
  <si>
    <t>Vyklizení bytu vč. odvozu na skládku</t>
  </si>
  <si>
    <t>1873867659</t>
  </si>
  <si>
    <t>-534132164</t>
  </si>
  <si>
    <t>-905187366</t>
  </si>
  <si>
    <t>1457478642</t>
  </si>
  <si>
    <t>-2006054509</t>
  </si>
  <si>
    <t>1722025975</t>
  </si>
  <si>
    <t>725114921</t>
  </si>
  <si>
    <t>Odmontování a zpětná montáž sedátka</t>
  </si>
  <si>
    <t>339725806</t>
  </si>
  <si>
    <t>551668270</t>
  </si>
  <si>
    <t>sedátko záchodové z PH T3549B bílé</t>
  </si>
  <si>
    <t>847897603</t>
  </si>
  <si>
    <t>1691253209</t>
  </si>
  <si>
    <t>170346822</t>
  </si>
  <si>
    <t>874085257</t>
  </si>
  <si>
    <t>D+M Vanička sprchová akrylátová obdélníková 750 x 900</t>
  </si>
  <si>
    <t>-82083646</t>
  </si>
  <si>
    <t>390671947</t>
  </si>
  <si>
    <t>-1414751376</t>
  </si>
  <si>
    <t>-398249157</t>
  </si>
  <si>
    <t>69379761</t>
  </si>
  <si>
    <t>1076321046</t>
  </si>
  <si>
    <t>1803688862</t>
  </si>
  <si>
    <t>966022063</t>
  </si>
  <si>
    <t>-1796924985</t>
  </si>
  <si>
    <t>-811090826</t>
  </si>
  <si>
    <t>1150500453</t>
  </si>
  <si>
    <t>1952043985</t>
  </si>
  <si>
    <t>D+M kuchyňská linka dl. 1200 - dle specifikace vč. dřezu</t>
  </si>
  <si>
    <t>1539185553</t>
  </si>
  <si>
    <t>1785271630</t>
  </si>
  <si>
    <t>766825999</t>
  </si>
  <si>
    <t>Demontáž truhlářských kcí - ostatních</t>
  </si>
  <si>
    <t>407874106</t>
  </si>
  <si>
    <t>"šatník na chodbě" 1</t>
  </si>
  <si>
    <t>-216969695</t>
  </si>
  <si>
    <t>340059788</t>
  </si>
  <si>
    <t>963064605</t>
  </si>
  <si>
    <t>"pokoj"2*(4,25+5,52)-0,8</t>
  </si>
  <si>
    <t>"chodba"2*(2,1+1,8)-0,9-0,6-0,8</t>
  </si>
  <si>
    <t>1069652339</t>
  </si>
  <si>
    <t>896946818</t>
  </si>
  <si>
    <t>154539133</t>
  </si>
  <si>
    <t>"kuchyň"4,25*5,52</t>
  </si>
  <si>
    <t>"chodba"2,1*1,8</t>
  </si>
  <si>
    <t>344544857</t>
  </si>
  <si>
    <t>-338650647</t>
  </si>
  <si>
    <t>1658208639</t>
  </si>
  <si>
    <t>-1714869502</t>
  </si>
  <si>
    <t>-1650271092</t>
  </si>
  <si>
    <t>0,5*1</t>
  </si>
  <si>
    <t>obkladačky keramické 15 x 15 x 0,6 cm I. j.</t>
  </si>
  <si>
    <t>-2003882781</t>
  </si>
  <si>
    <t>939013275</t>
  </si>
  <si>
    <t>-1977215952</t>
  </si>
  <si>
    <t>-521956190</t>
  </si>
  <si>
    <t>1218912946</t>
  </si>
  <si>
    <t>719595163</t>
  </si>
  <si>
    <t>2046899923</t>
  </si>
  <si>
    <t>784131013</t>
  </si>
  <si>
    <t>Odstranění lepených tapet s makulaturou ze stěn výšky do 3,80 m</t>
  </si>
  <si>
    <t>-141615911</t>
  </si>
  <si>
    <t>2*(2,1+1,8)*2,8-0,6*2-0,9*2-0,8*2</t>
  </si>
  <si>
    <t>784161211</t>
  </si>
  <si>
    <t>Lokální vyrovnání podkladu sádrovou stěrkou plochy do 0,25 m2 v místnostech výšky do 3,80 m</t>
  </si>
  <si>
    <t>807704384</t>
  </si>
  <si>
    <t>784181101</t>
  </si>
  <si>
    <t>Základní akrylátová jednonásobná penetrace podkladu v místnostech výšky do 3,80m</t>
  </si>
  <si>
    <t>320631990</t>
  </si>
  <si>
    <t>-407415950</t>
  </si>
  <si>
    <t>"pokoj" 2*(4,25+5,52)*2,8+4,25*5,52</t>
  </si>
  <si>
    <t>"chodba"2*(2,1+1,8)*2,8+2,1*1,8</t>
  </si>
  <si>
    <t>"koupelna"2,05*1,8+2*(2,05+1,8)*1,3+1,2*2*1,3</t>
  </si>
  <si>
    <t>-592915721</t>
  </si>
  <si>
    <t>981209586</t>
  </si>
  <si>
    <t>-1089055389</t>
  </si>
  <si>
    <t>-1010648266</t>
  </si>
  <si>
    <t>1145149028</t>
  </si>
  <si>
    <t>-90565053</t>
  </si>
  <si>
    <t>-287504385</t>
  </si>
  <si>
    <t>899401901</t>
  </si>
  <si>
    <t>599775662</t>
  </si>
  <si>
    <t>1563132951</t>
  </si>
  <si>
    <t>{CD271670-4C1C-4DAA-AB65-3E6B38B8C2F1}</t>
  </si>
  <si>
    <t>Heřmanická 25, byt č. 3</t>
  </si>
  <si>
    <t>-1233541690</t>
  </si>
  <si>
    <t>-1290935615</t>
  </si>
  <si>
    <t>-1599933740</t>
  </si>
  <si>
    <t>-1990626635</t>
  </si>
  <si>
    <t>4,25*(5,53+1,95)</t>
  </si>
  <si>
    <t>-77415739</t>
  </si>
  <si>
    <t>596466020</t>
  </si>
  <si>
    <t>-761538064</t>
  </si>
  <si>
    <t>691029368</t>
  </si>
  <si>
    <t>1391185064</t>
  </si>
  <si>
    <t>-1909308335</t>
  </si>
  <si>
    <t>-1757707944</t>
  </si>
  <si>
    <t>-1670195001</t>
  </si>
  <si>
    <t>1765702785</t>
  </si>
  <si>
    <t>1917444951</t>
  </si>
  <si>
    <t>283075636</t>
  </si>
  <si>
    <t>1216957579</t>
  </si>
  <si>
    <t>823558702</t>
  </si>
  <si>
    <t>-1028237029</t>
  </si>
  <si>
    <t>-1139691758</t>
  </si>
  <si>
    <t>582085106</t>
  </si>
  <si>
    <t>D+M kuchyňská linka dl. 1200  - dle specifikace vč. dřezu</t>
  </si>
  <si>
    <t>-1857799539</t>
  </si>
  <si>
    <t>-594704388</t>
  </si>
  <si>
    <t>-402214882</t>
  </si>
  <si>
    <t>1408491289</t>
  </si>
  <si>
    <t>1639318155</t>
  </si>
  <si>
    <t>"pokoj"2*(4,25+5,53)-0,8</t>
  </si>
  <si>
    <t>"chodba"2*(2+1,95)-0,9-0,6-0,8</t>
  </si>
  <si>
    <t>-313523368</t>
  </si>
  <si>
    <t>-850852242</t>
  </si>
  <si>
    <t>1290039785</t>
  </si>
  <si>
    <t>"kuchyň"4,25*5,53</t>
  </si>
  <si>
    <t>"chodba"2*1,95</t>
  </si>
  <si>
    <t>-725625993</t>
  </si>
  <si>
    <t>1443848917</t>
  </si>
  <si>
    <t>-160310346</t>
  </si>
  <si>
    <t>718599682</t>
  </si>
  <si>
    <t>-377202461</t>
  </si>
  <si>
    <t>-1038289068</t>
  </si>
  <si>
    <t>-1920516683</t>
  </si>
  <si>
    <t>-289593786</t>
  </si>
  <si>
    <t>-1635957602</t>
  </si>
  <si>
    <t>1770150471</t>
  </si>
  <si>
    <t>-415371355</t>
  </si>
  <si>
    <t>413975365</t>
  </si>
  <si>
    <t>563103771</t>
  </si>
  <si>
    <t>"pokoj" 2*(4,25+5,53)*2,75+4,25*5,53</t>
  </si>
  <si>
    <t>"chodba"2*(2+1,95)*2,75+2*1,95</t>
  </si>
  <si>
    <t>"koupelna"2,05*1,95+2*(2,05+1,95)*1,25+1,2*2*1,25</t>
  </si>
  <si>
    <t>-1750790092</t>
  </si>
  <si>
    <t>1975895346</t>
  </si>
  <si>
    <t>1980726130</t>
  </si>
  <si>
    <t>1209787552</t>
  </si>
  <si>
    <t>2115696039</t>
  </si>
  <si>
    <t>630602644</t>
  </si>
  <si>
    <t>786642410</t>
  </si>
  <si>
    <t>210-006</t>
  </si>
  <si>
    <t xml:space="preserve">jistič 16A třífázový </t>
  </si>
  <si>
    <t>1230811059</t>
  </si>
  <si>
    <t>-2072344079</t>
  </si>
  <si>
    <t>210-100</t>
  </si>
  <si>
    <t>D+M sporák elektrický se sklokeramickou deskou</t>
  </si>
  <si>
    <t>430721635</t>
  </si>
  <si>
    <t>210-990</t>
  </si>
  <si>
    <t>Demontáž infrazářiče</t>
  </si>
  <si>
    <t>2125755048</t>
  </si>
  <si>
    <t>452601917</t>
  </si>
  <si>
    <t>Oprava volných bytů DPS Heřmanická, Slezská Ostrava</t>
  </si>
  <si>
    <t>Heřmanická 25, byt č. 03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</si>
</sst>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</numFmts>
  <fonts count="73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sz val="8"/>
      <color indexed="48"/>
      <name val="Trebuchet MS"/>
      <family val="0"/>
    </font>
    <font>
      <b/>
      <sz val="16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b/>
      <sz val="12"/>
      <name val="Trebuchet MS"/>
      <family val="0"/>
    </font>
    <font>
      <sz val="10"/>
      <color indexed="63"/>
      <name val="Trebuchet MS"/>
      <family val="0"/>
    </font>
    <font>
      <sz val="10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8"/>
      <color indexed="55"/>
      <name val="Trebuchet MS"/>
      <family val="0"/>
    </font>
    <font>
      <b/>
      <sz val="10"/>
      <color indexed="63"/>
      <name val="Trebuchet MS"/>
      <family val="0"/>
    </font>
    <font>
      <sz val="10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1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sz val="11"/>
      <color indexed="55"/>
      <name val="Trebuchet MS"/>
      <family val="0"/>
    </font>
    <font>
      <sz val="12"/>
      <name val="Trebuchet MS"/>
      <family val="0"/>
    </font>
    <font>
      <sz val="12"/>
      <color indexed="56"/>
      <name val="Trebuchet MS"/>
      <family val="0"/>
    </font>
    <font>
      <sz val="8"/>
      <color indexed="56"/>
      <name val="Trebuchet MS"/>
      <family val="0"/>
    </font>
    <font>
      <sz val="10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sz val="8"/>
      <color indexed="63"/>
      <name val="Trebuchet MS"/>
      <family val="0"/>
    </font>
    <font>
      <i/>
      <sz val="8"/>
      <color indexed="12"/>
      <name val="Trebuchet MS"/>
      <family val="0"/>
    </font>
    <font>
      <sz val="8"/>
      <color indexed="10"/>
      <name val="Trebuchet M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8"/>
      <color indexed="30"/>
      <name val="Trebuchet MS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8"/>
      <color indexed="25"/>
      <name val="Trebuchet MS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30"/>
      <name val="Wingdings 2"/>
      <family val="1"/>
    </font>
    <font>
      <u val="single"/>
      <sz val="10"/>
      <color indexed="30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Trebuchet MS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8"/>
      <color theme="11"/>
      <name val="Trebuchet MS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10"/>
      <name val="Wingdings 2"/>
      <family val="1"/>
    </font>
    <font>
      <u val="single"/>
      <sz val="10"/>
      <color theme="10"/>
      <name val="Trebuchet M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/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 style="hair">
        <color indexed="55"/>
      </left>
      <right/>
      <top/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</borders>
  <cellStyleXfs count="63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20" borderId="0" applyNumberFormat="0" applyBorder="0" applyAlignment="0" applyProtection="0"/>
    <xf numFmtId="0" fontId="5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2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4" fillId="0" borderId="7" applyNumberFormat="0" applyFill="0" applyAlignment="0" applyProtection="0"/>
    <xf numFmtId="0" fontId="65" fillId="24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5" borderId="8" applyNumberFormat="0" applyAlignment="0" applyProtection="0"/>
    <xf numFmtId="0" fontId="68" fillId="26" borderId="8" applyNumberFormat="0" applyAlignment="0" applyProtection="0"/>
    <xf numFmtId="0" fontId="69" fillId="26" borderId="9" applyNumberFormat="0" applyAlignment="0" applyProtection="0"/>
    <xf numFmtId="0" fontId="70" fillId="0" borderId="0" applyNumberFormat="0" applyFill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</cellStyleXfs>
  <cellXfs count="204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33" borderId="0" xfId="0" applyFill="1" applyAlignment="1">
      <alignment horizontal="left" vertical="top"/>
    </xf>
    <xf numFmtId="0" fontId="1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0" fillId="0" borderId="15" xfId="0" applyBorder="1" applyAlignment="1">
      <alignment horizontal="left" vertical="top"/>
    </xf>
    <xf numFmtId="0" fontId="8" fillId="0" borderId="0" xfId="0" applyFont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165" fontId="11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1" fillId="0" borderId="14" xfId="0" applyFont="1" applyBorder="1" applyAlignment="1">
      <alignment horizontal="left" vertical="center"/>
    </xf>
    <xf numFmtId="0" fontId="0" fillId="34" borderId="0" xfId="0" applyFill="1" applyAlignment="1">
      <alignment horizontal="left" vertical="center"/>
    </xf>
    <xf numFmtId="0" fontId="7" fillId="34" borderId="17" xfId="0" applyFont="1" applyFill="1" applyBorder="1" applyAlignment="1">
      <alignment horizontal="left" vertical="center"/>
    </xf>
    <xf numFmtId="0" fontId="0" fillId="34" borderId="18" xfId="0" applyFill="1" applyBorder="1" applyAlignment="1">
      <alignment horizontal="left" vertical="center"/>
    </xf>
    <xf numFmtId="0" fontId="7" fillId="34" borderId="18" xfId="0" applyFont="1" applyFill="1" applyBorder="1" applyAlignment="1">
      <alignment horizontal="center" vertical="center"/>
    </xf>
    <xf numFmtId="0" fontId="13" fillId="0" borderId="19" xfId="0" applyFont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14" fillId="0" borderId="24" xfId="0" applyFont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14" fillId="0" borderId="25" xfId="0" applyFont="1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166" fontId="6" fillId="0" borderId="0" xfId="0" applyNumberFormat="1" applyFont="1" applyAlignment="1">
      <alignment horizontal="left" vertical="top"/>
    </xf>
    <xf numFmtId="0" fontId="0" fillId="0" borderId="23" xfId="0" applyBorder="1" applyAlignment="1">
      <alignment horizontal="left" vertical="center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164" fontId="16" fillId="0" borderId="22" xfId="0" applyNumberFormat="1" applyFont="1" applyBorder="1" applyAlignment="1">
      <alignment horizontal="right" vertical="center"/>
    </xf>
    <xf numFmtId="164" fontId="16" fillId="0" borderId="0" xfId="0" applyNumberFormat="1" applyFont="1" applyAlignment="1">
      <alignment horizontal="right" vertical="center"/>
    </xf>
    <xf numFmtId="167" fontId="16" fillId="0" borderId="0" xfId="0" applyNumberFormat="1" applyFont="1" applyAlignment="1">
      <alignment horizontal="right" vertical="center"/>
    </xf>
    <xf numFmtId="164" fontId="16" fillId="0" borderId="23" xfId="0" applyNumberFormat="1" applyFont="1" applyBorder="1" applyAlignment="1">
      <alignment horizontal="right" vertical="center"/>
    </xf>
    <xf numFmtId="0" fontId="18" fillId="0" borderId="0" xfId="0" applyFont="1" applyAlignment="1">
      <alignment horizontal="left" vertical="center"/>
    </xf>
    <xf numFmtId="0" fontId="18" fillId="0" borderId="13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164" fontId="21" fillId="0" borderId="24" xfId="0" applyNumberFormat="1" applyFont="1" applyBorder="1" applyAlignment="1">
      <alignment horizontal="right" vertical="center"/>
    </xf>
    <xf numFmtId="164" fontId="21" fillId="0" borderId="25" xfId="0" applyNumberFormat="1" applyFont="1" applyBorder="1" applyAlignment="1">
      <alignment horizontal="right" vertical="center"/>
    </xf>
    <xf numFmtId="167" fontId="21" fillId="0" borderId="25" xfId="0" applyNumberFormat="1" applyFont="1" applyBorder="1" applyAlignment="1">
      <alignment horizontal="right" vertical="center"/>
    </xf>
    <xf numFmtId="164" fontId="21" fillId="0" borderId="26" xfId="0" applyNumberFormat="1" applyFont="1" applyBorder="1" applyAlignment="1">
      <alignment horizontal="right" vertical="center"/>
    </xf>
    <xf numFmtId="0" fontId="17" fillId="34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7" fillId="34" borderId="18" xfId="0" applyFont="1" applyFill="1" applyBorder="1" applyAlignment="1">
      <alignment horizontal="right" vertical="center"/>
    </xf>
    <xf numFmtId="0" fontId="22" fillId="0" borderId="0" xfId="0" applyFont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25" fillId="0" borderId="13" xfId="0" applyFont="1" applyBorder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5" fillId="0" borderId="33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6" fillId="34" borderId="30" xfId="0" applyFont="1" applyFill="1" applyBorder="1" applyAlignment="1">
      <alignment horizontal="center" vertical="center" wrapText="1"/>
    </xf>
    <xf numFmtId="0" fontId="6" fillId="34" borderId="31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67" fontId="26" fillId="0" borderId="20" xfId="0" applyNumberFormat="1" applyFont="1" applyBorder="1" applyAlignment="1">
      <alignment horizontal="right"/>
    </xf>
    <xf numFmtId="167" fontId="26" fillId="0" borderId="21" xfId="0" applyNumberFormat="1" applyFont="1" applyBorder="1" applyAlignment="1">
      <alignment horizontal="right"/>
    </xf>
    <xf numFmtId="164" fontId="27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24" fillId="0" borderId="13" xfId="0" applyFont="1" applyBorder="1" applyAlignment="1">
      <alignment horizontal="left"/>
    </xf>
    <xf numFmtId="0" fontId="23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24" fillId="0" borderId="14" xfId="0" applyFont="1" applyBorder="1" applyAlignment="1">
      <alignment horizontal="left"/>
    </xf>
    <xf numFmtId="0" fontId="24" fillId="0" borderId="22" xfId="0" applyFont="1" applyBorder="1" applyAlignment="1">
      <alignment horizontal="left"/>
    </xf>
    <xf numFmtId="167" fontId="24" fillId="0" borderId="0" xfId="0" applyNumberFormat="1" applyFont="1" applyAlignment="1">
      <alignment horizontal="right"/>
    </xf>
    <xf numFmtId="167" fontId="24" fillId="0" borderId="23" xfId="0" applyNumberFormat="1" applyFont="1" applyBorder="1" applyAlignment="1">
      <alignment horizontal="right"/>
    </xf>
    <xf numFmtId="164" fontId="24" fillId="0" borderId="0" xfId="0" applyNumberFormat="1" applyFont="1" applyAlignment="1">
      <alignment horizontal="right" vertical="center"/>
    </xf>
    <xf numFmtId="0" fontId="25" fillId="0" borderId="0" xfId="0" applyFont="1" applyAlignment="1">
      <alignment horizontal="left"/>
    </xf>
    <xf numFmtId="0" fontId="0" fillId="0" borderId="33" xfId="0" applyFont="1" applyBorder="1" applyAlignment="1">
      <alignment horizontal="center" vertical="center"/>
    </xf>
    <xf numFmtId="49" fontId="0" fillId="0" borderId="33" xfId="0" applyNumberFormat="1" applyFont="1" applyBorder="1" applyAlignment="1">
      <alignment horizontal="left" vertical="center" wrapText="1"/>
    </xf>
    <xf numFmtId="0" fontId="0" fillId="0" borderId="33" xfId="0" applyFont="1" applyBorder="1" applyAlignment="1">
      <alignment horizontal="center" vertical="center" wrapText="1"/>
    </xf>
    <xf numFmtId="168" fontId="0" fillId="0" borderId="33" xfId="0" applyNumberFormat="1" applyFont="1" applyBorder="1" applyAlignment="1">
      <alignment horizontal="right" vertical="center"/>
    </xf>
    <xf numFmtId="0" fontId="11" fillId="0" borderId="33" xfId="0" applyFont="1" applyBorder="1" applyAlignment="1">
      <alignment horizontal="left" vertical="center"/>
    </xf>
    <xf numFmtId="167" fontId="11" fillId="0" borderId="0" xfId="0" applyNumberFormat="1" applyFont="1" applyAlignment="1">
      <alignment horizontal="right" vertical="center"/>
    </xf>
    <xf numFmtId="167" fontId="11" fillId="0" borderId="23" xfId="0" applyNumberFormat="1" applyFont="1" applyBorder="1" applyAlignment="1">
      <alignment horizontal="right" vertical="center"/>
    </xf>
    <xf numFmtId="164" fontId="0" fillId="0" borderId="0" xfId="0" applyNumberFormat="1" applyFont="1" applyAlignment="1">
      <alignment horizontal="right" vertical="center"/>
    </xf>
    <xf numFmtId="0" fontId="28" fillId="0" borderId="13" xfId="0" applyFont="1" applyBorder="1" applyAlignment="1">
      <alignment horizontal="left" vertical="center"/>
    </xf>
    <xf numFmtId="0" fontId="28" fillId="0" borderId="0" xfId="0" applyFont="1" applyAlignment="1">
      <alignment horizontal="left" vertical="center"/>
    </xf>
    <xf numFmtId="168" fontId="28" fillId="0" borderId="0" xfId="0" applyNumberFormat="1" applyFont="1" applyAlignment="1">
      <alignment horizontal="right" vertical="center"/>
    </xf>
    <xf numFmtId="0" fontId="28" fillId="0" borderId="14" xfId="0" applyFont="1" applyBorder="1" applyAlignment="1">
      <alignment horizontal="left" vertical="center"/>
    </xf>
    <xf numFmtId="0" fontId="28" fillId="0" borderId="22" xfId="0" applyFont="1" applyBorder="1" applyAlignment="1">
      <alignment horizontal="left" vertical="center"/>
    </xf>
    <xf numFmtId="0" fontId="28" fillId="0" borderId="23" xfId="0" applyFont="1" applyBorder="1" applyAlignment="1">
      <alignment horizontal="left" vertical="center"/>
    </xf>
    <xf numFmtId="0" fontId="29" fillId="0" borderId="33" xfId="0" applyFont="1" applyBorder="1" applyAlignment="1">
      <alignment horizontal="center" vertical="center"/>
    </xf>
    <xf numFmtId="49" fontId="29" fillId="0" borderId="33" xfId="0" applyNumberFormat="1" applyFont="1" applyBorder="1" applyAlignment="1">
      <alignment horizontal="left" vertical="center" wrapText="1"/>
    </xf>
    <xf numFmtId="0" fontId="29" fillId="0" borderId="33" xfId="0" applyFont="1" applyBorder="1" applyAlignment="1">
      <alignment horizontal="center" vertical="center" wrapText="1"/>
    </xf>
    <xf numFmtId="168" fontId="29" fillId="0" borderId="33" xfId="0" applyNumberFormat="1" applyFont="1" applyBorder="1" applyAlignment="1">
      <alignment horizontal="right" vertical="center"/>
    </xf>
    <xf numFmtId="0" fontId="30" fillId="0" borderId="13" xfId="0" applyFont="1" applyBorder="1" applyAlignment="1">
      <alignment horizontal="left" vertical="center"/>
    </xf>
    <xf numFmtId="0" fontId="30" fillId="0" borderId="0" xfId="0" applyFont="1" applyAlignment="1">
      <alignment horizontal="left" vertical="center"/>
    </xf>
    <xf numFmtId="168" fontId="30" fillId="0" borderId="0" xfId="0" applyNumberFormat="1" applyFont="1" applyAlignment="1">
      <alignment horizontal="right" vertical="center"/>
    </xf>
    <xf numFmtId="0" fontId="30" fillId="0" borderId="14" xfId="0" applyFont="1" applyBorder="1" applyAlignment="1">
      <alignment horizontal="left" vertical="center"/>
    </xf>
    <xf numFmtId="0" fontId="30" fillId="0" borderId="22" xfId="0" applyFont="1" applyBorder="1" applyAlignment="1">
      <alignment horizontal="left" vertical="center"/>
    </xf>
    <xf numFmtId="0" fontId="30" fillId="0" borderId="23" xfId="0" applyFont="1" applyBorder="1" applyAlignment="1">
      <alignment horizontal="left" vertical="center"/>
    </xf>
    <xf numFmtId="0" fontId="11" fillId="0" borderId="25" xfId="0" applyFont="1" applyBorder="1" applyAlignment="1">
      <alignment horizontal="center" vertical="center"/>
    </xf>
    <xf numFmtId="167" fontId="11" fillId="0" borderId="25" xfId="0" applyNumberFormat="1" applyFont="1" applyBorder="1" applyAlignment="1">
      <alignment horizontal="right" vertical="center"/>
    </xf>
    <xf numFmtId="167" fontId="11" fillId="0" borderId="26" xfId="0" applyNumberFormat="1" applyFont="1" applyBorder="1" applyAlignment="1">
      <alignment horizontal="right" vertical="center"/>
    </xf>
    <xf numFmtId="164" fontId="20" fillId="0" borderId="0" xfId="0" applyNumberFormat="1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71" fillId="0" borderId="0" xfId="36" applyFont="1" applyAlignment="1">
      <alignment horizontal="center" vertical="center"/>
    </xf>
    <xf numFmtId="0" fontId="1" fillId="33" borderId="0" xfId="0" applyFont="1" applyFill="1" applyAlignment="1" applyProtection="1">
      <alignment horizontal="left" vertical="center"/>
      <protection/>
    </xf>
    <xf numFmtId="0" fontId="9" fillId="33" borderId="0" xfId="0" applyFont="1" applyFill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72" fillId="33" borderId="0" xfId="36" applyFont="1" applyFill="1" applyAlignment="1" applyProtection="1">
      <alignment horizontal="left" vertical="center"/>
      <protection/>
    </xf>
    <xf numFmtId="0" fontId="0" fillId="33" borderId="0" xfId="0" applyFont="1" applyFill="1" applyAlignment="1" applyProtection="1">
      <alignment horizontal="left" vertical="top"/>
      <protection/>
    </xf>
    <xf numFmtId="164" fontId="21" fillId="0" borderId="0" xfId="0" applyNumberFormat="1" applyFont="1" applyBorder="1" applyAlignment="1">
      <alignment horizontal="right" vertical="center"/>
    </xf>
    <xf numFmtId="167" fontId="21" fillId="0" borderId="0" xfId="0" applyNumberFormat="1" applyFont="1" applyBorder="1" applyAlignment="1">
      <alignment horizontal="right" vertical="center"/>
    </xf>
    <xf numFmtId="164" fontId="17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164" fontId="17" fillId="34" borderId="0" xfId="0" applyNumberFormat="1" applyFont="1" applyFill="1" applyAlignment="1">
      <alignment horizontal="right" vertical="center"/>
    </xf>
    <xf numFmtId="0" fontId="0" fillId="34" borderId="0" xfId="0" applyFill="1" applyAlignment="1">
      <alignment horizontal="left" vertical="center"/>
    </xf>
    <xf numFmtId="0" fontId="3" fillId="34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top"/>
    </xf>
    <xf numFmtId="164" fontId="20" fillId="0" borderId="0" xfId="0" applyNumberFormat="1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0" fontId="16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6" fillId="34" borderId="18" xfId="0" applyFont="1" applyFill="1" applyBorder="1" applyAlignment="1">
      <alignment horizontal="center" vertical="center"/>
    </xf>
    <xf numFmtId="0" fontId="0" fillId="34" borderId="18" xfId="0" applyFill="1" applyBorder="1" applyAlignment="1">
      <alignment horizontal="left" vertical="center"/>
    </xf>
    <xf numFmtId="0" fontId="0" fillId="34" borderId="34" xfId="0" applyFill="1" applyBorder="1" applyAlignment="1">
      <alignment horizontal="left" vertical="center"/>
    </xf>
    <xf numFmtId="164" fontId="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6" fillId="34" borderId="17" xfId="0" applyFont="1" applyFill="1" applyBorder="1" applyAlignment="1">
      <alignment horizontal="center" vertical="center"/>
    </xf>
    <xf numFmtId="165" fontId="11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left" vertical="center"/>
    </xf>
    <xf numFmtId="164" fontId="12" fillId="0" borderId="0" xfId="0" applyNumberFormat="1" applyFont="1" applyAlignment="1">
      <alignment horizontal="right" vertical="center"/>
    </xf>
    <xf numFmtId="0" fontId="7" fillId="34" borderId="18" xfId="0" applyFont="1" applyFill="1" applyBorder="1" applyAlignment="1">
      <alignment horizontal="left" vertical="center"/>
    </xf>
    <xf numFmtId="164" fontId="7" fillId="34" borderId="18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164" fontId="10" fillId="0" borderId="16" xfId="0" applyNumberFormat="1" applyFont="1" applyBorder="1" applyAlignment="1">
      <alignment horizontal="right" vertical="center"/>
    </xf>
    <xf numFmtId="0" fontId="0" fillId="0" borderId="16" xfId="0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center" wrapText="1"/>
    </xf>
    <xf numFmtId="164" fontId="23" fillId="0" borderId="0" xfId="0" applyNumberFormat="1" applyFont="1" applyAlignment="1">
      <alignment horizontal="right"/>
    </xf>
    <xf numFmtId="0" fontId="24" fillId="0" borderId="0" xfId="0" applyFont="1" applyAlignment="1">
      <alignment horizontal="left"/>
    </xf>
    <xf numFmtId="164" fontId="25" fillId="0" borderId="0" xfId="0" applyNumberFormat="1" applyFont="1" applyAlignment="1">
      <alignment horizontal="right"/>
    </xf>
    <xf numFmtId="0" fontId="72" fillId="33" borderId="0" xfId="36" applyFont="1" applyFill="1" applyAlignment="1" applyProtection="1">
      <alignment horizontal="center" vertical="center"/>
      <protection/>
    </xf>
    <xf numFmtId="0" fontId="0" fillId="0" borderId="33" xfId="0" applyFont="1" applyBorder="1" applyAlignment="1">
      <alignment horizontal="left" vertical="center" wrapText="1"/>
    </xf>
    <xf numFmtId="0" fontId="0" fillId="0" borderId="33" xfId="0" applyBorder="1" applyAlignment="1">
      <alignment horizontal="left" vertical="center"/>
    </xf>
    <xf numFmtId="164" fontId="0" fillId="0" borderId="33" xfId="0" applyNumberFormat="1" applyFont="1" applyBorder="1" applyAlignment="1">
      <alignment horizontal="right" vertical="center"/>
    </xf>
    <xf numFmtId="0" fontId="29" fillId="0" borderId="33" xfId="0" applyFont="1" applyBorder="1" applyAlignment="1">
      <alignment horizontal="left" vertical="center" wrapText="1"/>
    </xf>
    <xf numFmtId="0" fontId="29" fillId="0" borderId="33" xfId="0" applyFont="1" applyBorder="1" applyAlignment="1">
      <alignment horizontal="left" vertical="center"/>
    </xf>
    <xf numFmtId="164" fontId="29" fillId="0" borderId="33" xfId="0" applyNumberFormat="1" applyFont="1" applyBorder="1" applyAlignment="1">
      <alignment horizontal="right" vertical="center"/>
    </xf>
    <xf numFmtId="0" fontId="28" fillId="0" borderId="0" xfId="0" applyFont="1" applyAlignment="1">
      <alignment horizontal="left" vertical="center" wrapText="1"/>
    </xf>
    <xf numFmtId="0" fontId="28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 wrapText="1"/>
    </xf>
    <xf numFmtId="0" fontId="30" fillId="0" borderId="0" xfId="0" applyFont="1" applyAlignment="1">
      <alignment horizontal="left" vertical="center"/>
    </xf>
    <xf numFmtId="0" fontId="6" fillId="34" borderId="31" xfId="0" applyFont="1" applyFill="1" applyBorder="1" applyAlignment="1">
      <alignment horizontal="center" vertical="center" wrapText="1"/>
    </xf>
    <xf numFmtId="0" fontId="0" fillId="34" borderId="31" xfId="0" applyFill="1" applyBorder="1" applyAlignment="1">
      <alignment horizontal="center" vertical="center" wrapText="1"/>
    </xf>
    <xf numFmtId="0" fontId="0" fillId="34" borderId="32" xfId="0" applyFill="1" applyBorder="1" applyAlignment="1">
      <alignment horizontal="center" vertical="center" wrapText="1"/>
    </xf>
    <xf numFmtId="164" fontId="17" fillId="0" borderId="0" xfId="0" applyNumberFormat="1" applyFont="1" applyAlignment="1">
      <alignment horizontal="right"/>
    </xf>
    <xf numFmtId="164" fontId="25" fillId="0" borderId="0" xfId="0" applyNumberFormat="1" applyFont="1" applyAlignment="1">
      <alignment horizontal="right" vertical="center"/>
    </xf>
    <xf numFmtId="0" fontId="24" fillId="0" borderId="0" xfId="0" applyFont="1" applyAlignment="1">
      <alignment horizontal="left" vertical="center"/>
    </xf>
    <xf numFmtId="166" fontId="6" fillId="0" borderId="0" xfId="0" applyNumberFormat="1" applyFont="1" applyAlignment="1">
      <alignment horizontal="left" vertical="top"/>
    </xf>
    <xf numFmtId="164" fontId="23" fillId="0" borderId="0" xfId="0" applyNumberFormat="1" applyFont="1" applyAlignment="1">
      <alignment horizontal="right" vertical="center"/>
    </xf>
    <xf numFmtId="0" fontId="6" fillId="34" borderId="0" xfId="0" applyFont="1" applyFill="1" applyAlignment="1">
      <alignment horizontal="center" vertical="center"/>
    </xf>
    <xf numFmtId="164" fontId="11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 vertical="center" wrapText="1"/>
    </xf>
    <xf numFmtId="164" fontId="10" fillId="0" borderId="0" xfId="0" applyNumberFormat="1" applyFont="1" applyAlignment="1">
      <alignment horizontal="right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E7099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3D97B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82385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19667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C:\KROSplusData\System\Temp\radE7099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C:\KROSplusData\System\Temp\rad3D97B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C:\KROSplusData\System\Temp\rad82385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C:\KROSplusData\System\Temp\rad19667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vojtalova\AppData\Local\Microsoft\Windows\Temporary%20Internet%20Files\Content.Outlook\MLN9VYQH\10-23%20-%20He&#345;manick&#225;%2025,%20byt%20&#269;.%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vojtalova\AppData\Local\Microsoft\Windows\Temporary%20Internet%20Files\Content.Outlook\MLN9VYQH\10-13%20-%20He&#345;manick&#225;%2025,%20byt%20&#269;.%2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 stavby"/>
      <sheetName val="10_23 - Heřmanická 25, by..."/>
    </sheetNames>
    <sheetDataSet>
      <sheetData sheetId="0">
        <row r="14">
          <cell r="E14" t="str">
            <v> </v>
          </cell>
        </row>
        <row r="17">
          <cell r="E17" t="str">
            <v> </v>
          </cell>
        </row>
        <row r="20">
          <cell r="E20" t="str">
            <v>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 stavby"/>
      <sheetName val="10_13 - Heřmanická 25, by..."/>
    </sheetNames>
    <sheetDataSet>
      <sheetData sheetId="0">
        <row r="14">
          <cell r="E14" t="str">
            <v> </v>
          </cell>
        </row>
        <row r="17">
          <cell r="E17" t="str">
            <v> </v>
          </cell>
        </row>
        <row r="20">
          <cell r="E20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V92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10.660156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33" width="2.5" style="2" customWidth="1"/>
    <col min="34" max="34" width="3.33203125" style="2" customWidth="1"/>
    <col min="35" max="37" width="2.5" style="2" customWidth="1"/>
    <col min="38" max="38" width="8.33203125" style="2" customWidth="1"/>
    <col min="39" max="39" width="3.33203125" style="2" customWidth="1"/>
    <col min="40" max="40" width="13.33203125" style="2" customWidth="1"/>
    <col min="41" max="41" width="7.5" style="2" customWidth="1"/>
    <col min="42" max="42" width="4.16015625" style="2" customWidth="1"/>
    <col min="43" max="43" width="1.66796875" style="2" customWidth="1"/>
    <col min="44" max="44" width="10.66015625" style="1" customWidth="1"/>
    <col min="45" max="46" width="25.83203125" style="2" hidden="1" customWidth="1"/>
    <col min="47" max="47" width="25" style="2" hidden="1" customWidth="1"/>
    <col min="48" max="52" width="21.66015625" style="2" hidden="1" customWidth="1"/>
    <col min="53" max="53" width="19.16015625" style="2" hidden="1" customWidth="1"/>
    <col min="54" max="54" width="25" style="2" hidden="1" customWidth="1"/>
    <col min="55" max="56" width="19.16015625" style="2" hidden="1" customWidth="1"/>
    <col min="57" max="57" width="66.5" style="2" customWidth="1"/>
    <col min="58" max="70" width="10.66015625" style="1" customWidth="1"/>
    <col min="71" max="89" width="10.66015625" style="2" hidden="1" customWidth="1"/>
    <col min="90" max="16384" width="10.66015625" style="1" customWidth="1"/>
  </cols>
  <sheetData>
    <row r="1" spans="1:256" s="3" customFormat="1" ht="22.5" customHeight="1">
      <c r="A1" s="139" t="s">
        <v>0</v>
      </c>
      <c r="B1" s="140"/>
      <c r="C1" s="140"/>
      <c r="D1" s="141" t="s">
        <v>1</v>
      </c>
      <c r="E1" s="140"/>
      <c r="F1" s="140"/>
      <c r="G1" s="140"/>
      <c r="H1" s="140"/>
      <c r="I1" s="140"/>
      <c r="J1" s="140"/>
      <c r="K1" s="142" t="s">
        <v>393</v>
      </c>
      <c r="L1" s="142"/>
      <c r="M1" s="142"/>
      <c r="N1" s="142"/>
      <c r="O1" s="142"/>
      <c r="P1" s="142"/>
      <c r="Q1" s="142"/>
      <c r="R1" s="142"/>
      <c r="S1" s="142"/>
      <c r="T1" s="140"/>
      <c r="U1" s="140"/>
      <c r="V1" s="140"/>
      <c r="W1" s="142" t="s">
        <v>394</v>
      </c>
      <c r="X1" s="142"/>
      <c r="Y1" s="142"/>
      <c r="Z1" s="142"/>
      <c r="AA1" s="142"/>
      <c r="AB1" s="142"/>
      <c r="AC1" s="142"/>
      <c r="AD1" s="142"/>
      <c r="AE1" s="142"/>
      <c r="AF1" s="142"/>
      <c r="AG1" s="140"/>
      <c r="AH1" s="140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4" t="s">
        <v>2</v>
      </c>
      <c r="BB1" s="4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4" t="s">
        <v>3</v>
      </c>
      <c r="BU1" s="4" t="s">
        <v>3</v>
      </c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37.5" customHeight="1">
      <c r="C2" s="175" t="s">
        <v>4</v>
      </c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/>
      <c r="AG2" s="151"/>
      <c r="AH2" s="151"/>
      <c r="AI2" s="151"/>
      <c r="AJ2" s="151"/>
      <c r="AK2" s="151"/>
      <c r="AL2" s="151"/>
      <c r="AM2" s="151"/>
      <c r="AN2" s="151"/>
      <c r="AO2" s="151"/>
      <c r="AP2" s="151"/>
      <c r="AR2" s="150" t="s">
        <v>5</v>
      </c>
      <c r="AS2" s="151"/>
      <c r="AT2" s="151"/>
      <c r="AU2" s="151"/>
      <c r="AV2" s="151"/>
      <c r="AW2" s="151"/>
      <c r="AX2" s="151"/>
      <c r="AY2" s="151"/>
      <c r="AZ2" s="151"/>
      <c r="BA2" s="151"/>
      <c r="BB2" s="151"/>
      <c r="BC2" s="151"/>
      <c r="BD2" s="151"/>
      <c r="BE2" s="151"/>
      <c r="BS2" s="6" t="s">
        <v>6</v>
      </c>
      <c r="BT2" s="6" t="s">
        <v>7</v>
      </c>
    </row>
    <row r="3" spans="2:72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6</v>
      </c>
      <c r="BT3" s="6" t="s">
        <v>8</v>
      </c>
    </row>
    <row r="4" spans="2:71" s="2" customFormat="1" ht="37.5" customHeight="1">
      <c r="B4" s="10"/>
      <c r="C4" s="172" t="s">
        <v>9</v>
      </c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151"/>
      <c r="AH4" s="151"/>
      <c r="AI4" s="151"/>
      <c r="AJ4" s="151"/>
      <c r="AK4" s="151"/>
      <c r="AL4" s="151"/>
      <c r="AM4" s="151"/>
      <c r="AN4" s="151"/>
      <c r="AO4" s="151"/>
      <c r="AP4" s="151"/>
      <c r="AQ4" s="11"/>
      <c r="AS4" s="12" t="s">
        <v>10</v>
      </c>
      <c r="BS4" s="6" t="s">
        <v>11</v>
      </c>
    </row>
    <row r="5" spans="2:71" s="2" customFormat="1" ht="15" customHeight="1">
      <c r="B5" s="10"/>
      <c r="D5" s="13" t="s">
        <v>12</v>
      </c>
      <c r="K5" s="165"/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151"/>
      <c r="W5" s="151"/>
      <c r="X5" s="151"/>
      <c r="Y5" s="151"/>
      <c r="Z5" s="151"/>
      <c r="AA5" s="151"/>
      <c r="AB5" s="151"/>
      <c r="AC5" s="151"/>
      <c r="AD5" s="151"/>
      <c r="AE5" s="151"/>
      <c r="AF5" s="151"/>
      <c r="AG5" s="151"/>
      <c r="AH5" s="151"/>
      <c r="AI5" s="151"/>
      <c r="AJ5" s="151"/>
      <c r="AK5" s="151"/>
      <c r="AL5" s="151"/>
      <c r="AM5" s="151"/>
      <c r="AN5" s="151"/>
      <c r="AO5" s="151"/>
      <c r="AQ5" s="11"/>
      <c r="BS5" s="6" t="s">
        <v>6</v>
      </c>
    </row>
    <row r="6" spans="2:71" s="2" customFormat="1" ht="37.5" customHeight="1">
      <c r="B6" s="10"/>
      <c r="D6" s="15" t="s">
        <v>13</v>
      </c>
      <c r="K6" s="176" t="s">
        <v>561</v>
      </c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1"/>
      <c r="AC6" s="151"/>
      <c r="AD6" s="151"/>
      <c r="AE6" s="151"/>
      <c r="AF6" s="151"/>
      <c r="AG6" s="151"/>
      <c r="AH6" s="151"/>
      <c r="AI6" s="151"/>
      <c r="AJ6" s="151"/>
      <c r="AK6" s="151"/>
      <c r="AL6" s="151"/>
      <c r="AM6" s="151"/>
      <c r="AN6" s="151"/>
      <c r="AO6" s="151"/>
      <c r="AQ6" s="11"/>
      <c r="BS6" s="6" t="s">
        <v>15</v>
      </c>
    </row>
    <row r="7" spans="2:71" s="2" customFormat="1" ht="15" customHeight="1">
      <c r="B7" s="10"/>
      <c r="D7" s="16" t="s">
        <v>16</v>
      </c>
      <c r="K7" s="14"/>
      <c r="AK7" s="16" t="s">
        <v>17</v>
      </c>
      <c r="AN7" s="14"/>
      <c r="AQ7" s="11"/>
      <c r="BS7" s="6" t="s">
        <v>18</v>
      </c>
    </row>
    <row r="8" spans="2:71" s="2" customFormat="1" ht="15" customHeight="1">
      <c r="B8" s="10"/>
      <c r="D8" s="16" t="s">
        <v>19</v>
      </c>
      <c r="K8" s="14" t="s">
        <v>20</v>
      </c>
      <c r="AK8" s="16" t="s">
        <v>21</v>
      </c>
      <c r="AN8" s="14"/>
      <c r="AQ8" s="11"/>
      <c r="BS8" s="6" t="s">
        <v>22</v>
      </c>
    </row>
    <row r="9" spans="2:71" s="2" customFormat="1" ht="15" customHeight="1">
      <c r="B9" s="10"/>
      <c r="AQ9" s="11"/>
      <c r="BS9" s="6" t="s">
        <v>23</v>
      </c>
    </row>
    <row r="10" spans="2:71" s="2" customFormat="1" ht="15" customHeight="1">
      <c r="B10" s="10"/>
      <c r="D10" s="16" t="s">
        <v>24</v>
      </c>
      <c r="AK10" s="16" t="s">
        <v>25</v>
      </c>
      <c r="AN10" s="14"/>
      <c r="AQ10" s="11"/>
      <c r="BS10" s="6" t="s">
        <v>15</v>
      </c>
    </row>
    <row r="11" spans="2:71" s="2" customFormat="1" ht="19.5" customHeight="1">
      <c r="B11" s="10"/>
      <c r="E11" s="14" t="s">
        <v>26</v>
      </c>
      <c r="AK11" s="16" t="s">
        <v>27</v>
      </c>
      <c r="AN11" s="14"/>
      <c r="AQ11" s="11"/>
      <c r="BS11" s="6" t="s">
        <v>15</v>
      </c>
    </row>
    <row r="12" spans="2:71" s="2" customFormat="1" ht="7.5" customHeight="1">
      <c r="B12" s="10"/>
      <c r="AQ12" s="11"/>
      <c r="BS12" s="6" t="s">
        <v>15</v>
      </c>
    </row>
    <row r="13" spans="2:71" s="2" customFormat="1" ht="15" customHeight="1">
      <c r="B13" s="10"/>
      <c r="D13" s="16" t="s">
        <v>28</v>
      </c>
      <c r="AK13" s="16" t="s">
        <v>25</v>
      </c>
      <c r="AN13" s="14"/>
      <c r="AQ13" s="11"/>
      <c r="BS13" s="6" t="s">
        <v>15</v>
      </c>
    </row>
    <row r="14" spans="2:71" s="2" customFormat="1" ht="15.75" customHeight="1">
      <c r="B14" s="10"/>
      <c r="E14" s="14" t="s">
        <v>20</v>
      </c>
      <c r="AK14" s="16" t="s">
        <v>27</v>
      </c>
      <c r="AN14" s="14"/>
      <c r="AQ14" s="11"/>
      <c r="BS14" s="6" t="s">
        <v>15</v>
      </c>
    </row>
    <row r="15" spans="2:71" s="2" customFormat="1" ht="7.5" customHeight="1">
      <c r="B15" s="10"/>
      <c r="AQ15" s="11"/>
      <c r="BS15" s="6" t="s">
        <v>3</v>
      </c>
    </row>
    <row r="16" spans="2:71" s="2" customFormat="1" ht="15" customHeight="1">
      <c r="B16" s="10"/>
      <c r="D16" s="16" t="s">
        <v>29</v>
      </c>
      <c r="AK16" s="16" t="s">
        <v>25</v>
      </c>
      <c r="AN16" s="14"/>
      <c r="AQ16" s="11"/>
      <c r="BS16" s="6" t="s">
        <v>3</v>
      </c>
    </row>
    <row r="17" spans="2:71" s="2" customFormat="1" ht="19.5" customHeight="1">
      <c r="B17" s="10"/>
      <c r="E17" s="14" t="s">
        <v>20</v>
      </c>
      <c r="AK17" s="16" t="s">
        <v>27</v>
      </c>
      <c r="AN17" s="14"/>
      <c r="AQ17" s="11"/>
      <c r="BS17" s="6" t="s">
        <v>30</v>
      </c>
    </row>
    <row r="18" spans="2:71" s="2" customFormat="1" ht="7.5" customHeight="1">
      <c r="B18" s="10"/>
      <c r="AQ18" s="11"/>
      <c r="BS18" s="6" t="s">
        <v>6</v>
      </c>
    </row>
    <row r="19" spans="2:71" s="2" customFormat="1" ht="15" customHeight="1">
      <c r="B19" s="10"/>
      <c r="D19" s="16" t="s">
        <v>31</v>
      </c>
      <c r="AK19" s="16" t="s">
        <v>25</v>
      </c>
      <c r="AN19" s="14"/>
      <c r="AQ19" s="11"/>
      <c r="BS19" s="6" t="s">
        <v>6</v>
      </c>
    </row>
    <row r="20" spans="2:43" s="2" customFormat="1" ht="15.75" customHeight="1">
      <c r="B20" s="10"/>
      <c r="E20" s="14" t="s">
        <v>20</v>
      </c>
      <c r="AK20" s="16" t="s">
        <v>27</v>
      </c>
      <c r="AN20" s="14"/>
      <c r="AQ20" s="11"/>
    </row>
    <row r="21" spans="2:43" s="2" customFormat="1" ht="7.5" customHeight="1">
      <c r="B21" s="10"/>
      <c r="AQ21" s="11"/>
    </row>
    <row r="22" spans="2:43" s="2" customFormat="1" ht="15.75" customHeight="1">
      <c r="B22" s="10"/>
      <c r="D22" s="16" t="s">
        <v>32</v>
      </c>
      <c r="AQ22" s="11"/>
    </row>
    <row r="23" spans="2:43" s="2" customFormat="1" ht="15.75" customHeight="1">
      <c r="B23" s="10"/>
      <c r="E23" s="177"/>
      <c r="F23" s="151"/>
      <c r="G23" s="151"/>
      <c r="H23" s="151"/>
      <c r="I23" s="151"/>
      <c r="J23" s="151"/>
      <c r="K23" s="151"/>
      <c r="L23" s="151"/>
      <c r="M23" s="151"/>
      <c r="N23" s="151"/>
      <c r="O23" s="151"/>
      <c r="P23" s="151"/>
      <c r="Q23" s="151"/>
      <c r="R23" s="151"/>
      <c r="S23" s="151"/>
      <c r="T23" s="151"/>
      <c r="U23" s="151"/>
      <c r="V23" s="151"/>
      <c r="W23" s="151"/>
      <c r="X23" s="151"/>
      <c r="Y23" s="151"/>
      <c r="Z23" s="151"/>
      <c r="AA23" s="151"/>
      <c r="AB23" s="151"/>
      <c r="AC23" s="151"/>
      <c r="AD23" s="151"/>
      <c r="AE23" s="151"/>
      <c r="AF23" s="151"/>
      <c r="AG23" s="151"/>
      <c r="AH23" s="151"/>
      <c r="AI23" s="151"/>
      <c r="AJ23" s="151"/>
      <c r="AK23" s="151"/>
      <c r="AL23" s="151"/>
      <c r="AM23" s="151"/>
      <c r="AN23" s="151"/>
      <c r="AQ23" s="11"/>
    </row>
    <row r="24" spans="2:43" s="2" customFormat="1" ht="7.5" customHeight="1">
      <c r="B24" s="10"/>
      <c r="AQ24" s="11"/>
    </row>
    <row r="25" spans="2:43" s="2" customFormat="1" ht="7.5" customHeight="1">
      <c r="B25" s="10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Q25" s="11"/>
    </row>
    <row r="26" spans="2:43" s="2" customFormat="1" ht="15" customHeight="1">
      <c r="B26" s="10"/>
      <c r="D26" s="18" t="s">
        <v>33</v>
      </c>
      <c r="AK26" s="160">
        <f>ROUND($AG$79,2)</f>
        <v>0</v>
      </c>
      <c r="AL26" s="151"/>
      <c r="AM26" s="151"/>
      <c r="AN26" s="151"/>
      <c r="AO26" s="151"/>
      <c r="AQ26" s="11"/>
    </row>
    <row r="27" spans="2:43" s="2" customFormat="1" ht="15" customHeight="1">
      <c r="B27" s="10"/>
      <c r="D27" s="18" t="s">
        <v>34</v>
      </c>
      <c r="AK27" s="160">
        <f>ROUND($AG$89,2)</f>
        <v>0</v>
      </c>
      <c r="AL27" s="151"/>
      <c r="AM27" s="151"/>
      <c r="AN27" s="151"/>
      <c r="AO27" s="151"/>
      <c r="AQ27" s="11"/>
    </row>
    <row r="28" spans="2:43" s="6" customFormat="1" ht="7.5" customHeight="1">
      <c r="B28" s="19"/>
      <c r="AQ28" s="20"/>
    </row>
    <row r="29" spans="2:43" s="6" customFormat="1" ht="27" customHeight="1">
      <c r="B29" s="19"/>
      <c r="D29" s="21" t="s">
        <v>35</v>
      </c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173">
        <f>ROUND($AK$26+$AK$27,2)</f>
        <v>0</v>
      </c>
      <c r="AL29" s="174"/>
      <c r="AM29" s="174"/>
      <c r="AN29" s="174"/>
      <c r="AO29" s="174"/>
      <c r="AQ29" s="20"/>
    </row>
    <row r="30" spans="2:43" s="6" customFormat="1" ht="7.5" customHeight="1">
      <c r="B30" s="19"/>
      <c r="AQ30" s="20"/>
    </row>
    <row r="31" spans="2:43" s="6" customFormat="1" ht="15" customHeight="1">
      <c r="B31" s="23"/>
      <c r="D31" s="24" t="s">
        <v>36</v>
      </c>
      <c r="F31" s="24" t="s">
        <v>37</v>
      </c>
      <c r="L31" s="167">
        <v>0.21</v>
      </c>
      <c r="M31" s="168"/>
      <c r="N31" s="168"/>
      <c r="O31" s="168"/>
      <c r="T31" s="26" t="s">
        <v>38</v>
      </c>
      <c r="W31" s="169">
        <f>ROUND($AZ$79+SUM($CD$90:$CD$90),2)</f>
        <v>0</v>
      </c>
      <c r="X31" s="168"/>
      <c r="Y31" s="168"/>
      <c r="Z31" s="168"/>
      <c r="AA31" s="168"/>
      <c r="AB31" s="168"/>
      <c r="AC31" s="168"/>
      <c r="AD31" s="168"/>
      <c r="AE31" s="168"/>
      <c r="AK31" s="169">
        <f>ROUND($AV$79+SUM($BY$90:$BY$90),2)</f>
        <v>0</v>
      </c>
      <c r="AL31" s="168"/>
      <c r="AM31" s="168"/>
      <c r="AN31" s="168"/>
      <c r="AO31" s="168"/>
      <c r="AQ31" s="27"/>
    </row>
    <row r="32" spans="2:43" s="6" customFormat="1" ht="15" customHeight="1">
      <c r="B32" s="23"/>
      <c r="F32" s="24" t="s">
        <v>39</v>
      </c>
      <c r="L32" s="167">
        <v>0.15</v>
      </c>
      <c r="M32" s="168"/>
      <c r="N32" s="168"/>
      <c r="O32" s="168"/>
      <c r="T32" s="26" t="s">
        <v>38</v>
      </c>
      <c r="W32" s="169">
        <f>ROUND($BA$79+SUM($CE$90:$CE$90),2)</f>
        <v>0</v>
      </c>
      <c r="X32" s="168"/>
      <c r="Y32" s="168"/>
      <c r="Z32" s="168"/>
      <c r="AA32" s="168"/>
      <c r="AB32" s="168"/>
      <c r="AC32" s="168"/>
      <c r="AD32" s="168"/>
      <c r="AE32" s="168"/>
      <c r="AK32" s="169">
        <f>ROUND($AW$79+SUM($BZ$90:$BZ$90),2)</f>
        <v>0</v>
      </c>
      <c r="AL32" s="168"/>
      <c r="AM32" s="168"/>
      <c r="AN32" s="168"/>
      <c r="AO32" s="168"/>
      <c r="AQ32" s="27"/>
    </row>
    <row r="33" spans="2:43" s="6" customFormat="1" ht="15" customHeight="1" hidden="1">
      <c r="B33" s="23"/>
      <c r="F33" s="24" t="s">
        <v>40</v>
      </c>
      <c r="L33" s="167">
        <v>0.21</v>
      </c>
      <c r="M33" s="168"/>
      <c r="N33" s="168"/>
      <c r="O33" s="168"/>
      <c r="T33" s="26" t="s">
        <v>38</v>
      </c>
      <c r="W33" s="169">
        <f>ROUND($BB$79+SUM($CF$90:$CF$90),2)</f>
        <v>0</v>
      </c>
      <c r="X33" s="168"/>
      <c r="Y33" s="168"/>
      <c r="Z33" s="168"/>
      <c r="AA33" s="168"/>
      <c r="AB33" s="168"/>
      <c r="AC33" s="168"/>
      <c r="AD33" s="168"/>
      <c r="AE33" s="168"/>
      <c r="AK33" s="169">
        <v>0</v>
      </c>
      <c r="AL33" s="168"/>
      <c r="AM33" s="168"/>
      <c r="AN33" s="168"/>
      <c r="AO33" s="168"/>
      <c r="AQ33" s="27"/>
    </row>
    <row r="34" spans="2:43" s="6" customFormat="1" ht="15" customHeight="1" hidden="1">
      <c r="B34" s="23"/>
      <c r="F34" s="24" t="s">
        <v>41</v>
      </c>
      <c r="L34" s="167">
        <v>0.15</v>
      </c>
      <c r="M34" s="168"/>
      <c r="N34" s="168"/>
      <c r="O34" s="168"/>
      <c r="T34" s="26" t="s">
        <v>38</v>
      </c>
      <c r="W34" s="169">
        <f>ROUND($BC$79+SUM($CG$90:$CG$90),2)</f>
        <v>0</v>
      </c>
      <c r="X34" s="168"/>
      <c r="Y34" s="168"/>
      <c r="Z34" s="168"/>
      <c r="AA34" s="168"/>
      <c r="AB34" s="168"/>
      <c r="AC34" s="168"/>
      <c r="AD34" s="168"/>
      <c r="AE34" s="168"/>
      <c r="AK34" s="169">
        <v>0</v>
      </c>
      <c r="AL34" s="168"/>
      <c r="AM34" s="168"/>
      <c r="AN34" s="168"/>
      <c r="AO34" s="168"/>
      <c r="AQ34" s="27"/>
    </row>
    <row r="35" spans="2:43" s="6" customFormat="1" ht="15" customHeight="1" hidden="1">
      <c r="B35" s="23"/>
      <c r="F35" s="24" t="s">
        <v>42</v>
      </c>
      <c r="L35" s="167">
        <v>0</v>
      </c>
      <c r="M35" s="168"/>
      <c r="N35" s="168"/>
      <c r="O35" s="168"/>
      <c r="T35" s="26" t="s">
        <v>38</v>
      </c>
      <c r="W35" s="169">
        <f>ROUND($BD$79+SUM($CH$90:$CH$90),2)</f>
        <v>0</v>
      </c>
      <c r="X35" s="168"/>
      <c r="Y35" s="168"/>
      <c r="Z35" s="168"/>
      <c r="AA35" s="168"/>
      <c r="AB35" s="168"/>
      <c r="AC35" s="168"/>
      <c r="AD35" s="168"/>
      <c r="AE35" s="168"/>
      <c r="AK35" s="169">
        <v>0</v>
      </c>
      <c r="AL35" s="168"/>
      <c r="AM35" s="168"/>
      <c r="AN35" s="168"/>
      <c r="AO35" s="168"/>
      <c r="AQ35" s="27"/>
    </row>
    <row r="36" spans="2:43" s="6" customFormat="1" ht="7.5" customHeight="1">
      <c r="B36" s="19"/>
      <c r="AQ36" s="20"/>
    </row>
    <row r="37" spans="2:43" s="6" customFormat="1" ht="27" customHeight="1">
      <c r="B37" s="19"/>
      <c r="C37" s="28"/>
      <c r="D37" s="29" t="s">
        <v>43</v>
      </c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1" t="s">
        <v>44</v>
      </c>
      <c r="U37" s="30"/>
      <c r="V37" s="30"/>
      <c r="W37" s="30"/>
      <c r="X37" s="170" t="s">
        <v>45</v>
      </c>
      <c r="Y37" s="158"/>
      <c r="Z37" s="158"/>
      <c r="AA37" s="158"/>
      <c r="AB37" s="158"/>
      <c r="AC37" s="30"/>
      <c r="AD37" s="30"/>
      <c r="AE37" s="30"/>
      <c r="AF37" s="30"/>
      <c r="AG37" s="30"/>
      <c r="AH37" s="30"/>
      <c r="AI37" s="30"/>
      <c r="AJ37" s="30"/>
      <c r="AK37" s="171">
        <f>SUM($AK$29:$AK$35)</f>
        <v>0</v>
      </c>
      <c r="AL37" s="158"/>
      <c r="AM37" s="158"/>
      <c r="AN37" s="158"/>
      <c r="AO37" s="159"/>
      <c r="AP37" s="28"/>
      <c r="AQ37" s="20"/>
    </row>
    <row r="38" spans="2:43" s="6" customFormat="1" ht="15" customHeight="1">
      <c r="B38" s="19"/>
      <c r="AQ38" s="20"/>
    </row>
    <row r="39" spans="2:43" s="2" customFormat="1" ht="14.25" customHeight="1">
      <c r="B39" s="10"/>
      <c r="AQ39" s="11"/>
    </row>
    <row r="40" spans="2:43" s="2" customFormat="1" ht="14.25" customHeight="1">
      <c r="B40" s="10"/>
      <c r="AQ40" s="11"/>
    </row>
    <row r="41" spans="2:43" s="6" customFormat="1" ht="15.75" customHeight="1">
      <c r="B41" s="19"/>
      <c r="D41" s="32" t="s">
        <v>46</v>
      </c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4"/>
      <c r="AC41" s="32" t="s">
        <v>47</v>
      </c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4"/>
      <c r="AQ41" s="20"/>
    </row>
    <row r="42" spans="2:43" s="2" customFormat="1" ht="14.25" customHeight="1">
      <c r="B42" s="10"/>
      <c r="D42" s="35"/>
      <c r="Z42" s="36"/>
      <c r="AC42" s="35"/>
      <c r="AO42" s="36"/>
      <c r="AQ42" s="11"/>
    </row>
    <row r="43" spans="2:43" s="2" customFormat="1" ht="14.25" customHeight="1">
      <c r="B43" s="10"/>
      <c r="D43" s="35"/>
      <c r="Z43" s="36"/>
      <c r="AC43" s="35"/>
      <c r="AO43" s="36"/>
      <c r="AQ43" s="11"/>
    </row>
    <row r="44" spans="2:43" s="2" customFormat="1" ht="14.25" customHeight="1">
      <c r="B44" s="10"/>
      <c r="D44" s="35"/>
      <c r="Z44" s="36"/>
      <c r="AC44" s="35"/>
      <c r="AO44" s="36"/>
      <c r="AQ44" s="11"/>
    </row>
    <row r="45" spans="2:43" s="2" customFormat="1" ht="14.25" customHeight="1">
      <c r="B45" s="10"/>
      <c r="D45" s="35"/>
      <c r="Z45" s="36"/>
      <c r="AC45" s="35"/>
      <c r="AO45" s="36"/>
      <c r="AQ45" s="11"/>
    </row>
    <row r="46" spans="2:43" s="2" customFormat="1" ht="14.25" customHeight="1">
      <c r="B46" s="10"/>
      <c r="D46" s="35"/>
      <c r="Z46" s="36"/>
      <c r="AC46" s="35"/>
      <c r="AO46" s="36"/>
      <c r="AQ46" s="11"/>
    </row>
    <row r="47" spans="2:43" s="2" customFormat="1" ht="14.25" customHeight="1">
      <c r="B47" s="10"/>
      <c r="D47" s="35"/>
      <c r="Z47" s="36"/>
      <c r="AC47" s="35"/>
      <c r="AO47" s="36"/>
      <c r="AQ47" s="11"/>
    </row>
    <row r="48" spans="2:43" s="2" customFormat="1" ht="14.25" customHeight="1">
      <c r="B48" s="10"/>
      <c r="D48" s="35"/>
      <c r="Z48" s="36"/>
      <c r="AC48" s="35"/>
      <c r="AO48" s="36"/>
      <c r="AQ48" s="11"/>
    </row>
    <row r="49" spans="2:43" s="2" customFormat="1" ht="14.25" customHeight="1">
      <c r="B49" s="10"/>
      <c r="D49" s="35"/>
      <c r="Z49" s="36"/>
      <c r="AC49" s="35"/>
      <c r="AO49" s="36"/>
      <c r="AQ49" s="11"/>
    </row>
    <row r="50" spans="2:43" s="6" customFormat="1" ht="15.75" customHeight="1">
      <c r="B50" s="19"/>
      <c r="D50" s="37" t="s">
        <v>48</v>
      </c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9" t="s">
        <v>49</v>
      </c>
      <c r="S50" s="38"/>
      <c r="T50" s="38"/>
      <c r="U50" s="38"/>
      <c r="V50" s="38"/>
      <c r="W50" s="38"/>
      <c r="X50" s="38"/>
      <c r="Y50" s="38"/>
      <c r="Z50" s="40"/>
      <c r="AC50" s="37" t="s">
        <v>48</v>
      </c>
      <c r="AD50" s="38"/>
      <c r="AE50" s="38"/>
      <c r="AF50" s="38"/>
      <c r="AG50" s="38"/>
      <c r="AH50" s="38"/>
      <c r="AI50" s="38"/>
      <c r="AJ50" s="38"/>
      <c r="AK50" s="38"/>
      <c r="AL50" s="38"/>
      <c r="AM50" s="39" t="s">
        <v>49</v>
      </c>
      <c r="AN50" s="38"/>
      <c r="AO50" s="40"/>
      <c r="AQ50" s="20"/>
    </row>
    <row r="51" spans="2:43" s="2" customFormat="1" ht="14.25" customHeight="1">
      <c r="B51" s="10"/>
      <c r="AQ51" s="11"/>
    </row>
    <row r="52" spans="2:43" s="6" customFormat="1" ht="15.75" customHeight="1">
      <c r="B52" s="19"/>
      <c r="D52" s="32" t="s">
        <v>50</v>
      </c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4"/>
      <c r="AC52" s="32" t="s">
        <v>51</v>
      </c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4"/>
      <c r="AQ52" s="20"/>
    </row>
    <row r="53" spans="2:43" s="2" customFormat="1" ht="14.25" customHeight="1">
      <c r="B53" s="10"/>
      <c r="D53" s="35"/>
      <c r="Z53" s="36"/>
      <c r="AC53" s="35"/>
      <c r="AO53" s="36"/>
      <c r="AQ53" s="11"/>
    </row>
    <row r="54" spans="2:43" s="2" customFormat="1" ht="14.25" customHeight="1">
      <c r="B54" s="10"/>
      <c r="D54" s="35"/>
      <c r="Z54" s="36"/>
      <c r="AC54" s="35"/>
      <c r="AO54" s="36"/>
      <c r="AQ54" s="11"/>
    </row>
    <row r="55" spans="2:43" s="2" customFormat="1" ht="14.25" customHeight="1">
      <c r="B55" s="10"/>
      <c r="D55" s="35"/>
      <c r="Z55" s="36"/>
      <c r="AC55" s="35"/>
      <c r="AO55" s="36"/>
      <c r="AQ55" s="11"/>
    </row>
    <row r="56" spans="2:43" s="2" customFormat="1" ht="14.25" customHeight="1">
      <c r="B56" s="10"/>
      <c r="D56" s="35"/>
      <c r="Z56" s="36"/>
      <c r="AC56" s="35"/>
      <c r="AO56" s="36"/>
      <c r="AQ56" s="11"/>
    </row>
    <row r="57" spans="2:43" s="2" customFormat="1" ht="14.25" customHeight="1">
      <c r="B57" s="10"/>
      <c r="D57" s="35"/>
      <c r="Z57" s="36"/>
      <c r="AC57" s="35"/>
      <c r="AO57" s="36"/>
      <c r="AQ57" s="11"/>
    </row>
    <row r="58" spans="2:43" s="2" customFormat="1" ht="14.25" customHeight="1">
      <c r="B58" s="10"/>
      <c r="D58" s="35"/>
      <c r="Z58" s="36"/>
      <c r="AC58" s="35"/>
      <c r="AO58" s="36"/>
      <c r="AQ58" s="11"/>
    </row>
    <row r="59" spans="2:43" s="2" customFormat="1" ht="14.25" customHeight="1">
      <c r="B59" s="10"/>
      <c r="D59" s="35"/>
      <c r="Z59" s="36"/>
      <c r="AC59" s="35"/>
      <c r="AO59" s="36"/>
      <c r="AQ59" s="11"/>
    </row>
    <row r="60" spans="2:43" s="2" customFormat="1" ht="14.25" customHeight="1">
      <c r="B60" s="10"/>
      <c r="D60" s="35"/>
      <c r="Z60" s="36"/>
      <c r="AC60" s="35"/>
      <c r="AO60" s="36"/>
      <c r="AQ60" s="11"/>
    </row>
    <row r="61" spans="2:43" s="6" customFormat="1" ht="15.75" customHeight="1">
      <c r="B61" s="19"/>
      <c r="D61" s="37" t="s">
        <v>48</v>
      </c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9" t="s">
        <v>49</v>
      </c>
      <c r="S61" s="38"/>
      <c r="T61" s="38"/>
      <c r="U61" s="38"/>
      <c r="V61" s="38"/>
      <c r="W61" s="38"/>
      <c r="X61" s="38"/>
      <c r="Y61" s="38"/>
      <c r="Z61" s="40"/>
      <c r="AC61" s="37" t="s">
        <v>48</v>
      </c>
      <c r="AD61" s="38"/>
      <c r="AE61" s="38"/>
      <c r="AF61" s="38"/>
      <c r="AG61" s="38"/>
      <c r="AH61" s="38"/>
      <c r="AI61" s="38"/>
      <c r="AJ61" s="38"/>
      <c r="AK61" s="38"/>
      <c r="AL61" s="38"/>
      <c r="AM61" s="39" t="s">
        <v>49</v>
      </c>
      <c r="AN61" s="38"/>
      <c r="AO61" s="40"/>
      <c r="AQ61" s="20"/>
    </row>
    <row r="62" spans="2:43" s="6" customFormat="1" ht="7.5" customHeight="1">
      <c r="B62" s="19"/>
      <c r="AQ62" s="20"/>
    </row>
    <row r="63" spans="2:43" s="6" customFormat="1" ht="7.5" customHeight="1">
      <c r="B63" s="41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3"/>
    </row>
    <row r="67" spans="2:43" s="6" customFormat="1" ht="7.5" customHeight="1">
      <c r="B67" s="44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6"/>
    </row>
    <row r="68" spans="2:43" s="6" customFormat="1" ht="37.5" customHeight="1">
      <c r="B68" s="19"/>
      <c r="C68" s="172" t="s">
        <v>52</v>
      </c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147"/>
      <c r="Q68" s="147"/>
      <c r="R68" s="147"/>
      <c r="S68" s="147"/>
      <c r="T68" s="147"/>
      <c r="U68" s="147"/>
      <c r="V68" s="147"/>
      <c r="W68" s="147"/>
      <c r="X68" s="147"/>
      <c r="Y68" s="147"/>
      <c r="Z68" s="147"/>
      <c r="AA68" s="147"/>
      <c r="AB68" s="147"/>
      <c r="AC68" s="147"/>
      <c r="AD68" s="147"/>
      <c r="AE68" s="147"/>
      <c r="AF68" s="147"/>
      <c r="AG68" s="147"/>
      <c r="AH68" s="147"/>
      <c r="AI68" s="147"/>
      <c r="AJ68" s="147"/>
      <c r="AK68" s="147"/>
      <c r="AL68" s="147"/>
      <c r="AM68" s="147"/>
      <c r="AN68" s="147"/>
      <c r="AO68" s="147"/>
      <c r="AP68" s="147"/>
      <c r="AQ68" s="20"/>
    </row>
    <row r="69" spans="2:43" s="14" customFormat="1" ht="15" customHeight="1">
      <c r="B69" s="47"/>
      <c r="C69" s="16" t="s">
        <v>12</v>
      </c>
      <c r="L69" s="14">
        <f>$K$5</f>
        <v>0</v>
      </c>
      <c r="AQ69" s="48"/>
    </row>
    <row r="70" spans="2:43" s="49" customFormat="1" ht="37.5" customHeight="1">
      <c r="B70" s="50"/>
      <c r="C70" s="49" t="s">
        <v>13</v>
      </c>
      <c r="L70" s="164" t="str">
        <f>$K$6</f>
        <v>Oprava volných bytů DPS Heřmanická, Slezská Ostrava</v>
      </c>
      <c r="M70" s="147"/>
      <c r="N70" s="147"/>
      <c r="O70" s="147"/>
      <c r="P70" s="147"/>
      <c r="Q70" s="147"/>
      <c r="R70" s="147"/>
      <c r="S70" s="147"/>
      <c r="T70" s="147"/>
      <c r="U70" s="147"/>
      <c r="V70" s="147"/>
      <c r="W70" s="147"/>
      <c r="X70" s="147"/>
      <c r="Y70" s="147"/>
      <c r="Z70" s="147"/>
      <c r="AA70" s="147"/>
      <c r="AB70" s="147"/>
      <c r="AC70" s="147"/>
      <c r="AD70" s="147"/>
      <c r="AE70" s="147"/>
      <c r="AF70" s="147"/>
      <c r="AG70" s="147"/>
      <c r="AH70" s="147"/>
      <c r="AI70" s="147"/>
      <c r="AJ70" s="147"/>
      <c r="AK70" s="147"/>
      <c r="AL70" s="147"/>
      <c r="AM70" s="147"/>
      <c r="AN70" s="147"/>
      <c r="AO70" s="147"/>
      <c r="AQ70" s="51"/>
    </row>
    <row r="71" spans="2:43" s="6" customFormat="1" ht="7.5" customHeight="1">
      <c r="B71" s="19"/>
      <c r="AQ71" s="20"/>
    </row>
    <row r="72" spans="2:43" s="6" customFormat="1" ht="15.75" customHeight="1">
      <c r="B72" s="19"/>
      <c r="C72" s="16" t="s">
        <v>19</v>
      </c>
      <c r="L72" s="52" t="str">
        <f>IF($K$8="","",$K$8)</f>
        <v> </v>
      </c>
      <c r="AI72" s="16" t="s">
        <v>21</v>
      </c>
      <c r="AM72" s="53">
        <f>IF($AN$8="","",$AN$8)</f>
      </c>
      <c r="AQ72" s="20"/>
    </row>
    <row r="73" spans="2:43" s="6" customFormat="1" ht="7.5" customHeight="1">
      <c r="B73" s="19"/>
      <c r="AQ73" s="20"/>
    </row>
    <row r="74" spans="2:56" s="6" customFormat="1" ht="18.75" customHeight="1">
      <c r="B74" s="19"/>
      <c r="C74" s="16" t="s">
        <v>24</v>
      </c>
      <c r="L74" s="14" t="str">
        <f>IF($E$11="","",$E$11)</f>
        <v>Městský obvod Slezská Ostrava</v>
      </c>
      <c r="AI74" s="16" t="s">
        <v>29</v>
      </c>
      <c r="AM74" s="165" t="str">
        <f>IF($E$17="","",$E$17)</f>
        <v> </v>
      </c>
      <c r="AN74" s="147"/>
      <c r="AO74" s="147"/>
      <c r="AP74" s="147"/>
      <c r="AQ74" s="20"/>
      <c r="AS74" s="154" t="s">
        <v>53</v>
      </c>
      <c r="AT74" s="155"/>
      <c r="AU74" s="33"/>
      <c r="AV74" s="33"/>
      <c r="AW74" s="33"/>
      <c r="AX74" s="33"/>
      <c r="AY74" s="33"/>
      <c r="AZ74" s="33"/>
      <c r="BA74" s="33"/>
      <c r="BB74" s="33"/>
      <c r="BC74" s="33"/>
      <c r="BD74" s="34"/>
    </row>
    <row r="75" spans="2:56" s="6" customFormat="1" ht="15.75" customHeight="1">
      <c r="B75" s="19"/>
      <c r="C75" s="16" t="s">
        <v>28</v>
      </c>
      <c r="L75" s="14" t="str">
        <f>IF($E$14="","",$E$14)</f>
        <v> </v>
      </c>
      <c r="AI75" s="16" t="s">
        <v>31</v>
      </c>
      <c r="AM75" s="165" t="str">
        <f>IF($E$20="","",$E$20)</f>
        <v> </v>
      </c>
      <c r="AN75" s="147"/>
      <c r="AO75" s="147"/>
      <c r="AP75" s="147"/>
      <c r="AQ75" s="20"/>
      <c r="AS75" s="156"/>
      <c r="AT75" s="147"/>
      <c r="BD75" s="54"/>
    </row>
    <row r="76" spans="2:56" s="6" customFormat="1" ht="12" customHeight="1">
      <c r="B76" s="19"/>
      <c r="AQ76" s="20"/>
      <c r="AS76" s="156"/>
      <c r="AT76" s="147"/>
      <c r="BD76" s="54"/>
    </row>
    <row r="77" spans="2:57" s="6" customFormat="1" ht="30" customHeight="1">
      <c r="B77" s="19"/>
      <c r="C77" s="166" t="s">
        <v>54</v>
      </c>
      <c r="D77" s="158"/>
      <c r="E77" s="158"/>
      <c r="F77" s="158"/>
      <c r="G77" s="158"/>
      <c r="H77" s="30"/>
      <c r="I77" s="157" t="s">
        <v>55</v>
      </c>
      <c r="J77" s="158"/>
      <c r="K77" s="158"/>
      <c r="L77" s="158"/>
      <c r="M77" s="158"/>
      <c r="N77" s="158"/>
      <c r="O77" s="158"/>
      <c r="P77" s="158"/>
      <c r="Q77" s="158"/>
      <c r="R77" s="158"/>
      <c r="S77" s="158"/>
      <c r="T77" s="158"/>
      <c r="U77" s="158"/>
      <c r="V77" s="158"/>
      <c r="W77" s="158"/>
      <c r="X77" s="158"/>
      <c r="Y77" s="158"/>
      <c r="Z77" s="158"/>
      <c r="AA77" s="158"/>
      <c r="AB77" s="158"/>
      <c r="AC77" s="158"/>
      <c r="AD77" s="158"/>
      <c r="AE77" s="158"/>
      <c r="AF77" s="158"/>
      <c r="AG77" s="157" t="s">
        <v>56</v>
      </c>
      <c r="AH77" s="158"/>
      <c r="AI77" s="158"/>
      <c r="AJ77" s="158"/>
      <c r="AK77" s="158"/>
      <c r="AL77" s="158"/>
      <c r="AM77" s="158"/>
      <c r="AN77" s="157" t="s">
        <v>57</v>
      </c>
      <c r="AO77" s="158"/>
      <c r="AP77" s="159"/>
      <c r="AQ77" s="20"/>
      <c r="AS77" s="55" t="s">
        <v>58</v>
      </c>
      <c r="AT77" s="56" t="s">
        <v>59</v>
      </c>
      <c r="AU77" s="56" t="s">
        <v>60</v>
      </c>
      <c r="AV77" s="56" t="s">
        <v>61</v>
      </c>
      <c r="AW77" s="56" t="s">
        <v>62</v>
      </c>
      <c r="AX77" s="56" t="s">
        <v>63</v>
      </c>
      <c r="AY77" s="56" t="s">
        <v>64</v>
      </c>
      <c r="AZ77" s="56" t="s">
        <v>65</v>
      </c>
      <c r="BA77" s="56" t="s">
        <v>66</v>
      </c>
      <c r="BB77" s="56" t="s">
        <v>67</v>
      </c>
      <c r="BC77" s="56" t="s">
        <v>68</v>
      </c>
      <c r="BD77" s="57" t="s">
        <v>69</v>
      </c>
      <c r="BE77" s="58"/>
    </row>
    <row r="78" spans="2:56" s="6" customFormat="1" ht="12" customHeight="1">
      <c r="B78" s="19"/>
      <c r="AQ78" s="20"/>
      <c r="AS78" s="59"/>
      <c r="AT78" s="33"/>
      <c r="AU78" s="33"/>
      <c r="AV78" s="33"/>
      <c r="AW78" s="33"/>
      <c r="AX78" s="33"/>
      <c r="AY78" s="33"/>
      <c r="AZ78" s="33"/>
      <c r="BA78" s="33"/>
      <c r="BB78" s="33"/>
      <c r="BC78" s="33"/>
      <c r="BD78" s="34"/>
    </row>
    <row r="79" spans="2:76" s="49" customFormat="1" ht="33" customHeight="1">
      <c r="B79" s="50"/>
      <c r="C79" s="60" t="s">
        <v>70</v>
      </c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146">
        <f>ROUND((SUM($AG$80:$AG$84)),2)</f>
        <v>0</v>
      </c>
      <c r="AH79" s="163"/>
      <c r="AI79" s="163"/>
      <c r="AJ79" s="163"/>
      <c r="AK79" s="163"/>
      <c r="AL79" s="163"/>
      <c r="AM79" s="163"/>
      <c r="AN79" s="146"/>
      <c r="AO79" s="163"/>
      <c r="AP79" s="163"/>
      <c r="AQ79" s="51"/>
      <c r="AS79" s="61">
        <f>ROUND($AS$80,2)</f>
        <v>0</v>
      </c>
      <c r="AT79" s="62">
        <f>ROUND(SUM($AV$79:$AW$79),2)</f>
        <v>0</v>
      </c>
      <c r="AU79" s="63">
        <f>ROUND($AU$80,5)</f>
        <v>69.77967</v>
      </c>
      <c r="AV79" s="62">
        <f>ROUND($AZ$79*$L$31,2)</f>
        <v>0</v>
      </c>
      <c r="AW79" s="62">
        <f>ROUND($BA$79*$L$32,2)</f>
        <v>0</v>
      </c>
      <c r="AX79" s="62">
        <f>ROUND($BB$79*$L$31,2)</f>
        <v>0</v>
      </c>
      <c r="AY79" s="62">
        <f>ROUND($BC$79*$L$32,2)</f>
        <v>0</v>
      </c>
      <c r="AZ79" s="62">
        <f>ROUND($AZ$80,2)</f>
        <v>0</v>
      </c>
      <c r="BA79" s="62">
        <f>ROUND($BA$80,2)</f>
        <v>0</v>
      </c>
      <c r="BB79" s="62">
        <f>ROUND($BB$80,2)</f>
        <v>0</v>
      </c>
      <c r="BC79" s="62">
        <f>ROUND($BC$80,2)</f>
        <v>0</v>
      </c>
      <c r="BD79" s="64">
        <f>ROUND($BD$80,2)</f>
        <v>0</v>
      </c>
      <c r="BS79" s="49" t="s">
        <v>71</v>
      </c>
      <c r="BT79" s="49" t="s">
        <v>72</v>
      </c>
      <c r="BV79" s="49" t="s">
        <v>73</v>
      </c>
      <c r="BW79" s="49" t="s">
        <v>74</v>
      </c>
      <c r="BX79" s="49" t="s">
        <v>75</v>
      </c>
    </row>
    <row r="80" spans="1:76" s="65" customFormat="1" ht="28.5" customHeight="1">
      <c r="A80" s="138" t="s">
        <v>395</v>
      </c>
      <c r="B80" s="66"/>
      <c r="C80" s="67"/>
      <c r="D80" s="161"/>
      <c r="E80" s="162"/>
      <c r="F80" s="162"/>
      <c r="G80" s="162"/>
      <c r="H80" s="162"/>
      <c r="I80" s="67"/>
      <c r="J80" s="161" t="s">
        <v>14</v>
      </c>
      <c r="K80" s="162"/>
      <c r="L80" s="162"/>
      <c r="M80" s="162"/>
      <c r="N80" s="162"/>
      <c r="O80" s="162"/>
      <c r="P80" s="162"/>
      <c r="Q80" s="162"/>
      <c r="R80" s="162"/>
      <c r="S80" s="162"/>
      <c r="T80" s="162"/>
      <c r="U80" s="162"/>
      <c r="V80" s="162"/>
      <c r="W80" s="162"/>
      <c r="X80" s="162"/>
      <c r="Y80" s="162"/>
      <c r="Z80" s="162"/>
      <c r="AA80" s="162"/>
      <c r="AB80" s="162"/>
      <c r="AC80" s="162"/>
      <c r="AD80" s="162"/>
      <c r="AE80" s="162"/>
      <c r="AF80" s="162"/>
      <c r="AG80" s="152">
        <f>Herm23_B12!$M$29</f>
        <v>0</v>
      </c>
      <c r="AH80" s="153"/>
      <c r="AI80" s="153"/>
      <c r="AJ80" s="153"/>
      <c r="AK80" s="153"/>
      <c r="AL80" s="153"/>
      <c r="AM80" s="153"/>
      <c r="AN80" s="152"/>
      <c r="AO80" s="153"/>
      <c r="AP80" s="153"/>
      <c r="AQ80" s="68"/>
      <c r="AS80" s="69">
        <f>Herm23_B12!$M$27</f>
        <v>0</v>
      </c>
      <c r="AT80" s="70">
        <f>ROUND(SUM($AV$80:$AW$80),2)</f>
        <v>0</v>
      </c>
      <c r="AU80" s="71">
        <f>Herm23_B12!$W$121</f>
        <v>69.77966500000001</v>
      </c>
      <c r="AV80" s="70">
        <f>Herm23_B12!$M$31</f>
        <v>0</v>
      </c>
      <c r="AW80" s="70">
        <f>Herm23_B12!$M$32</f>
        <v>0</v>
      </c>
      <c r="AX80" s="70">
        <f>Herm23_B12!$M$33</f>
        <v>0</v>
      </c>
      <c r="AY80" s="70">
        <f>Herm23_B12!$M$34</f>
        <v>0</v>
      </c>
      <c r="AZ80" s="70">
        <f>Herm23_B12!$H$31</f>
        <v>0</v>
      </c>
      <c r="BA80" s="70">
        <f>Herm23_B12!$H$32</f>
        <v>0</v>
      </c>
      <c r="BB80" s="70">
        <f>Herm23_B12!$H$33</f>
        <v>0</v>
      </c>
      <c r="BC80" s="70">
        <f>Herm23_B12!$H$34</f>
        <v>0</v>
      </c>
      <c r="BD80" s="72">
        <f>Herm23_B12!$H$35</f>
        <v>0</v>
      </c>
      <c r="BT80" s="65" t="s">
        <v>18</v>
      </c>
      <c r="BU80" s="65" t="s">
        <v>76</v>
      </c>
      <c r="BV80" s="65" t="s">
        <v>73</v>
      </c>
      <c r="BW80" s="65" t="s">
        <v>74</v>
      </c>
      <c r="BX80" s="65" t="s">
        <v>75</v>
      </c>
    </row>
    <row r="81" spans="1:56" s="65" customFormat="1" ht="28.5" customHeight="1">
      <c r="A81" s="138"/>
      <c r="B81" s="66"/>
      <c r="C81" s="67"/>
      <c r="D81" s="137"/>
      <c r="E81" s="67"/>
      <c r="F81" s="67"/>
      <c r="G81" s="67"/>
      <c r="H81" s="67"/>
      <c r="I81" s="67"/>
      <c r="J81" s="13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135"/>
      <c r="AH81" s="136"/>
      <c r="AI81" s="136"/>
      <c r="AJ81" s="136"/>
      <c r="AK81" s="136"/>
      <c r="AL81" s="136"/>
      <c r="AM81" s="136"/>
      <c r="AN81" s="135"/>
      <c r="AO81" s="136"/>
      <c r="AP81" s="136"/>
      <c r="AQ81" s="68"/>
      <c r="AS81" s="144"/>
      <c r="AT81" s="144"/>
      <c r="AU81" s="145"/>
      <c r="AV81" s="144"/>
      <c r="AW81" s="144"/>
      <c r="AX81" s="144"/>
      <c r="AY81" s="144"/>
      <c r="AZ81" s="144"/>
      <c r="BA81" s="144"/>
      <c r="BB81" s="144"/>
      <c r="BC81" s="144"/>
      <c r="BD81" s="144"/>
    </row>
    <row r="82" spans="1:56" s="65" customFormat="1" ht="28.5" customHeight="1">
      <c r="A82" s="138"/>
      <c r="B82" s="66"/>
      <c r="C82" s="67"/>
      <c r="D82" s="137"/>
      <c r="E82" s="67"/>
      <c r="F82" s="67"/>
      <c r="G82" s="67"/>
      <c r="H82" s="67"/>
      <c r="I82" s="67"/>
      <c r="J82" s="161" t="s">
        <v>562</v>
      </c>
      <c r="K82" s="162"/>
      <c r="L82" s="162"/>
      <c r="M82" s="162"/>
      <c r="N82" s="162"/>
      <c r="O82" s="162"/>
      <c r="P82" s="162"/>
      <c r="Q82" s="162"/>
      <c r="R82" s="162"/>
      <c r="S82" s="162"/>
      <c r="T82" s="162"/>
      <c r="U82" s="162"/>
      <c r="V82" s="162"/>
      <c r="W82" s="162"/>
      <c r="X82" s="162"/>
      <c r="Y82" s="162"/>
      <c r="Z82" s="162"/>
      <c r="AA82" s="162"/>
      <c r="AB82" s="162"/>
      <c r="AC82" s="162"/>
      <c r="AD82" s="162"/>
      <c r="AE82" s="162"/>
      <c r="AF82" s="162"/>
      <c r="AG82" s="152">
        <f>Herm25_B03!$M$29</f>
        <v>0</v>
      </c>
      <c r="AH82" s="153"/>
      <c r="AI82" s="153"/>
      <c r="AJ82" s="153"/>
      <c r="AK82" s="153"/>
      <c r="AL82" s="153"/>
      <c r="AM82" s="153"/>
      <c r="AN82" s="152"/>
      <c r="AO82" s="153"/>
      <c r="AP82" s="153"/>
      <c r="AQ82" s="68"/>
      <c r="AS82" s="144"/>
      <c r="AT82" s="144"/>
      <c r="AU82" s="145"/>
      <c r="AV82" s="144"/>
      <c r="AW82" s="144"/>
      <c r="AX82" s="144"/>
      <c r="AY82" s="144"/>
      <c r="AZ82" s="144"/>
      <c r="BA82" s="144"/>
      <c r="BB82" s="144"/>
      <c r="BC82" s="144"/>
      <c r="BD82" s="144"/>
    </row>
    <row r="83" spans="1:56" s="65" customFormat="1" ht="28.5" customHeight="1">
      <c r="A83" s="138"/>
      <c r="B83" s="66"/>
      <c r="C83" s="67"/>
      <c r="D83" s="137"/>
      <c r="E83" s="67"/>
      <c r="F83" s="67"/>
      <c r="G83" s="67"/>
      <c r="H83" s="67"/>
      <c r="I83" s="67"/>
      <c r="J83" s="13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7"/>
      <c r="Z83" s="67"/>
      <c r="AA83" s="67"/>
      <c r="AB83" s="67"/>
      <c r="AC83" s="67"/>
      <c r="AD83" s="67"/>
      <c r="AE83" s="67"/>
      <c r="AF83" s="67"/>
      <c r="AG83" s="135"/>
      <c r="AH83" s="136"/>
      <c r="AI83" s="136"/>
      <c r="AJ83" s="136"/>
      <c r="AK83" s="136"/>
      <c r="AL83" s="136"/>
      <c r="AM83" s="136"/>
      <c r="AN83" s="135"/>
      <c r="AO83" s="136"/>
      <c r="AP83" s="136"/>
      <c r="AQ83" s="68"/>
      <c r="AS83" s="144"/>
      <c r="AT83" s="144"/>
      <c r="AU83" s="145"/>
      <c r="AV83" s="144"/>
      <c r="AW83" s="144"/>
      <c r="AX83" s="144"/>
      <c r="AY83" s="144"/>
      <c r="AZ83" s="144"/>
      <c r="BA83" s="144"/>
      <c r="BB83" s="144"/>
      <c r="BC83" s="144"/>
      <c r="BD83" s="144"/>
    </row>
    <row r="84" spans="1:56" s="65" customFormat="1" ht="28.5" customHeight="1">
      <c r="A84" s="138"/>
      <c r="B84" s="66"/>
      <c r="C84" s="67"/>
      <c r="D84" s="137"/>
      <c r="E84" s="67"/>
      <c r="F84" s="67"/>
      <c r="G84" s="67"/>
      <c r="H84" s="67"/>
      <c r="I84" s="67"/>
      <c r="J84" s="161" t="s">
        <v>400</v>
      </c>
      <c r="K84" s="162"/>
      <c r="L84" s="162"/>
      <c r="M84" s="162"/>
      <c r="N84" s="162"/>
      <c r="O84" s="162"/>
      <c r="P84" s="162"/>
      <c r="Q84" s="162"/>
      <c r="R84" s="162"/>
      <c r="S84" s="162"/>
      <c r="T84" s="162"/>
      <c r="U84" s="162"/>
      <c r="V84" s="162"/>
      <c r="W84" s="162"/>
      <c r="X84" s="162"/>
      <c r="Y84" s="162"/>
      <c r="Z84" s="162"/>
      <c r="AA84" s="162"/>
      <c r="AB84" s="162"/>
      <c r="AC84" s="162"/>
      <c r="AD84" s="162"/>
      <c r="AE84" s="162"/>
      <c r="AF84" s="162"/>
      <c r="AG84" s="152">
        <f>Herm25_B13!$M$29</f>
        <v>0</v>
      </c>
      <c r="AH84" s="153"/>
      <c r="AI84" s="153"/>
      <c r="AJ84" s="153"/>
      <c r="AK84" s="153"/>
      <c r="AL84" s="153"/>
      <c r="AM84" s="153"/>
      <c r="AN84" s="152"/>
      <c r="AO84" s="153"/>
      <c r="AP84" s="153"/>
      <c r="AQ84" s="68"/>
      <c r="AS84" s="144"/>
      <c r="AT84" s="144"/>
      <c r="AU84" s="145"/>
      <c r="AV84" s="144"/>
      <c r="AW84" s="144"/>
      <c r="AX84" s="144"/>
      <c r="AY84" s="144"/>
      <c r="AZ84" s="144"/>
      <c r="BA84" s="144"/>
      <c r="BB84" s="144"/>
      <c r="BC84" s="144"/>
      <c r="BD84" s="144"/>
    </row>
    <row r="85" spans="1:56" s="65" customFormat="1" ht="28.5" customHeight="1">
      <c r="A85" s="138"/>
      <c r="B85" s="66"/>
      <c r="C85" s="67"/>
      <c r="D85" s="137"/>
      <c r="E85" s="67"/>
      <c r="F85" s="67"/>
      <c r="G85" s="67"/>
      <c r="H85" s="67"/>
      <c r="I85" s="67"/>
      <c r="J85" s="13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7"/>
      <c r="Z85" s="67"/>
      <c r="AA85" s="67"/>
      <c r="AB85" s="67"/>
      <c r="AC85" s="67"/>
      <c r="AD85" s="67"/>
      <c r="AE85" s="67"/>
      <c r="AF85" s="67"/>
      <c r="AG85" s="135"/>
      <c r="AH85" s="136"/>
      <c r="AI85" s="136"/>
      <c r="AJ85" s="136"/>
      <c r="AK85" s="136"/>
      <c r="AL85" s="136"/>
      <c r="AM85" s="136"/>
      <c r="AN85" s="135"/>
      <c r="AO85" s="136"/>
      <c r="AP85" s="136"/>
      <c r="AQ85" s="68"/>
      <c r="AS85" s="144"/>
      <c r="AT85" s="144"/>
      <c r="AU85" s="145"/>
      <c r="AV85" s="144"/>
      <c r="AW85" s="144"/>
      <c r="AX85" s="144"/>
      <c r="AY85" s="144"/>
      <c r="AZ85" s="144"/>
      <c r="BA85" s="144"/>
      <c r="BB85" s="144"/>
      <c r="BC85" s="144"/>
      <c r="BD85" s="144"/>
    </row>
    <row r="86" spans="1:56" s="65" customFormat="1" ht="28.5" customHeight="1">
      <c r="A86" s="138"/>
      <c r="B86" s="66"/>
      <c r="C86" s="67"/>
      <c r="D86" s="137"/>
      <c r="E86" s="67"/>
      <c r="F86" s="67"/>
      <c r="G86" s="67"/>
      <c r="H86" s="67"/>
      <c r="I86" s="67"/>
      <c r="J86" s="13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Y86" s="67"/>
      <c r="Z86" s="67"/>
      <c r="AA86" s="67"/>
      <c r="AB86" s="67"/>
      <c r="AC86" s="67"/>
      <c r="AD86" s="67"/>
      <c r="AE86" s="67"/>
      <c r="AF86" s="67"/>
      <c r="AG86" s="135"/>
      <c r="AH86" s="136"/>
      <c r="AI86" s="136"/>
      <c r="AJ86" s="136"/>
      <c r="AK86" s="136"/>
      <c r="AL86" s="136"/>
      <c r="AM86" s="136"/>
      <c r="AN86" s="135"/>
      <c r="AO86" s="136"/>
      <c r="AP86" s="136"/>
      <c r="AQ86" s="68"/>
      <c r="AS86" s="144"/>
      <c r="AT86" s="144"/>
      <c r="AU86" s="145"/>
      <c r="AV86" s="144"/>
      <c r="AW86" s="144"/>
      <c r="AX86" s="144"/>
      <c r="AY86" s="144"/>
      <c r="AZ86" s="144"/>
      <c r="BA86" s="144"/>
      <c r="BB86" s="144"/>
      <c r="BC86" s="144"/>
      <c r="BD86" s="144"/>
    </row>
    <row r="87" spans="1:56" s="65" customFormat="1" ht="28.5" customHeight="1">
      <c r="A87" s="138"/>
      <c r="B87" s="66"/>
      <c r="C87" s="67"/>
      <c r="D87" s="137"/>
      <c r="E87" s="67"/>
      <c r="F87" s="67"/>
      <c r="G87" s="67"/>
      <c r="H87" s="67"/>
      <c r="I87" s="67"/>
      <c r="J87" s="13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  <c r="AA87" s="67"/>
      <c r="AB87" s="67"/>
      <c r="AC87" s="67"/>
      <c r="AD87" s="67"/>
      <c r="AE87" s="67"/>
      <c r="AF87" s="67"/>
      <c r="AG87" s="135"/>
      <c r="AH87" s="136"/>
      <c r="AI87" s="136"/>
      <c r="AJ87" s="136"/>
      <c r="AK87" s="136"/>
      <c r="AL87" s="136"/>
      <c r="AM87" s="136"/>
      <c r="AN87" s="135"/>
      <c r="AO87" s="136"/>
      <c r="AP87" s="136"/>
      <c r="AQ87" s="68"/>
      <c r="AS87" s="144"/>
      <c r="AT87" s="144"/>
      <c r="AU87" s="145"/>
      <c r="AV87" s="144"/>
      <c r="AW87" s="144"/>
      <c r="AX87" s="144"/>
      <c r="AY87" s="144"/>
      <c r="AZ87" s="144"/>
      <c r="BA87" s="144"/>
      <c r="BB87" s="144"/>
      <c r="BC87" s="144"/>
      <c r="BD87" s="144"/>
    </row>
    <row r="88" spans="2:43" s="2" customFormat="1" ht="14.25" customHeight="1">
      <c r="B88" s="10"/>
      <c r="AQ88" s="11"/>
    </row>
    <row r="89" spans="2:49" s="6" customFormat="1" ht="30.75" customHeight="1">
      <c r="B89" s="19"/>
      <c r="C89" s="60" t="s">
        <v>77</v>
      </c>
      <c r="AG89" s="146">
        <v>0</v>
      </c>
      <c r="AH89" s="147"/>
      <c r="AI89" s="147"/>
      <c r="AJ89" s="147"/>
      <c r="AK89" s="147"/>
      <c r="AL89" s="147"/>
      <c r="AM89" s="147"/>
      <c r="AN89" s="146">
        <v>0</v>
      </c>
      <c r="AO89" s="147"/>
      <c r="AP89" s="147"/>
      <c r="AQ89" s="20"/>
      <c r="AS89" s="55" t="s">
        <v>78</v>
      </c>
      <c r="AT89" s="56" t="s">
        <v>79</v>
      </c>
      <c r="AU89" s="56" t="s">
        <v>36</v>
      </c>
      <c r="AV89" s="57" t="s">
        <v>59</v>
      </c>
      <c r="AW89" s="58"/>
    </row>
    <row r="90" spans="2:48" s="6" customFormat="1" ht="12" customHeight="1">
      <c r="B90" s="19"/>
      <c r="AQ90" s="20"/>
      <c r="AS90" s="33"/>
      <c r="AT90" s="33"/>
      <c r="AU90" s="33"/>
      <c r="AV90" s="33"/>
    </row>
    <row r="91" spans="2:43" s="6" customFormat="1" ht="30.75" customHeight="1">
      <c r="B91" s="19"/>
      <c r="C91" s="73" t="s">
        <v>80</v>
      </c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148">
        <f>ROUND($AG$79+$AG$89,2)</f>
        <v>0</v>
      </c>
      <c r="AH91" s="149"/>
      <c r="AI91" s="149"/>
      <c r="AJ91" s="149"/>
      <c r="AK91" s="149"/>
      <c r="AL91" s="149"/>
      <c r="AM91" s="149"/>
      <c r="AN91" s="148">
        <f>$AN$79+$AN$89</f>
        <v>0</v>
      </c>
      <c r="AO91" s="149"/>
      <c r="AP91" s="149"/>
      <c r="AQ91" s="20"/>
    </row>
    <row r="92" spans="2:43" s="6" customFormat="1" ht="7.5" customHeight="1">
      <c r="B92" s="41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3"/>
    </row>
  </sheetData>
  <sheetProtection/>
  <mergeCells count="51">
    <mergeCell ref="J82:AF82"/>
    <mergeCell ref="AG82:AM82"/>
    <mergeCell ref="AN82:AP82"/>
    <mergeCell ref="J84:AF84"/>
    <mergeCell ref="AG84:AM84"/>
    <mergeCell ref="AN84:AP84"/>
    <mergeCell ref="C2:AP2"/>
    <mergeCell ref="C4:AP4"/>
    <mergeCell ref="K5:AO5"/>
    <mergeCell ref="K6:AO6"/>
    <mergeCell ref="E23:AN23"/>
    <mergeCell ref="AK26:AO26"/>
    <mergeCell ref="AK29:AO29"/>
    <mergeCell ref="L31:O31"/>
    <mergeCell ref="W31:AE31"/>
    <mergeCell ref="AK31:AO31"/>
    <mergeCell ref="L32:O32"/>
    <mergeCell ref="W32:AE32"/>
    <mergeCell ref="AK32:AO32"/>
    <mergeCell ref="L33:O33"/>
    <mergeCell ref="W33:AE33"/>
    <mergeCell ref="AK33:AO33"/>
    <mergeCell ref="L34:O34"/>
    <mergeCell ref="W34:AE34"/>
    <mergeCell ref="AK34:AO34"/>
    <mergeCell ref="L35:O35"/>
    <mergeCell ref="W35:AE35"/>
    <mergeCell ref="AK35:AO35"/>
    <mergeCell ref="X37:AB37"/>
    <mergeCell ref="AK37:AO37"/>
    <mergeCell ref="C68:AP68"/>
    <mergeCell ref="D80:H80"/>
    <mergeCell ref="J80:AF80"/>
    <mergeCell ref="AG79:AM79"/>
    <mergeCell ref="AN79:AP79"/>
    <mergeCell ref="L70:AO70"/>
    <mergeCell ref="AM74:AP74"/>
    <mergeCell ref="AM75:AP75"/>
    <mergeCell ref="C77:G77"/>
    <mergeCell ref="I77:AF77"/>
    <mergeCell ref="AG77:AM77"/>
    <mergeCell ref="AG89:AM89"/>
    <mergeCell ref="AN89:AP89"/>
    <mergeCell ref="AG91:AM91"/>
    <mergeCell ref="AN91:AP91"/>
    <mergeCell ref="AR2:BE2"/>
    <mergeCell ref="AN80:AP80"/>
    <mergeCell ref="AG80:AM80"/>
    <mergeCell ref="AS74:AT76"/>
    <mergeCell ref="AN77:AP77"/>
    <mergeCell ref="AK27:AO27"/>
  </mergeCells>
  <hyperlinks>
    <hyperlink ref="K1:S1" location="C2" tooltip="Souhrnný list stavby" display="1) Souhrnný list stavby"/>
    <hyperlink ref="W1:AF1" location="C87" tooltip="Rekapitulace objektů" display="2) Rekapitulace objektů"/>
    <hyperlink ref="A80" location="'10_12 - Heřmanická 23, by...'!C2" tooltip="10/12 - Heřmanická 23, by..." display="/"/>
  </hyperlinks>
  <printOptions/>
  <pageMargins left="0.5902777910232544" right="0.5902777910232544" top="0.5208333730697632" bottom="0.4861111342906952" header="0" footer="0"/>
  <pageSetup blackAndWhite="1" fitToHeight="100" fitToWidth="1" horizontalDpi="600" verticalDpi="600" orientation="portrait" paperSize="9" scale="97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V219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.6679687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4" width="10.5" style="2" hidden="1" customWidth="1"/>
    <col min="65" max="16384" width="10.5" style="1" customWidth="1"/>
  </cols>
  <sheetData>
    <row r="1" spans="1:256" s="3" customFormat="1" ht="22.5" customHeight="1">
      <c r="A1" s="143"/>
      <c r="B1" s="140"/>
      <c r="C1" s="140"/>
      <c r="D1" s="141" t="s">
        <v>1</v>
      </c>
      <c r="E1" s="140"/>
      <c r="F1" s="142" t="s">
        <v>396</v>
      </c>
      <c r="G1" s="142"/>
      <c r="H1" s="181" t="s">
        <v>397</v>
      </c>
      <c r="I1" s="181"/>
      <c r="J1" s="181"/>
      <c r="K1" s="181"/>
      <c r="L1" s="142" t="s">
        <v>398</v>
      </c>
      <c r="M1" s="140"/>
      <c r="N1" s="140"/>
      <c r="O1" s="141"/>
      <c r="P1" s="140"/>
      <c r="Q1" s="140"/>
      <c r="R1" s="140"/>
      <c r="S1" s="142"/>
      <c r="T1" s="142"/>
      <c r="U1" s="143"/>
      <c r="V1" s="143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175" t="s">
        <v>4</v>
      </c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S2" s="150" t="s">
        <v>5</v>
      </c>
      <c r="T2" s="151"/>
      <c r="U2" s="151"/>
      <c r="V2" s="151"/>
      <c r="W2" s="151"/>
      <c r="X2" s="151"/>
      <c r="Y2" s="151"/>
      <c r="Z2" s="151"/>
      <c r="AA2" s="151"/>
      <c r="AB2" s="151"/>
      <c r="AC2" s="151"/>
      <c r="AT2" s="2" t="s">
        <v>74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18</v>
      </c>
    </row>
    <row r="4" spans="2:46" s="2" customFormat="1" ht="37.5" customHeight="1">
      <c r="B4" s="10"/>
      <c r="C4" s="172" t="s">
        <v>81</v>
      </c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1"/>
      <c r="T4" s="12" t="s">
        <v>10</v>
      </c>
      <c r="AT4" s="2" t="s">
        <v>3</v>
      </c>
    </row>
    <row r="5" spans="2:18" s="2" customFormat="1" ht="7.5" customHeight="1">
      <c r="B5" s="10"/>
      <c r="R5" s="11"/>
    </row>
    <row r="6" spans="2:18" s="6" customFormat="1" ht="33.75" customHeight="1">
      <c r="B6" s="19"/>
      <c r="D6" s="15" t="s">
        <v>13</v>
      </c>
      <c r="F6" s="176" t="s">
        <v>14</v>
      </c>
      <c r="G6" s="147"/>
      <c r="H6" s="147"/>
      <c r="I6" s="147"/>
      <c r="J6" s="147"/>
      <c r="K6" s="147"/>
      <c r="L6" s="147"/>
      <c r="M6" s="147"/>
      <c r="N6" s="147"/>
      <c r="O6" s="147"/>
      <c r="P6" s="147"/>
      <c r="R6" s="20"/>
    </row>
    <row r="7" spans="2:18" s="6" customFormat="1" ht="15" customHeight="1">
      <c r="B7" s="19"/>
      <c r="D7" s="16" t="s">
        <v>16</v>
      </c>
      <c r="F7" s="14"/>
      <c r="M7" s="16" t="s">
        <v>17</v>
      </c>
      <c r="O7" s="14"/>
      <c r="R7" s="20"/>
    </row>
    <row r="8" spans="2:18" s="6" customFormat="1" ht="15" customHeight="1">
      <c r="B8" s="19"/>
      <c r="D8" s="16" t="s">
        <v>19</v>
      </c>
      <c r="F8" s="14" t="s">
        <v>20</v>
      </c>
      <c r="M8" s="16" t="s">
        <v>21</v>
      </c>
      <c r="O8" s="198"/>
      <c r="P8" s="147"/>
      <c r="R8" s="20"/>
    </row>
    <row r="9" spans="2:18" s="6" customFormat="1" ht="12" customHeight="1">
      <c r="B9" s="19"/>
      <c r="R9" s="20"/>
    </row>
    <row r="10" spans="2:18" s="6" customFormat="1" ht="15" customHeight="1">
      <c r="B10" s="19"/>
      <c r="D10" s="16" t="s">
        <v>24</v>
      </c>
      <c r="M10" s="16" t="s">
        <v>25</v>
      </c>
      <c r="O10" s="165"/>
      <c r="P10" s="147"/>
      <c r="R10" s="20"/>
    </row>
    <row r="11" spans="2:18" s="6" customFormat="1" ht="18.75" customHeight="1">
      <c r="B11" s="19"/>
      <c r="E11" s="14" t="s">
        <v>26</v>
      </c>
      <c r="M11" s="16" t="s">
        <v>27</v>
      </c>
      <c r="O11" s="165"/>
      <c r="P11" s="147"/>
      <c r="R11" s="20"/>
    </row>
    <row r="12" spans="2:18" s="6" customFormat="1" ht="7.5" customHeight="1">
      <c r="B12" s="19"/>
      <c r="R12" s="20"/>
    </row>
    <row r="13" spans="2:18" s="6" customFormat="1" ht="15" customHeight="1">
      <c r="B13" s="19"/>
      <c r="D13" s="16" t="s">
        <v>28</v>
      </c>
      <c r="M13" s="16" t="s">
        <v>25</v>
      </c>
      <c r="O13" s="165">
        <f>IF('Rekapitulace stavby'!$AN$13="","",'Rekapitulace stavby'!$AN$13)</f>
      </c>
      <c r="P13" s="147"/>
      <c r="R13" s="20"/>
    </row>
    <row r="14" spans="2:18" s="6" customFormat="1" ht="18.75" customHeight="1">
      <c r="B14" s="19"/>
      <c r="E14" s="14" t="str">
        <f>IF('Rekapitulace stavby'!$E$14="","",'Rekapitulace stavby'!$E$14)</f>
        <v> </v>
      </c>
      <c r="M14" s="16" t="s">
        <v>27</v>
      </c>
      <c r="O14" s="165">
        <f>IF('Rekapitulace stavby'!$AN$14="","",'Rekapitulace stavby'!$AN$14)</f>
      </c>
      <c r="P14" s="147"/>
      <c r="R14" s="20"/>
    </row>
    <row r="15" spans="2:18" s="6" customFormat="1" ht="7.5" customHeight="1">
      <c r="B15" s="19"/>
      <c r="R15" s="20"/>
    </row>
    <row r="16" spans="2:18" s="6" customFormat="1" ht="15" customHeight="1">
      <c r="B16" s="19"/>
      <c r="D16" s="16" t="s">
        <v>29</v>
      </c>
      <c r="M16" s="16" t="s">
        <v>25</v>
      </c>
      <c r="O16" s="165">
        <f>IF('Rekapitulace stavby'!$AN$16="","",'Rekapitulace stavby'!$AN$16)</f>
      </c>
      <c r="P16" s="147"/>
      <c r="R16" s="20"/>
    </row>
    <row r="17" spans="2:18" s="6" customFormat="1" ht="18.75" customHeight="1">
      <c r="B17" s="19"/>
      <c r="E17" s="14" t="str">
        <f>IF('Rekapitulace stavby'!$E$17="","",'Rekapitulace stavby'!$E$17)</f>
        <v> </v>
      </c>
      <c r="M17" s="16" t="s">
        <v>27</v>
      </c>
      <c r="O17" s="165">
        <f>IF('Rekapitulace stavby'!$AN$17="","",'Rekapitulace stavby'!$AN$17)</f>
      </c>
      <c r="P17" s="147"/>
      <c r="R17" s="20"/>
    </row>
    <row r="18" spans="2:18" s="6" customFormat="1" ht="7.5" customHeight="1">
      <c r="B18" s="19"/>
      <c r="R18" s="20"/>
    </row>
    <row r="19" spans="2:18" s="6" customFormat="1" ht="15" customHeight="1">
      <c r="B19" s="19"/>
      <c r="D19" s="16" t="s">
        <v>31</v>
      </c>
      <c r="M19" s="16" t="s">
        <v>25</v>
      </c>
      <c r="O19" s="165">
        <f>IF('Rekapitulace stavby'!$AN$19="","",'Rekapitulace stavby'!$AN$19)</f>
      </c>
      <c r="P19" s="147"/>
      <c r="R19" s="20"/>
    </row>
    <row r="20" spans="2:18" s="6" customFormat="1" ht="18.75" customHeight="1">
      <c r="B20" s="19"/>
      <c r="E20" s="14" t="str">
        <f>IF('Rekapitulace stavby'!$E$20="","",'Rekapitulace stavby'!$E$20)</f>
        <v> </v>
      </c>
      <c r="M20" s="16" t="s">
        <v>27</v>
      </c>
      <c r="O20" s="165">
        <f>IF('Rekapitulace stavby'!$AN$20="","",'Rekapitulace stavby'!$AN$20)</f>
      </c>
      <c r="P20" s="147"/>
      <c r="R20" s="20"/>
    </row>
    <row r="21" spans="2:18" s="6" customFormat="1" ht="7.5" customHeight="1">
      <c r="B21" s="19"/>
      <c r="R21" s="20"/>
    </row>
    <row r="22" spans="2:18" s="6" customFormat="1" ht="15" customHeight="1">
      <c r="B22" s="19"/>
      <c r="D22" s="16" t="s">
        <v>32</v>
      </c>
      <c r="R22" s="20"/>
    </row>
    <row r="23" spans="2:18" s="74" customFormat="1" ht="15.75" customHeight="1">
      <c r="B23" s="75"/>
      <c r="E23" s="177"/>
      <c r="F23" s="202"/>
      <c r="G23" s="202"/>
      <c r="H23" s="202"/>
      <c r="I23" s="202"/>
      <c r="J23" s="202"/>
      <c r="K23" s="202"/>
      <c r="L23" s="202"/>
      <c r="R23" s="76"/>
    </row>
    <row r="24" spans="2:18" s="6" customFormat="1" ht="7.5" customHeight="1">
      <c r="B24" s="19"/>
      <c r="R24" s="20"/>
    </row>
    <row r="25" spans="2:18" s="6" customFormat="1" ht="7.5" customHeight="1">
      <c r="B25" s="19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R25" s="20"/>
    </row>
    <row r="26" spans="2:18" s="6" customFormat="1" ht="15" customHeight="1">
      <c r="B26" s="19"/>
      <c r="D26" s="77" t="s">
        <v>82</v>
      </c>
      <c r="M26" s="160">
        <f>$N$87</f>
        <v>0</v>
      </c>
      <c r="N26" s="147"/>
      <c r="O26" s="147"/>
      <c r="P26" s="147"/>
      <c r="R26" s="20"/>
    </row>
    <row r="27" spans="2:18" s="6" customFormat="1" ht="15" customHeight="1">
      <c r="B27" s="19"/>
      <c r="D27" s="18" t="s">
        <v>83</v>
      </c>
      <c r="M27" s="160">
        <f>$N$103</f>
        <v>0</v>
      </c>
      <c r="N27" s="147"/>
      <c r="O27" s="147"/>
      <c r="P27" s="147"/>
      <c r="R27" s="20"/>
    </row>
    <row r="28" spans="2:18" s="6" customFormat="1" ht="7.5" customHeight="1">
      <c r="B28" s="19"/>
      <c r="R28" s="20"/>
    </row>
    <row r="29" spans="2:18" s="6" customFormat="1" ht="26.25" customHeight="1">
      <c r="B29" s="19"/>
      <c r="D29" s="78" t="s">
        <v>35</v>
      </c>
      <c r="M29" s="203">
        <f>ROUND($M$26+$M$27,2)</f>
        <v>0</v>
      </c>
      <c r="N29" s="147"/>
      <c r="O29" s="147"/>
      <c r="P29" s="147"/>
      <c r="R29" s="20"/>
    </row>
    <row r="30" spans="2:18" s="6" customFormat="1" ht="7.5" customHeight="1">
      <c r="B30" s="19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R30" s="20"/>
    </row>
    <row r="31" spans="2:18" s="6" customFormat="1" ht="15" customHeight="1">
      <c r="B31" s="19"/>
      <c r="D31" s="24" t="s">
        <v>36</v>
      </c>
      <c r="E31" s="24" t="s">
        <v>37</v>
      </c>
      <c r="F31" s="25">
        <v>0.21</v>
      </c>
      <c r="G31" s="79" t="s">
        <v>38</v>
      </c>
      <c r="H31" s="201">
        <f>ROUND((SUM($BE$103:$BE$104)+SUM($BE$121:$BE$218)),2)</f>
        <v>0</v>
      </c>
      <c r="I31" s="147"/>
      <c r="J31" s="147"/>
      <c r="M31" s="201">
        <f>ROUND(ROUND((SUM($BE$103:$BE$104)+SUM($BE$121:$BE$218)),2)*$F$31,2)</f>
        <v>0</v>
      </c>
      <c r="N31" s="147"/>
      <c r="O31" s="147"/>
      <c r="P31" s="147"/>
      <c r="R31" s="20"/>
    </row>
    <row r="32" spans="2:18" s="6" customFormat="1" ht="15" customHeight="1">
      <c r="B32" s="19"/>
      <c r="E32" s="24" t="s">
        <v>39</v>
      </c>
      <c r="F32" s="25">
        <v>0.15</v>
      </c>
      <c r="G32" s="79" t="s">
        <v>38</v>
      </c>
      <c r="H32" s="201">
        <v>0</v>
      </c>
      <c r="I32" s="147"/>
      <c r="J32" s="147"/>
      <c r="M32" s="201">
        <v>0</v>
      </c>
      <c r="N32" s="147"/>
      <c r="O32" s="147"/>
      <c r="P32" s="147"/>
      <c r="R32" s="20"/>
    </row>
    <row r="33" spans="2:18" s="6" customFormat="1" ht="15" customHeight="1" hidden="1">
      <c r="B33" s="19"/>
      <c r="E33" s="24" t="s">
        <v>40</v>
      </c>
      <c r="F33" s="25">
        <v>0.21</v>
      </c>
      <c r="G33" s="79" t="s">
        <v>38</v>
      </c>
      <c r="H33" s="201">
        <f>ROUND((SUM($BG$103:$BG$104)+SUM($BG$121:$BG$218)),2)</f>
        <v>0</v>
      </c>
      <c r="I33" s="147"/>
      <c r="J33" s="147"/>
      <c r="M33" s="201">
        <v>0</v>
      </c>
      <c r="N33" s="147"/>
      <c r="O33" s="147"/>
      <c r="P33" s="147"/>
      <c r="R33" s="20"/>
    </row>
    <row r="34" spans="2:18" s="6" customFormat="1" ht="15" customHeight="1" hidden="1">
      <c r="B34" s="19"/>
      <c r="E34" s="24" t="s">
        <v>41</v>
      </c>
      <c r="F34" s="25">
        <v>0.15</v>
      </c>
      <c r="G34" s="79" t="s">
        <v>38</v>
      </c>
      <c r="H34" s="201">
        <f>ROUND((SUM($BH$103:$BH$104)+SUM($BH$121:$BH$218)),2)</f>
        <v>0</v>
      </c>
      <c r="I34" s="147"/>
      <c r="J34" s="147"/>
      <c r="M34" s="201">
        <v>0</v>
      </c>
      <c r="N34" s="147"/>
      <c r="O34" s="147"/>
      <c r="P34" s="147"/>
      <c r="R34" s="20"/>
    </row>
    <row r="35" spans="2:18" s="6" customFormat="1" ht="15" customHeight="1" hidden="1">
      <c r="B35" s="19"/>
      <c r="E35" s="24" t="s">
        <v>42</v>
      </c>
      <c r="F35" s="25">
        <v>0</v>
      </c>
      <c r="G35" s="79" t="s">
        <v>38</v>
      </c>
      <c r="H35" s="201">
        <f>ROUND((SUM($BI$103:$BI$104)+SUM($BI$121:$BI$218)),2)</f>
        <v>0</v>
      </c>
      <c r="I35" s="147"/>
      <c r="J35" s="147"/>
      <c r="M35" s="201">
        <v>0</v>
      </c>
      <c r="N35" s="147"/>
      <c r="O35" s="147"/>
      <c r="P35" s="147"/>
      <c r="R35" s="20"/>
    </row>
    <row r="36" spans="2:18" s="6" customFormat="1" ht="7.5" customHeight="1">
      <c r="B36" s="19"/>
      <c r="R36" s="20"/>
    </row>
    <row r="37" spans="2:18" s="6" customFormat="1" ht="26.25" customHeight="1">
      <c r="B37" s="19"/>
      <c r="C37" s="28"/>
      <c r="D37" s="29" t="s">
        <v>43</v>
      </c>
      <c r="E37" s="30"/>
      <c r="F37" s="30"/>
      <c r="G37" s="80" t="s">
        <v>44</v>
      </c>
      <c r="H37" s="31" t="s">
        <v>45</v>
      </c>
      <c r="I37" s="30"/>
      <c r="J37" s="30"/>
      <c r="K37" s="30"/>
      <c r="L37" s="171">
        <f>SUM($M$29:$M$35)</f>
        <v>0</v>
      </c>
      <c r="M37" s="158"/>
      <c r="N37" s="158"/>
      <c r="O37" s="158"/>
      <c r="P37" s="159"/>
      <c r="Q37" s="28"/>
      <c r="R37" s="20"/>
    </row>
    <row r="38" spans="2:18" s="6" customFormat="1" ht="15" customHeight="1">
      <c r="B38" s="19"/>
      <c r="R38" s="20"/>
    </row>
    <row r="39" spans="2:18" s="6" customFormat="1" ht="15" customHeight="1">
      <c r="B39" s="19"/>
      <c r="R39" s="20"/>
    </row>
    <row r="40" spans="2:18" s="2" customFormat="1" ht="14.25" customHeight="1">
      <c r="B40" s="10"/>
      <c r="R40" s="11"/>
    </row>
    <row r="41" spans="2:18" s="2" customFormat="1" ht="14.25" customHeight="1">
      <c r="B41" s="10"/>
      <c r="R41" s="11"/>
    </row>
    <row r="42" spans="2:18" s="2" customFormat="1" ht="14.25" customHeight="1">
      <c r="B42" s="10"/>
      <c r="R42" s="11"/>
    </row>
    <row r="43" spans="2:18" s="2" customFormat="1" ht="14.25" customHeight="1">
      <c r="B43" s="10"/>
      <c r="R43" s="11"/>
    </row>
    <row r="44" spans="2:18" s="2" customFormat="1" ht="14.25" customHeight="1">
      <c r="B44" s="10"/>
      <c r="R44" s="11"/>
    </row>
    <row r="45" spans="2:18" s="2" customFormat="1" ht="14.25" customHeight="1">
      <c r="B45" s="10"/>
      <c r="R45" s="11"/>
    </row>
    <row r="46" spans="2:18" s="2" customFormat="1" ht="14.25" customHeight="1">
      <c r="B46" s="10"/>
      <c r="R46" s="11"/>
    </row>
    <row r="47" spans="2:18" s="2" customFormat="1" ht="14.25" customHeight="1">
      <c r="B47" s="10"/>
      <c r="R47" s="11"/>
    </row>
    <row r="48" spans="2:18" s="2" customFormat="1" ht="14.25" customHeight="1">
      <c r="B48" s="10"/>
      <c r="R48" s="11"/>
    </row>
    <row r="49" spans="2:18" s="2" customFormat="1" ht="14.25" customHeight="1">
      <c r="B49" s="10"/>
      <c r="R49" s="11"/>
    </row>
    <row r="50" spans="2:18" s="6" customFormat="1" ht="15.75" customHeight="1">
      <c r="B50" s="19"/>
      <c r="D50" s="32" t="s">
        <v>46</v>
      </c>
      <c r="E50" s="33"/>
      <c r="F50" s="33"/>
      <c r="G50" s="33"/>
      <c r="H50" s="34"/>
      <c r="J50" s="32" t="s">
        <v>47</v>
      </c>
      <c r="K50" s="33"/>
      <c r="L50" s="33"/>
      <c r="M50" s="33"/>
      <c r="N50" s="33"/>
      <c r="O50" s="33"/>
      <c r="P50" s="34"/>
      <c r="R50" s="20"/>
    </row>
    <row r="51" spans="2:18" s="2" customFormat="1" ht="14.25" customHeight="1">
      <c r="B51" s="10"/>
      <c r="D51" s="35"/>
      <c r="H51" s="36"/>
      <c r="J51" s="35"/>
      <c r="P51" s="36"/>
      <c r="R51" s="11"/>
    </row>
    <row r="52" spans="2:18" s="2" customFormat="1" ht="14.25" customHeight="1">
      <c r="B52" s="10"/>
      <c r="D52" s="35"/>
      <c r="H52" s="36"/>
      <c r="J52" s="35"/>
      <c r="P52" s="36"/>
      <c r="R52" s="11"/>
    </row>
    <row r="53" spans="2:18" s="2" customFormat="1" ht="14.25" customHeight="1">
      <c r="B53" s="10"/>
      <c r="D53" s="35"/>
      <c r="H53" s="36"/>
      <c r="J53" s="35"/>
      <c r="P53" s="36"/>
      <c r="R53" s="11"/>
    </row>
    <row r="54" spans="2:18" s="2" customFormat="1" ht="14.25" customHeight="1">
      <c r="B54" s="10"/>
      <c r="D54" s="35"/>
      <c r="H54" s="36"/>
      <c r="J54" s="35"/>
      <c r="P54" s="36"/>
      <c r="R54" s="11"/>
    </row>
    <row r="55" spans="2:18" s="2" customFormat="1" ht="14.25" customHeight="1">
      <c r="B55" s="10"/>
      <c r="D55" s="35"/>
      <c r="H55" s="36"/>
      <c r="J55" s="35"/>
      <c r="P55" s="36"/>
      <c r="R55" s="11"/>
    </row>
    <row r="56" spans="2:18" s="2" customFormat="1" ht="14.25" customHeight="1">
      <c r="B56" s="10"/>
      <c r="D56" s="35"/>
      <c r="H56" s="36"/>
      <c r="J56" s="35"/>
      <c r="P56" s="36"/>
      <c r="R56" s="11"/>
    </row>
    <row r="57" spans="2:18" s="2" customFormat="1" ht="14.25" customHeight="1">
      <c r="B57" s="10"/>
      <c r="D57" s="35"/>
      <c r="H57" s="36"/>
      <c r="J57" s="35"/>
      <c r="P57" s="36"/>
      <c r="R57" s="11"/>
    </row>
    <row r="58" spans="2:18" s="2" customFormat="1" ht="14.25" customHeight="1">
      <c r="B58" s="10"/>
      <c r="D58" s="35"/>
      <c r="H58" s="36"/>
      <c r="J58" s="35"/>
      <c r="P58" s="36"/>
      <c r="R58" s="11"/>
    </row>
    <row r="59" spans="2:18" s="6" customFormat="1" ht="15.75" customHeight="1">
      <c r="B59" s="19"/>
      <c r="D59" s="37" t="s">
        <v>48</v>
      </c>
      <c r="E59" s="38"/>
      <c r="F59" s="38"/>
      <c r="G59" s="39" t="s">
        <v>49</v>
      </c>
      <c r="H59" s="40"/>
      <c r="J59" s="37" t="s">
        <v>48</v>
      </c>
      <c r="K59" s="38"/>
      <c r="L59" s="38"/>
      <c r="M59" s="38"/>
      <c r="N59" s="39" t="s">
        <v>49</v>
      </c>
      <c r="O59" s="38"/>
      <c r="P59" s="40"/>
      <c r="R59" s="20"/>
    </row>
    <row r="60" spans="2:18" s="2" customFormat="1" ht="14.25" customHeight="1">
      <c r="B60" s="10"/>
      <c r="R60" s="11"/>
    </row>
    <row r="61" spans="2:18" s="6" customFormat="1" ht="15.75" customHeight="1">
      <c r="B61" s="19"/>
      <c r="D61" s="32" t="s">
        <v>50</v>
      </c>
      <c r="E61" s="33"/>
      <c r="F61" s="33"/>
      <c r="G61" s="33"/>
      <c r="H61" s="34"/>
      <c r="J61" s="32" t="s">
        <v>51</v>
      </c>
      <c r="K61" s="33"/>
      <c r="L61" s="33"/>
      <c r="M61" s="33"/>
      <c r="N61" s="33"/>
      <c r="O61" s="33"/>
      <c r="P61" s="34"/>
      <c r="R61" s="20"/>
    </row>
    <row r="62" spans="2:18" s="2" customFormat="1" ht="14.25" customHeight="1">
      <c r="B62" s="10"/>
      <c r="D62" s="35"/>
      <c r="H62" s="36"/>
      <c r="J62" s="35"/>
      <c r="P62" s="36"/>
      <c r="R62" s="11"/>
    </row>
    <row r="63" spans="2:18" s="2" customFormat="1" ht="14.25" customHeight="1">
      <c r="B63" s="10"/>
      <c r="D63" s="35"/>
      <c r="H63" s="36"/>
      <c r="J63" s="35"/>
      <c r="P63" s="36"/>
      <c r="R63" s="11"/>
    </row>
    <row r="64" spans="2:18" s="2" customFormat="1" ht="14.25" customHeight="1">
      <c r="B64" s="10"/>
      <c r="D64" s="35"/>
      <c r="H64" s="36"/>
      <c r="J64" s="35"/>
      <c r="P64" s="36"/>
      <c r="R64" s="11"/>
    </row>
    <row r="65" spans="2:18" s="2" customFormat="1" ht="14.25" customHeight="1">
      <c r="B65" s="10"/>
      <c r="D65" s="35"/>
      <c r="H65" s="36"/>
      <c r="J65" s="35"/>
      <c r="P65" s="36"/>
      <c r="R65" s="11"/>
    </row>
    <row r="66" spans="2:18" s="2" customFormat="1" ht="14.25" customHeight="1">
      <c r="B66" s="10"/>
      <c r="D66" s="35"/>
      <c r="H66" s="36"/>
      <c r="J66" s="35"/>
      <c r="P66" s="36"/>
      <c r="R66" s="11"/>
    </row>
    <row r="67" spans="2:18" s="2" customFormat="1" ht="14.25" customHeight="1">
      <c r="B67" s="10"/>
      <c r="D67" s="35"/>
      <c r="H67" s="36"/>
      <c r="J67" s="35"/>
      <c r="P67" s="36"/>
      <c r="R67" s="11"/>
    </row>
    <row r="68" spans="2:18" s="2" customFormat="1" ht="14.25" customHeight="1">
      <c r="B68" s="10"/>
      <c r="D68" s="35"/>
      <c r="H68" s="36"/>
      <c r="J68" s="35"/>
      <c r="P68" s="36"/>
      <c r="R68" s="11"/>
    </row>
    <row r="69" spans="2:18" s="2" customFormat="1" ht="14.25" customHeight="1">
      <c r="B69" s="10"/>
      <c r="D69" s="35"/>
      <c r="H69" s="36"/>
      <c r="J69" s="35"/>
      <c r="P69" s="36"/>
      <c r="R69" s="11"/>
    </row>
    <row r="70" spans="2:18" s="6" customFormat="1" ht="15.75" customHeight="1">
      <c r="B70" s="19"/>
      <c r="D70" s="37" t="s">
        <v>48</v>
      </c>
      <c r="E70" s="38"/>
      <c r="F70" s="38"/>
      <c r="G70" s="39" t="s">
        <v>49</v>
      </c>
      <c r="H70" s="40"/>
      <c r="J70" s="37" t="s">
        <v>48</v>
      </c>
      <c r="K70" s="38"/>
      <c r="L70" s="38"/>
      <c r="M70" s="38"/>
      <c r="N70" s="39" t="s">
        <v>49</v>
      </c>
      <c r="O70" s="38"/>
      <c r="P70" s="40"/>
      <c r="R70" s="20"/>
    </row>
    <row r="71" spans="2:18" s="6" customFormat="1" ht="15" customHeight="1">
      <c r="B71" s="41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3"/>
    </row>
    <row r="75" spans="2:18" s="6" customFormat="1" ht="7.5" customHeight="1">
      <c r="B75" s="44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6"/>
    </row>
    <row r="76" spans="2:18" s="6" customFormat="1" ht="37.5" customHeight="1">
      <c r="B76" s="19"/>
      <c r="C76" s="172" t="s">
        <v>84</v>
      </c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20"/>
    </row>
    <row r="77" spans="2:18" s="6" customFormat="1" ht="7.5" customHeight="1">
      <c r="B77" s="19"/>
      <c r="R77" s="20"/>
    </row>
    <row r="78" spans="2:18" s="6" customFormat="1" ht="37.5" customHeight="1">
      <c r="B78" s="19"/>
      <c r="C78" s="49" t="s">
        <v>13</v>
      </c>
      <c r="F78" s="164" t="str">
        <f>$F$6</f>
        <v>Heřmanická 23, byt č. 12</v>
      </c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R78" s="20"/>
    </row>
    <row r="79" spans="2:18" s="6" customFormat="1" ht="7.5" customHeight="1">
      <c r="B79" s="19"/>
      <c r="R79" s="20"/>
    </row>
    <row r="80" spans="2:18" s="6" customFormat="1" ht="18.75" customHeight="1">
      <c r="B80" s="19"/>
      <c r="C80" s="16" t="s">
        <v>19</v>
      </c>
      <c r="F80" s="14" t="str">
        <f>$F$8</f>
        <v> </v>
      </c>
      <c r="K80" s="16" t="s">
        <v>21</v>
      </c>
      <c r="M80" s="198">
        <f>IF($O$8="","",$O$8)</f>
      </c>
      <c r="N80" s="147"/>
      <c r="O80" s="147"/>
      <c r="P80" s="147"/>
      <c r="R80" s="20"/>
    </row>
    <row r="81" spans="2:18" s="6" customFormat="1" ht="7.5" customHeight="1">
      <c r="B81" s="19"/>
      <c r="R81" s="20"/>
    </row>
    <row r="82" spans="2:18" s="6" customFormat="1" ht="15.75" customHeight="1">
      <c r="B82" s="19"/>
      <c r="C82" s="16" t="s">
        <v>24</v>
      </c>
      <c r="F82" s="14" t="str">
        <f>$E$11</f>
        <v>Městský obvod Slezská Ostrava</v>
      </c>
      <c r="K82" s="16" t="s">
        <v>29</v>
      </c>
      <c r="M82" s="165" t="str">
        <f>$E$17</f>
        <v> </v>
      </c>
      <c r="N82" s="147"/>
      <c r="O82" s="147"/>
      <c r="P82" s="147"/>
      <c r="Q82" s="147"/>
      <c r="R82" s="20"/>
    </row>
    <row r="83" spans="2:18" s="6" customFormat="1" ht="15" customHeight="1">
      <c r="B83" s="19"/>
      <c r="C83" s="16" t="s">
        <v>28</v>
      </c>
      <c r="F83" s="14" t="str">
        <f>IF($E$14="","",$E$14)</f>
        <v> </v>
      </c>
      <c r="K83" s="16" t="s">
        <v>31</v>
      </c>
      <c r="M83" s="165" t="str">
        <f>$E$20</f>
        <v> </v>
      </c>
      <c r="N83" s="147"/>
      <c r="O83" s="147"/>
      <c r="P83" s="147"/>
      <c r="Q83" s="147"/>
      <c r="R83" s="20"/>
    </row>
    <row r="84" spans="2:18" s="6" customFormat="1" ht="11.25" customHeight="1">
      <c r="B84" s="19"/>
      <c r="R84" s="20"/>
    </row>
    <row r="85" spans="2:18" s="6" customFormat="1" ht="30" customHeight="1">
      <c r="B85" s="19"/>
      <c r="C85" s="200" t="s">
        <v>85</v>
      </c>
      <c r="D85" s="149"/>
      <c r="E85" s="149"/>
      <c r="F85" s="149"/>
      <c r="G85" s="149"/>
      <c r="H85" s="28"/>
      <c r="I85" s="28"/>
      <c r="J85" s="28"/>
      <c r="K85" s="28"/>
      <c r="L85" s="28"/>
      <c r="M85" s="28"/>
      <c r="N85" s="200" t="s">
        <v>86</v>
      </c>
      <c r="O85" s="147"/>
      <c r="P85" s="147"/>
      <c r="Q85" s="147"/>
      <c r="R85" s="20"/>
    </row>
    <row r="86" spans="2:18" s="6" customFormat="1" ht="11.25" customHeight="1">
      <c r="B86" s="19"/>
      <c r="R86" s="20"/>
    </row>
    <row r="87" spans="2:47" s="6" customFormat="1" ht="30" customHeight="1">
      <c r="B87" s="19"/>
      <c r="C87" s="60" t="s">
        <v>87</v>
      </c>
      <c r="N87" s="146">
        <f>$N$121</f>
        <v>0</v>
      </c>
      <c r="O87" s="147"/>
      <c r="P87" s="147"/>
      <c r="Q87" s="147"/>
      <c r="R87" s="20"/>
      <c r="AU87" s="6" t="s">
        <v>88</v>
      </c>
    </row>
    <row r="88" spans="2:18" s="81" customFormat="1" ht="25.5" customHeight="1">
      <c r="B88" s="82"/>
      <c r="D88" s="83" t="s">
        <v>89</v>
      </c>
      <c r="N88" s="199">
        <f>$N$122</f>
        <v>0</v>
      </c>
      <c r="O88" s="197"/>
      <c r="P88" s="197"/>
      <c r="Q88" s="197"/>
      <c r="R88" s="84"/>
    </row>
    <row r="89" spans="2:18" s="77" customFormat="1" ht="21" customHeight="1">
      <c r="B89" s="85"/>
      <c r="D89" s="86" t="s">
        <v>90</v>
      </c>
      <c r="N89" s="196">
        <f>$N$123</f>
        <v>0</v>
      </c>
      <c r="O89" s="197"/>
      <c r="P89" s="197"/>
      <c r="Q89" s="197"/>
      <c r="R89" s="87"/>
    </row>
    <row r="90" spans="2:18" s="77" customFormat="1" ht="21" customHeight="1">
      <c r="B90" s="85"/>
      <c r="D90" s="86" t="s">
        <v>91</v>
      </c>
      <c r="N90" s="196">
        <f>$N$126</f>
        <v>0</v>
      </c>
      <c r="O90" s="197"/>
      <c r="P90" s="197"/>
      <c r="Q90" s="197"/>
      <c r="R90" s="87"/>
    </row>
    <row r="91" spans="2:18" s="77" customFormat="1" ht="21" customHeight="1">
      <c r="B91" s="85"/>
      <c r="D91" s="86" t="s">
        <v>92</v>
      </c>
      <c r="N91" s="196">
        <f>$N$129</f>
        <v>0</v>
      </c>
      <c r="O91" s="197"/>
      <c r="P91" s="197"/>
      <c r="Q91" s="197"/>
      <c r="R91" s="87"/>
    </row>
    <row r="92" spans="2:18" s="77" customFormat="1" ht="21" customHeight="1">
      <c r="B92" s="85"/>
      <c r="D92" s="86" t="s">
        <v>93</v>
      </c>
      <c r="N92" s="196">
        <f>$N$134</f>
        <v>0</v>
      </c>
      <c r="O92" s="197"/>
      <c r="P92" s="197"/>
      <c r="Q92" s="197"/>
      <c r="R92" s="87"/>
    </row>
    <row r="93" spans="2:18" s="81" customFormat="1" ht="25.5" customHeight="1">
      <c r="B93" s="82"/>
      <c r="D93" s="83" t="s">
        <v>94</v>
      </c>
      <c r="N93" s="199">
        <f>$N$139</f>
        <v>0</v>
      </c>
      <c r="O93" s="197"/>
      <c r="P93" s="197"/>
      <c r="Q93" s="197"/>
      <c r="R93" s="84"/>
    </row>
    <row r="94" spans="2:18" s="77" customFormat="1" ht="21" customHeight="1">
      <c r="B94" s="85"/>
      <c r="D94" s="86" t="s">
        <v>95</v>
      </c>
      <c r="N94" s="196">
        <f>$N$140</f>
        <v>0</v>
      </c>
      <c r="O94" s="197"/>
      <c r="P94" s="197"/>
      <c r="Q94" s="197"/>
      <c r="R94" s="87"/>
    </row>
    <row r="95" spans="2:18" s="77" customFormat="1" ht="21" customHeight="1">
      <c r="B95" s="85"/>
      <c r="D95" s="86" t="s">
        <v>96</v>
      </c>
      <c r="N95" s="196">
        <f>$N$155</f>
        <v>0</v>
      </c>
      <c r="O95" s="197"/>
      <c r="P95" s="197"/>
      <c r="Q95" s="197"/>
      <c r="R95" s="87"/>
    </row>
    <row r="96" spans="2:18" s="77" customFormat="1" ht="21" customHeight="1">
      <c r="B96" s="85"/>
      <c r="D96" s="86" t="s">
        <v>97</v>
      </c>
      <c r="N96" s="196">
        <f>$N$166</f>
        <v>0</v>
      </c>
      <c r="O96" s="197"/>
      <c r="P96" s="197"/>
      <c r="Q96" s="197"/>
      <c r="R96" s="87"/>
    </row>
    <row r="97" spans="2:18" s="77" customFormat="1" ht="21" customHeight="1">
      <c r="B97" s="85"/>
      <c r="D97" s="86" t="s">
        <v>98</v>
      </c>
      <c r="N97" s="196">
        <f>$N$181</f>
        <v>0</v>
      </c>
      <c r="O97" s="197"/>
      <c r="P97" s="197"/>
      <c r="Q97" s="197"/>
      <c r="R97" s="87"/>
    </row>
    <row r="98" spans="2:18" s="77" customFormat="1" ht="21" customHeight="1">
      <c r="B98" s="85"/>
      <c r="D98" s="86" t="s">
        <v>99</v>
      </c>
      <c r="N98" s="196">
        <f>$N$192</f>
        <v>0</v>
      </c>
      <c r="O98" s="197"/>
      <c r="P98" s="197"/>
      <c r="Q98" s="197"/>
      <c r="R98" s="87"/>
    </row>
    <row r="99" spans="2:18" s="77" customFormat="1" ht="21" customHeight="1">
      <c r="B99" s="85"/>
      <c r="D99" s="86" t="s">
        <v>100</v>
      </c>
      <c r="N99" s="196">
        <f>$N$199</f>
        <v>0</v>
      </c>
      <c r="O99" s="197"/>
      <c r="P99" s="197"/>
      <c r="Q99" s="197"/>
      <c r="R99" s="87"/>
    </row>
    <row r="100" spans="2:18" s="81" customFormat="1" ht="25.5" customHeight="1">
      <c r="B100" s="82"/>
      <c r="D100" s="83" t="s">
        <v>101</v>
      </c>
      <c r="N100" s="199">
        <f>$N$206</f>
        <v>0</v>
      </c>
      <c r="O100" s="197"/>
      <c r="P100" s="197"/>
      <c r="Q100" s="197"/>
      <c r="R100" s="84"/>
    </row>
    <row r="101" spans="2:18" s="77" customFormat="1" ht="21" customHeight="1">
      <c r="B101" s="85"/>
      <c r="D101" s="86" t="s">
        <v>102</v>
      </c>
      <c r="N101" s="196">
        <f>$N$207</f>
        <v>0</v>
      </c>
      <c r="O101" s="197"/>
      <c r="P101" s="197"/>
      <c r="Q101" s="197"/>
      <c r="R101" s="87"/>
    </row>
    <row r="102" spans="2:18" s="6" customFormat="1" ht="22.5" customHeight="1">
      <c r="B102" s="19"/>
      <c r="R102" s="20"/>
    </row>
    <row r="103" spans="2:21" s="6" customFormat="1" ht="30" customHeight="1">
      <c r="B103" s="19"/>
      <c r="C103" s="60" t="s">
        <v>103</v>
      </c>
      <c r="N103" s="146">
        <v>0</v>
      </c>
      <c r="O103" s="147"/>
      <c r="P103" s="147"/>
      <c r="Q103" s="147"/>
      <c r="R103" s="20"/>
      <c r="T103" s="88"/>
      <c r="U103" s="89" t="s">
        <v>36</v>
      </c>
    </row>
    <row r="104" spans="2:18" s="6" customFormat="1" ht="18.75" customHeight="1">
      <c r="B104" s="19"/>
      <c r="R104" s="20"/>
    </row>
    <row r="105" spans="2:18" s="6" customFormat="1" ht="30" customHeight="1">
      <c r="B105" s="19"/>
      <c r="C105" s="73" t="s">
        <v>80</v>
      </c>
      <c r="D105" s="28"/>
      <c r="E105" s="28"/>
      <c r="F105" s="28"/>
      <c r="G105" s="28"/>
      <c r="H105" s="28"/>
      <c r="I105" s="28"/>
      <c r="J105" s="28"/>
      <c r="K105" s="28"/>
      <c r="L105" s="148">
        <f>ROUND(SUM($N$87+$N$103),2)</f>
        <v>0</v>
      </c>
      <c r="M105" s="149"/>
      <c r="N105" s="149"/>
      <c r="O105" s="149"/>
      <c r="P105" s="149"/>
      <c r="Q105" s="149"/>
      <c r="R105" s="20"/>
    </row>
    <row r="106" spans="2:18" s="6" customFormat="1" ht="7.5" customHeight="1">
      <c r="B106" s="41"/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3"/>
    </row>
    <row r="110" spans="2:18" s="6" customFormat="1" ht="7.5" customHeight="1">
      <c r="B110" s="44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6"/>
    </row>
    <row r="111" spans="2:18" s="6" customFormat="1" ht="37.5" customHeight="1">
      <c r="B111" s="19"/>
      <c r="C111" s="172" t="s">
        <v>104</v>
      </c>
      <c r="D111" s="147"/>
      <c r="E111" s="147"/>
      <c r="F111" s="147"/>
      <c r="G111" s="147"/>
      <c r="H111" s="147"/>
      <c r="I111" s="147"/>
      <c r="J111" s="147"/>
      <c r="K111" s="147"/>
      <c r="L111" s="147"/>
      <c r="M111" s="147"/>
      <c r="N111" s="147"/>
      <c r="O111" s="147"/>
      <c r="P111" s="147"/>
      <c r="Q111" s="147"/>
      <c r="R111" s="20"/>
    </row>
    <row r="112" spans="2:18" s="6" customFormat="1" ht="7.5" customHeight="1">
      <c r="B112" s="19"/>
      <c r="R112" s="20"/>
    </row>
    <row r="113" spans="2:18" s="6" customFormat="1" ht="37.5" customHeight="1">
      <c r="B113" s="19"/>
      <c r="C113" s="49" t="s">
        <v>13</v>
      </c>
      <c r="F113" s="164" t="str">
        <f>$F$6</f>
        <v>Heřmanická 23, byt č. 12</v>
      </c>
      <c r="G113" s="147"/>
      <c r="H113" s="147"/>
      <c r="I113" s="147"/>
      <c r="J113" s="147"/>
      <c r="K113" s="147"/>
      <c r="L113" s="147"/>
      <c r="M113" s="147"/>
      <c r="N113" s="147"/>
      <c r="O113" s="147"/>
      <c r="P113" s="147"/>
      <c r="R113" s="20"/>
    </row>
    <row r="114" spans="2:18" s="6" customFormat="1" ht="7.5" customHeight="1">
      <c r="B114" s="19"/>
      <c r="R114" s="20"/>
    </row>
    <row r="115" spans="2:18" s="6" customFormat="1" ht="18.75" customHeight="1">
      <c r="B115" s="19"/>
      <c r="C115" s="16" t="s">
        <v>19</v>
      </c>
      <c r="F115" s="14" t="str">
        <f>$F$8</f>
        <v> </v>
      </c>
      <c r="K115" s="16" t="s">
        <v>21</v>
      </c>
      <c r="M115" s="198">
        <f>IF($O$8="","",$O$8)</f>
      </c>
      <c r="N115" s="147"/>
      <c r="O115" s="147"/>
      <c r="P115" s="147"/>
      <c r="R115" s="20"/>
    </row>
    <row r="116" spans="2:18" s="6" customFormat="1" ht="7.5" customHeight="1">
      <c r="B116" s="19"/>
      <c r="R116" s="20"/>
    </row>
    <row r="117" spans="2:18" s="6" customFormat="1" ht="15.75" customHeight="1">
      <c r="B117" s="19"/>
      <c r="C117" s="16" t="s">
        <v>24</v>
      </c>
      <c r="F117" s="14" t="str">
        <f>$E$11</f>
        <v>Městský obvod Slezská Ostrava</v>
      </c>
      <c r="K117" s="16" t="s">
        <v>29</v>
      </c>
      <c r="M117" s="165" t="str">
        <f>$E$17</f>
        <v> </v>
      </c>
      <c r="N117" s="147"/>
      <c r="O117" s="147"/>
      <c r="P117" s="147"/>
      <c r="Q117" s="147"/>
      <c r="R117" s="20"/>
    </row>
    <row r="118" spans="2:18" s="6" customFormat="1" ht="15" customHeight="1">
      <c r="B118" s="19"/>
      <c r="C118" s="16" t="s">
        <v>28</v>
      </c>
      <c r="F118" s="14" t="str">
        <f>IF($E$14="","",$E$14)</f>
        <v> </v>
      </c>
      <c r="K118" s="16" t="s">
        <v>31</v>
      </c>
      <c r="M118" s="165" t="str">
        <f>$E$20</f>
        <v> </v>
      </c>
      <c r="N118" s="147"/>
      <c r="O118" s="147"/>
      <c r="P118" s="147"/>
      <c r="Q118" s="147"/>
      <c r="R118" s="20"/>
    </row>
    <row r="119" spans="2:18" s="6" customFormat="1" ht="11.25" customHeight="1">
      <c r="B119" s="19"/>
      <c r="R119" s="20"/>
    </row>
    <row r="120" spans="2:27" s="90" customFormat="1" ht="30" customHeight="1">
      <c r="B120" s="91"/>
      <c r="C120" s="92" t="s">
        <v>105</v>
      </c>
      <c r="D120" s="93" t="s">
        <v>106</v>
      </c>
      <c r="E120" s="93" t="s">
        <v>54</v>
      </c>
      <c r="F120" s="192" t="s">
        <v>107</v>
      </c>
      <c r="G120" s="193"/>
      <c r="H120" s="193"/>
      <c r="I120" s="193"/>
      <c r="J120" s="93" t="s">
        <v>108</v>
      </c>
      <c r="K120" s="93" t="s">
        <v>109</v>
      </c>
      <c r="L120" s="192" t="s">
        <v>110</v>
      </c>
      <c r="M120" s="193"/>
      <c r="N120" s="192" t="s">
        <v>111</v>
      </c>
      <c r="O120" s="193"/>
      <c r="P120" s="193"/>
      <c r="Q120" s="194"/>
      <c r="R120" s="94"/>
      <c r="T120" s="55" t="s">
        <v>112</v>
      </c>
      <c r="U120" s="56" t="s">
        <v>36</v>
      </c>
      <c r="V120" s="56" t="s">
        <v>113</v>
      </c>
      <c r="W120" s="56" t="s">
        <v>114</v>
      </c>
      <c r="X120" s="56" t="s">
        <v>115</v>
      </c>
      <c r="Y120" s="56" t="s">
        <v>116</v>
      </c>
      <c r="Z120" s="56" t="s">
        <v>117</v>
      </c>
      <c r="AA120" s="57" t="s">
        <v>118</v>
      </c>
    </row>
    <row r="121" spans="2:63" s="6" customFormat="1" ht="30" customHeight="1">
      <c r="B121" s="19"/>
      <c r="C121" s="60" t="s">
        <v>82</v>
      </c>
      <c r="N121" s="195">
        <f>$BK$121</f>
        <v>0</v>
      </c>
      <c r="O121" s="147"/>
      <c r="P121" s="147"/>
      <c r="Q121" s="147"/>
      <c r="R121" s="20"/>
      <c r="T121" s="59"/>
      <c r="U121" s="33"/>
      <c r="V121" s="33"/>
      <c r="W121" s="95">
        <f>$W$122+$W$139+$W$206</f>
        <v>69.77966500000001</v>
      </c>
      <c r="X121" s="33"/>
      <c r="Y121" s="95">
        <f>$Y$122+$Y$139+$Y$206</f>
        <v>0.49823288</v>
      </c>
      <c r="Z121" s="33"/>
      <c r="AA121" s="96">
        <f>$AA$122+$AA$139+$AA$206</f>
        <v>0.6148938999999999</v>
      </c>
      <c r="AT121" s="6" t="s">
        <v>71</v>
      </c>
      <c r="AU121" s="6" t="s">
        <v>88</v>
      </c>
      <c r="BK121" s="97">
        <f>$BK$122+$BK$139+$BK$206</f>
        <v>0</v>
      </c>
    </row>
    <row r="122" spans="2:63" s="98" customFormat="1" ht="37.5" customHeight="1">
      <c r="B122" s="99"/>
      <c r="D122" s="100" t="s">
        <v>89</v>
      </c>
      <c r="E122" s="100"/>
      <c r="F122" s="100"/>
      <c r="G122" s="100"/>
      <c r="H122" s="100"/>
      <c r="I122" s="100"/>
      <c r="J122" s="100"/>
      <c r="K122" s="100"/>
      <c r="L122" s="100"/>
      <c r="M122" s="100"/>
      <c r="N122" s="178">
        <f>$BK$122</f>
        <v>0</v>
      </c>
      <c r="O122" s="179"/>
      <c r="P122" s="179"/>
      <c r="Q122" s="179"/>
      <c r="R122" s="102"/>
      <c r="T122" s="103"/>
      <c r="W122" s="104">
        <f>$W$123+$W$126+$W$129+$W$134</f>
        <v>16.760225000000002</v>
      </c>
      <c r="Y122" s="104">
        <f>$Y$123+$Y$126+$Y$129+$Y$134</f>
        <v>0.09727119999999999</v>
      </c>
      <c r="AA122" s="105">
        <f>$AA$123+$AA$126+$AA$129+$AA$134</f>
        <v>0.0524</v>
      </c>
      <c r="AR122" s="101" t="s">
        <v>18</v>
      </c>
      <c r="AT122" s="101" t="s">
        <v>71</v>
      </c>
      <c r="AU122" s="101" t="s">
        <v>72</v>
      </c>
      <c r="AY122" s="101" t="s">
        <v>119</v>
      </c>
      <c r="BK122" s="106">
        <f>$BK$123+$BK$126+$BK$129+$BK$134</f>
        <v>0</v>
      </c>
    </row>
    <row r="123" spans="2:63" s="98" customFormat="1" ht="21" customHeight="1">
      <c r="B123" s="99"/>
      <c r="D123" s="107" t="s">
        <v>90</v>
      </c>
      <c r="E123" s="107"/>
      <c r="F123" s="107"/>
      <c r="G123" s="107"/>
      <c r="H123" s="107"/>
      <c r="I123" s="107"/>
      <c r="J123" s="107"/>
      <c r="K123" s="107"/>
      <c r="L123" s="107"/>
      <c r="M123" s="107"/>
      <c r="N123" s="180">
        <f>$BK$123</f>
        <v>0</v>
      </c>
      <c r="O123" s="179"/>
      <c r="P123" s="179"/>
      <c r="Q123" s="179"/>
      <c r="R123" s="102"/>
      <c r="T123" s="103"/>
      <c r="W123" s="104">
        <f>SUM($W$124:$W$125)</f>
        <v>0.34</v>
      </c>
      <c r="Y123" s="104">
        <f>SUM($Y$124:$Y$125)</f>
        <v>0.03392</v>
      </c>
      <c r="AA123" s="105">
        <f>SUM($AA$124:$AA$125)</f>
        <v>0</v>
      </c>
      <c r="AR123" s="101" t="s">
        <v>18</v>
      </c>
      <c r="AT123" s="101" t="s">
        <v>71</v>
      </c>
      <c r="AU123" s="101" t="s">
        <v>18</v>
      </c>
      <c r="AY123" s="101" t="s">
        <v>119</v>
      </c>
      <c r="BK123" s="106">
        <f>SUM($BK$124:$BK$125)</f>
        <v>0</v>
      </c>
    </row>
    <row r="124" spans="2:65" s="6" customFormat="1" ht="27" customHeight="1">
      <c r="B124" s="19"/>
      <c r="C124" s="108" t="s">
        <v>18</v>
      </c>
      <c r="D124" s="108" t="s">
        <v>120</v>
      </c>
      <c r="E124" s="109" t="s">
        <v>121</v>
      </c>
      <c r="F124" s="182" t="s">
        <v>122</v>
      </c>
      <c r="G124" s="183"/>
      <c r="H124" s="183"/>
      <c r="I124" s="183"/>
      <c r="J124" s="110" t="s">
        <v>123</v>
      </c>
      <c r="K124" s="111">
        <v>0.4</v>
      </c>
      <c r="L124" s="184">
        <v>0</v>
      </c>
      <c r="M124" s="183"/>
      <c r="N124" s="184">
        <f>ROUND($L$124*$K$124,2)</f>
        <v>0</v>
      </c>
      <c r="O124" s="183"/>
      <c r="P124" s="183"/>
      <c r="Q124" s="183"/>
      <c r="R124" s="20"/>
      <c r="T124" s="112"/>
      <c r="U124" s="26" t="s">
        <v>39</v>
      </c>
      <c r="V124" s="113">
        <v>0.85</v>
      </c>
      <c r="W124" s="113">
        <f>$V$124*$K$124</f>
        <v>0.34</v>
      </c>
      <c r="X124" s="113">
        <v>0.0848</v>
      </c>
      <c r="Y124" s="113">
        <f>$X$124*$K$124</f>
        <v>0.03392</v>
      </c>
      <c r="Z124" s="113">
        <v>0</v>
      </c>
      <c r="AA124" s="114">
        <f>$Z$124*$K$124</f>
        <v>0</v>
      </c>
      <c r="AR124" s="6" t="s">
        <v>124</v>
      </c>
      <c r="AT124" s="6" t="s">
        <v>120</v>
      </c>
      <c r="AU124" s="6" t="s">
        <v>125</v>
      </c>
      <c r="AY124" s="6" t="s">
        <v>119</v>
      </c>
      <c r="BE124" s="115">
        <f>IF($U$124="základní",$N$124,0)</f>
        <v>0</v>
      </c>
      <c r="BF124" s="115">
        <f>IF($U$124="snížená",$N$124,0)</f>
        <v>0</v>
      </c>
      <c r="BG124" s="115">
        <f>IF($U$124="zákl. přenesená",$N$124,0)</f>
        <v>0</v>
      </c>
      <c r="BH124" s="115">
        <f>IF($U$124="sníž. přenesená",$N$124,0)</f>
        <v>0</v>
      </c>
      <c r="BI124" s="115">
        <f>IF($U$124="nulová",$N$124,0)</f>
        <v>0</v>
      </c>
      <c r="BJ124" s="6" t="s">
        <v>125</v>
      </c>
      <c r="BK124" s="115">
        <f>ROUND($L$124*$K$124,2)</f>
        <v>0</v>
      </c>
      <c r="BL124" s="6" t="s">
        <v>124</v>
      </c>
      <c r="BM124" s="6" t="s">
        <v>126</v>
      </c>
    </row>
    <row r="125" spans="2:51" s="6" customFormat="1" ht="18.75" customHeight="1">
      <c r="B125" s="116"/>
      <c r="E125" s="117"/>
      <c r="F125" s="188" t="s">
        <v>127</v>
      </c>
      <c r="G125" s="189"/>
      <c r="H125" s="189"/>
      <c r="I125" s="189"/>
      <c r="K125" s="118">
        <v>0.4</v>
      </c>
      <c r="R125" s="119"/>
      <c r="T125" s="120"/>
      <c r="AA125" s="121"/>
      <c r="AT125" s="117" t="s">
        <v>128</v>
      </c>
      <c r="AU125" s="117" t="s">
        <v>125</v>
      </c>
      <c r="AV125" s="117" t="s">
        <v>125</v>
      </c>
      <c r="AW125" s="117" t="s">
        <v>88</v>
      </c>
      <c r="AX125" s="117" t="s">
        <v>18</v>
      </c>
      <c r="AY125" s="117" t="s">
        <v>119</v>
      </c>
    </row>
    <row r="126" spans="2:63" s="98" customFormat="1" ht="30.75" customHeight="1">
      <c r="B126" s="99"/>
      <c r="D126" s="107" t="s">
        <v>91</v>
      </c>
      <c r="E126" s="107"/>
      <c r="F126" s="107"/>
      <c r="G126" s="107"/>
      <c r="H126" s="107"/>
      <c r="I126" s="107"/>
      <c r="J126" s="107"/>
      <c r="K126" s="107"/>
      <c r="L126" s="107"/>
      <c r="M126" s="107"/>
      <c r="N126" s="180">
        <f>$BK$126</f>
        <v>0</v>
      </c>
      <c r="O126" s="179"/>
      <c r="P126" s="179"/>
      <c r="Q126" s="179"/>
      <c r="R126" s="102"/>
      <c r="T126" s="103"/>
      <c r="W126" s="104">
        <f>SUM($W$127:$W$128)</f>
        <v>3.22</v>
      </c>
      <c r="Y126" s="104">
        <f>SUM($Y$127:$Y$128)</f>
        <v>0.0621</v>
      </c>
      <c r="AA126" s="105">
        <f>SUM($AA$127:$AA$128)</f>
        <v>0</v>
      </c>
      <c r="AR126" s="101" t="s">
        <v>18</v>
      </c>
      <c r="AT126" s="101" t="s">
        <v>71</v>
      </c>
      <c r="AU126" s="101" t="s">
        <v>18</v>
      </c>
      <c r="AY126" s="101" t="s">
        <v>119</v>
      </c>
      <c r="BK126" s="106">
        <f>SUM($BK$127:$BK$128)</f>
        <v>0</v>
      </c>
    </row>
    <row r="127" spans="2:65" s="6" customFormat="1" ht="27" customHeight="1">
      <c r="B127" s="19"/>
      <c r="C127" s="108" t="s">
        <v>125</v>
      </c>
      <c r="D127" s="108" t="s">
        <v>120</v>
      </c>
      <c r="E127" s="109" t="s">
        <v>129</v>
      </c>
      <c r="F127" s="182" t="s">
        <v>130</v>
      </c>
      <c r="G127" s="183"/>
      <c r="H127" s="183"/>
      <c r="I127" s="183"/>
      <c r="J127" s="110" t="s">
        <v>131</v>
      </c>
      <c r="K127" s="111">
        <v>3</v>
      </c>
      <c r="L127" s="184">
        <v>0</v>
      </c>
      <c r="M127" s="183"/>
      <c r="N127" s="184">
        <f>ROUND($L$127*$K$127,2)</f>
        <v>0</v>
      </c>
      <c r="O127" s="183"/>
      <c r="P127" s="183"/>
      <c r="Q127" s="183"/>
      <c r="R127" s="20"/>
      <c r="T127" s="112"/>
      <c r="U127" s="26" t="s">
        <v>39</v>
      </c>
      <c r="V127" s="113">
        <v>0.32</v>
      </c>
      <c r="W127" s="113">
        <f>$V$127*$K$127</f>
        <v>0.96</v>
      </c>
      <c r="X127" s="113">
        <v>0.0037</v>
      </c>
      <c r="Y127" s="113">
        <f>$X$127*$K$127</f>
        <v>0.0111</v>
      </c>
      <c r="Z127" s="113">
        <v>0</v>
      </c>
      <c r="AA127" s="114">
        <f>$Z$127*$K$127</f>
        <v>0</v>
      </c>
      <c r="AR127" s="6" t="s">
        <v>124</v>
      </c>
      <c r="AT127" s="6" t="s">
        <v>120</v>
      </c>
      <c r="AU127" s="6" t="s">
        <v>125</v>
      </c>
      <c r="AY127" s="6" t="s">
        <v>119</v>
      </c>
      <c r="BE127" s="115">
        <f>IF($U$127="základní",$N$127,0)</f>
        <v>0</v>
      </c>
      <c r="BF127" s="115">
        <f>IF($U$127="snížená",$N$127,0)</f>
        <v>0</v>
      </c>
      <c r="BG127" s="115">
        <f>IF($U$127="zákl. přenesená",$N$127,0)</f>
        <v>0</v>
      </c>
      <c r="BH127" s="115">
        <f>IF($U$127="sníž. přenesená",$N$127,0)</f>
        <v>0</v>
      </c>
      <c r="BI127" s="115">
        <f>IF($U$127="nulová",$N$127,0)</f>
        <v>0</v>
      </c>
      <c r="BJ127" s="6" t="s">
        <v>125</v>
      </c>
      <c r="BK127" s="115">
        <f>ROUND($L$127*$K$127,2)</f>
        <v>0</v>
      </c>
      <c r="BL127" s="6" t="s">
        <v>124</v>
      </c>
      <c r="BM127" s="6" t="s">
        <v>132</v>
      </c>
    </row>
    <row r="128" spans="2:65" s="6" customFormat="1" ht="27" customHeight="1">
      <c r="B128" s="19"/>
      <c r="C128" s="108" t="s">
        <v>133</v>
      </c>
      <c r="D128" s="108" t="s">
        <v>120</v>
      </c>
      <c r="E128" s="109" t="s">
        <v>134</v>
      </c>
      <c r="F128" s="182" t="s">
        <v>135</v>
      </c>
      <c r="G128" s="183"/>
      <c r="H128" s="183"/>
      <c r="I128" s="183"/>
      <c r="J128" s="110" t="s">
        <v>131</v>
      </c>
      <c r="K128" s="111">
        <v>5</v>
      </c>
      <c r="L128" s="184">
        <v>0</v>
      </c>
      <c r="M128" s="183"/>
      <c r="N128" s="184">
        <f>ROUND($L$128*$K$128,2)</f>
        <v>0</v>
      </c>
      <c r="O128" s="183"/>
      <c r="P128" s="183"/>
      <c r="Q128" s="183"/>
      <c r="R128" s="20"/>
      <c r="T128" s="112"/>
      <c r="U128" s="26" t="s">
        <v>39</v>
      </c>
      <c r="V128" s="113">
        <v>0.452</v>
      </c>
      <c r="W128" s="113">
        <f>$V$128*$K$128</f>
        <v>2.2600000000000002</v>
      </c>
      <c r="X128" s="113">
        <v>0.0102</v>
      </c>
      <c r="Y128" s="113">
        <f>$X$128*$K$128</f>
        <v>0.051000000000000004</v>
      </c>
      <c r="Z128" s="113">
        <v>0</v>
      </c>
      <c r="AA128" s="114">
        <f>$Z$128*$K$128</f>
        <v>0</v>
      </c>
      <c r="AR128" s="6" t="s">
        <v>124</v>
      </c>
      <c r="AT128" s="6" t="s">
        <v>120</v>
      </c>
      <c r="AU128" s="6" t="s">
        <v>125</v>
      </c>
      <c r="AY128" s="6" t="s">
        <v>119</v>
      </c>
      <c r="BE128" s="115">
        <f>IF($U$128="základní",$N$128,0)</f>
        <v>0</v>
      </c>
      <c r="BF128" s="115">
        <f>IF($U$128="snížená",$N$128,0)</f>
        <v>0</v>
      </c>
      <c r="BG128" s="115">
        <f>IF($U$128="zákl. přenesená",$N$128,0)</f>
        <v>0</v>
      </c>
      <c r="BH128" s="115">
        <f>IF($U$128="sníž. přenesená",$N$128,0)</f>
        <v>0</v>
      </c>
      <c r="BI128" s="115">
        <f>IF($U$128="nulová",$N$128,0)</f>
        <v>0</v>
      </c>
      <c r="BJ128" s="6" t="s">
        <v>125</v>
      </c>
      <c r="BK128" s="115">
        <f>ROUND($L$128*$K$128,2)</f>
        <v>0</v>
      </c>
      <c r="BL128" s="6" t="s">
        <v>124</v>
      </c>
      <c r="BM128" s="6" t="s">
        <v>136</v>
      </c>
    </row>
    <row r="129" spans="2:63" s="98" customFormat="1" ht="30.75" customHeight="1">
      <c r="B129" s="99"/>
      <c r="D129" s="107" t="s">
        <v>92</v>
      </c>
      <c r="E129" s="107"/>
      <c r="F129" s="107"/>
      <c r="G129" s="107"/>
      <c r="H129" s="107"/>
      <c r="I129" s="107"/>
      <c r="J129" s="107"/>
      <c r="K129" s="107"/>
      <c r="L129" s="107"/>
      <c r="M129" s="107"/>
      <c r="N129" s="180">
        <f>$BK$129</f>
        <v>0</v>
      </c>
      <c r="O129" s="179"/>
      <c r="P129" s="179"/>
      <c r="Q129" s="179"/>
      <c r="R129" s="102"/>
      <c r="T129" s="103"/>
      <c r="W129" s="104">
        <f>SUM($W$130:$W$133)</f>
        <v>9.732240000000001</v>
      </c>
      <c r="Y129" s="104">
        <f>SUM($Y$130:$Y$133)</f>
        <v>0.0012512</v>
      </c>
      <c r="AA129" s="105">
        <f>SUM($AA$130:$AA$133)</f>
        <v>0.0524</v>
      </c>
      <c r="AR129" s="101" t="s">
        <v>18</v>
      </c>
      <c r="AT129" s="101" t="s">
        <v>71</v>
      </c>
      <c r="AU129" s="101" t="s">
        <v>18</v>
      </c>
      <c r="AY129" s="101" t="s">
        <v>119</v>
      </c>
      <c r="BK129" s="106">
        <f>SUM($BK$130:$BK$133)</f>
        <v>0</v>
      </c>
    </row>
    <row r="130" spans="2:65" s="6" customFormat="1" ht="27" customHeight="1">
      <c r="B130" s="19"/>
      <c r="C130" s="108" t="s">
        <v>124</v>
      </c>
      <c r="D130" s="108" t="s">
        <v>120</v>
      </c>
      <c r="E130" s="109" t="s">
        <v>137</v>
      </c>
      <c r="F130" s="182" t="s">
        <v>138</v>
      </c>
      <c r="G130" s="183"/>
      <c r="H130" s="183"/>
      <c r="I130" s="183"/>
      <c r="J130" s="110" t="s">
        <v>123</v>
      </c>
      <c r="K130" s="111">
        <v>31.28</v>
      </c>
      <c r="L130" s="184">
        <v>0</v>
      </c>
      <c r="M130" s="183"/>
      <c r="N130" s="184">
        <f>ROUND($L$130*$K$130,2)</f>
        <v>0</v>
      </c>
      <c r="O130" s="183"/>
      <c r="P130" s="183"/>
      <c r="Q130" s="183"/>
      <c r="R130" s="20"/>
      <c r="T130" s="112"/>
      <c r="U130" s="26" t="s">
        <v>39</v>
      </c>
      <c r="V130" s="113">
        <v>0.308</v>
      </c>
      <c r="W130" s="113">
        <f>$V$130*$K$130</f>
        <v>9.63424</v>
      </c>
      <c r="X130" s="113">
        <v>4E-05</v>
      </c>
      <c r="Y130" s="113">
        <f>$X$130*$K$130</f>
        <v>0.0012512</v>
      </c>
      <c r="Z130" s="113">
        <v>0</v>
      </c>
      <c r="AA130" s="114">
        <f>$Z$130*$K$130</f>
        <v>0</v>
      </c>
      <c r="AR130" s="6" t="s">
        <v>124</v>
      </c>
      <c r="AT130" s="6" t="s">
        <v>120</v>
      </c>
      <c r="AU130" s="6" t="s">
        <v>125</v>
      </c>
      <c r="AY130" s="6" t="s">
        <v>119</v>
      </c>
      <c r="BE130" s="115">
        <f>IF($U$130="základní",$N$130,0)</f>
        <v>0</v>
      </c>
      <c r="BF130" s="115">
        <f>IF($U$130="snížená",$N$130,0)</f>
        <v>0</v>
      </c>
      <c r="BG130" s="115">
        <f>IF($U$130="zákl. přenesená",$N$130,0)</f>
        <v>0</v>
      </c>
      <c r="BH130" s="115">
        <f>IF($U$130="sníž. přenesená",$N$130,0)</f>
        <v>0</v>
      </c>
      <c r="BI130" s="115">
        <f>IF($U$130="nulová",$N$130,0)</f>
        <v>0</v>
      </c>
      <c r="BJ130" s="6" t="s">
        <v>125</v>
      </c>
      <c r="BK130" s="115">
        <f>ROUND($L$130*$K$130,2)</f>
        <v>0</v>
      </c>
      <c r="BL130" s="6" t="s">
        <v>124</v>
      </c>
      <c r="BM130" s="6" t="s">
        <v>139</v>
      </c>
    </row>
    <row r="131" spans="2:51" s="6" customFormat="1" ht="18.75" customHeight="1">
      <c r="B131" s="116"/>
      <c r="E131" s="117"/>
      <c r="F131" s="188" t="s">
        <v>140</v>
      </c>
      <c r="G131" s="189"/>
      <c r="H131" s="189"/>
      <c r="I131" s="189"/>
      <c r="K131" s="118">
        <v>31.28</v>
      </c>
      <c r="R131" s="119"/>
      <c r="T131" s="120"/>
      <c r="AA131" s="121"/>
      <c r="AT131" s="117" t="s">
        <v>128</v>
      </c>
      <c r="AU131" s="117" t="s">
        <v>125</v>
      </c>
      <c r="AV131" s="117" t="s">
        <v>125</v>
      </c>
      <c r="AW131" s="117" t="s">
        <v>88</v>
      </c>
      <c r="AX131" s="117" t="s">
        <v>18</v>
      </c>
      <c r="AY131" s="117" t="s">
        <v>119</v>
      </c>
    </row>
    <row r="132" spans="2:65" s="6" customFormat="1" ht="27" customHeight="1">
      <c r="B132" s="19"/>
      <c r="C132" s="108" t="s">
        <v>141</v>
      </c>
      <c r="D132" s="108" t="s">
        <v>120</v>
      </c>
      <c r="E132" s="109" t="s">
        <v>142</v>
      </c>
      <c r="F132" s="182" t="s">
        <v>143</v>
      </c>
      <c r="G132" s="183"/>
      <c r="H132" s="183"/>
      <c r="I132" s="183"/>
      <c r="J132" s="110" t="s">
        <v>123</v>
      </c>
      <c r="K132" s="111">
        <v>0.4</v>
      </c>
      <c r="L132" s="184">
        <v>0</v>
      </c>
      <c r="M132" s="183"/>
      <c r="N132" s="184">
        <f>ROUND($L$132*$K$132,2)</f>
        <v>0</v>
      </c>
      <c r="O132" s="183"/>
      <c r="P132" s="183"/>
      <c r="Q132" s="183"/>
      <c r="R132" s="20"/>
      <c r="T132" s="112"/>
      <c r="U132" s="26" t="s">
        <v>39</v>
      </c>
      <c r="V132" s="113">
        <v>0.245</v>
      </c>
      <c r="W132" s="113">
        <f>$V$132*$K$132</f>
        <v>0.098</v>
      </c>
      <c r="X132" s="113">
        <v>0</v>
      </c>
      <c r="Y132" s="113">
        <f>$X$132*$K$132</f>
        <v>0</v>
      </c>
      <c r="Z132" s="113">
        <v>0.131</v>
      </c>
      <c r="AA132" s="114">
        <f>$Z$132*$K$132</f>
        <v>0.0524</v>
      </c>
      <c r="AR132" s="6" t="s">
        <v>124</v>
      </c>
      <c r="AT132" s="6" t="s">
        <v>120</v>
      </c>
      <c r="AU132" s="6" t="s">
        <v>125</v>
      </c>
      <c r="AY132" s="6" t="s">
        <v>119</v>
      </c>
      <c r="BE132" s="115">
        <f>IF($U$132="základní",$N$132,0)</f>
        <v>0</v>
      </c>
      <c r="BF132" s="115">
        <f>IF($U$132="snížená",$N$132,0)</f>
        <v>0</v>
      </c>
      <c r="BG132" s="115">
        <f>IF($U$132="zákl. přenesená",$N$132,0)</f>
        <v>0</v>
      </c>
      <c r="BH132" s="115">
        <f>IF($U$132="sníž. přenesená",$N$132,0)</f>
        <v>0</v>
      </c>
      <c r="BI132" s="115">
        <f>IF($U$132="nulová",$N$132,0)</f>
        <v>0</v>
      </c>
      <c r="BJ132" s="6" t="s">
        <v>125</v>
      </c>
      <c r="BK132" s="115">
        <f>ROUND($L$132*$K$132,2)</f>
        <v>0</v>
      </c>
      <c r="BL132" s="6" t="s">
        <v>124</v>
      </c>
      <c r="BM132" s="6" t="s">
        <v>144</v>
      </c>
    </row>
    <row r="133" spans="2:51" s="6" customFormat="1" ht="18.75" customHeight="1">
      <c r="B133" s="116"/>
      <c r="E133" s="117"/>
      <c r="F133" s="188" t="s">
        <v>127</v>
      </c>
      <c r="G133" s="189"/>
      <c r="H133" s="189"/>
      <c r="I133" s="189"/>
      <c r="K133" s="118">
        <v>0.4</v>
      </c>
      <c r="R133" s="119"/>
      <c r="T133" s="120"/>
      <c r="AA133" s="121"/>
      <c r="AT133" s="117" t="s">
        <v>128</v>
      </c>
      <c r="AU133" s="117" t="s">
        <v>125</v>
      </c>
      <c r="AV133" s="117" t="s">
        <v>125</v>
      </c>
      <c r="AW133" s="117" t="s">
        <v>88</v>
      </c>
      <c r="AX133" s="117" t="s">
        <v>18</v>
      </c>
      <c r="AY133" s="117" t="s">
        <v>119</v>
      </c>
    </row>
    <row r="134" spans="2:63" s="98" customFormat="1" ht="30.75" customHeight="1">
      <c r="B134" s="99"/>
      <c r="D134" s="107" t="s">
        <v>93</v>
      </c>
      <c r="E134" s="107"/>
      <c r="F134" s="107"/>
      <c r="G134" s="107"/>
      <c r="H134" s="107"/>
      <c r="I134" s="107"/>
      <c r="J134" s="107"/>
      <c r="K134" s="107"/>
      <c r="L134" s="107"/>
      <c r="M134" s="107"/>
      <c r="N134" s="180">
        <f>$BK$134</f>
        <v>0</v>
      </c>
      <c r="O134" s="179"/>
      <c r="P134" s="179"/>
      <c r="Q134" s="179"/>
      <c r="R134" s="102"/>
      <c r="T134" s="103"/>
      <c r="W134" s="104">
        <f>SUM($W$135:$W$138)</f>
        <v>3.4679849999999997</v>
      </c>
      <c r="Y134" s="104">
        <f>SUM($Y$135:$Y$138)</f>
        <v>0</v>
      </c>
      <c r="AA134" s="105">
        <f>SUM($AA$135:$AA$138)</f>
        <v>0</v>
      </c>
      <c r="AR134" s="101" t="s">
        <v>18</v>
      </c>
      <c r="AT134" s="101" t="s">
        <v>71</v>
      </c>
      <c r="AU134" s="101" t="s">
        <v>18</v>
      </c>
      <c r="AY134" s="101" t="s">
        <v>119</v>
      </c>
      <c r="BK134" s="106">
        <f>SUM($BK$135:$BK$138)</f>
        <v>0</v>
      </c>
    </row>
    <row r="135" spans="2:65" s="6" customFormat="1" ht="27" customHeight="1">
      <c r="B135" s="19"/>
      <c r="C135" s="108" t="s">
        <v>145</v>
      </c>
      <c r="D135" s="108" t="s">
        <v>120</v>
      </c>
      <c r="E135" s="109" t="s">
        <v>146</v>
      </c>
      <c r="F135" s="182" t="s">
        <v>147</v>
      </c>
      <c r="G135" s="183"/>
      <c r="H135" s="183"/>
      <c r="I135" s="183"/>
      <c r="J135" s="110" t="s">
        <v>148</v>
      </c>
      <c r="K135" s="111">
        <v>0.615</v>
      </c>
      <c r="L135" s="184">
        <v>0</v>
      </c>
      <c r="M135" s="183"/>
      <c r="N135" s="184">
        <f>ROUND($L$135*$K$135,2)</f>
        <v>0</v>
      </c>
      <c r="O135" s="183"/>
      <c r="P135" s="183"/>
      <c r="Q135" s="183"/>
      <c r="R135" s="20"/>
      <c r="T135" s="112"/>
      <c r="U135" s="26" t="s">
        <v>39</v>
      </c>
      <c r="V135" s="113">
        <v>5.46</v>
      </c>
      <c r="W135" s="113">
        <f>$V$135*$K$135</f>
        <v>3.3579</v>
      </c>
      <c r="X135" s="113">
        <v>0</v>
      </c>
      <c r="Y135" s="113">
        <f>$X$135*$K$135</f>
        <v>0</v>
      </c>
      <c r="Z135" s="113">
        <v>0</v>
      </c>
      <c r="AA135" s="114">
        <f>$Z$135*$K$135</f>
        <v>0</v>
      </c>
      <c r="AR135" s="6" t="s">
        <v>124</v>
      </c>
      <c r="AT135" s="6" t="s">
        <v>120</v>
      </c>
      <c r="AU135" s="6" t="s">
        <v>125</v>
      </c>
      <c r="AY135" s="6" t="s">
        <v>119</v>
      </c>
      <c r="BE135" s="115">
        <f>IF($U$135="základní",$N$135,0)</f>
        <v>0</v>
      </c>
      <c r="BF135" s="115">
        <f>IF($U$135="snížená",$N$135,0)</f>
        <v>0</v>
      </c>
      <c r="BG135" s="115">
        <f>IF($U$135="zákl. přenesená",$N$135,0)</f>
        <v>0</v>
      </c>
      <c r="BH135" s="115">
        <f>IF($U$135="sníž. přenesená",$N$135,0)</f>
        <v>0</v>
      </c>
      <c r="BI135" s="115">
        <f>IF($U$135="nulová",$N$135,0)</f>
        <v>0</v>
      </c>
      <c r="BJ135" s="6" t="s">
        <v>125</v>
      </c>
      <c r="BK135" s="115">
        <f>ROUND($L$135*$K$135,2)</f>
        <v>0</v>
      </c>
      <c r="BL135" s="6" t="s">
        <v>124</v>
      </c>
      <c r="BM135" s="6" t="s">
        <v>149</v>
      </c>
    </row>
    <row r="136" spans="2:65" s="6" customFormat="1" ht="27" customHeight="1">
      <c r="B136" s="19"/>
      <c r="C136" s="108" t="s">
        <v>150</v>
      </c>
      <c r="D136" s="108" t="s">
        <v>120</v>
      </c>
      <c r="E136" s="109" t="s">
        <v>151</v>
      </c>
      <c r="F136" s="182" t="s">
        <v>152</v>
      </c>
      <c r="G136" s="183"/>
      <c r="H136" s="183"/>
      <c r="I136" s="183"/>
      <c r="J136" s="110" t="s">
        <v>148</v>
      </c>
      <c r="K136" s="111">
        <v>0.615</v>
      </c>
      <c r="L136" s="184">
        <v>0</v>
      </c>
      <c r="M136" s="183"/>
      <c r="N136" s="184">
        <f>ROUND($L$136*$K$136,2)</f>
        <v>0</v>
      </c>
      <c r="O136" s="183"/>
      <c r="P136" s="183"/>
      <c r="Q136" s="183"/>
      <c r="R136" s="20"/>
      <c r="T136" s="112"/>
      <c r="U136" s="26" t="s">
        <v>39</v>
      </c>
      <c r="V136" s="113">
        <v>0.125</v>
      </c>
      <c r="W136" s="113">
        <f>$V$136*$K$136</f>
        <v>0.076875</v>
      </c>
      <c r="X136" s="113">
        <v>0</v>
      </c>
      <c r="Y136" s="113">
        <f>$X$136*$K$136</f>
        <v>0</v>
      </c>
      <c r="Z136" s="113">
        <v>0</v>
      </c>
      <c r="AA136" s="114">
        <f>$Z$136*$K$136</f>
        <v>0</v>
      </c>
      <c r="AR136" s="6" t="s">
        <v>124</v>
      </c>
      <c r="AT136" s="6" t="s">
        <v>120</v>
      </c>
      <c r="AU136" s="6" t="s">
        <v>125</v>
      </c>
      <c r="AY136" s="6" t="s">
        <v>119</v>
      </c>
      <c r="BE136" s="115">
        <f>IF($U$136="základní",$N$136,0)</f>
        <v>0</v>
      </c>
      <c r="BF136" s="115">
        <f>IF($U$136="snížená",$N$136,0)</f>
        <v>0</v>
      </c>
      <c r="BG136" s="115">
        <f>IF($U$136="zákl. přenesená",$N$136,0)</f>
        <v>0</v>
      </c>
      <c r="BH136" s="115">
        <f>IF($U$136="sníž. přenesená",$N$136,0)</f>
        <v>0</v>
      </c>
      <c r="BI136" s="115">
        <f>IF($U$136="nulová",$N$136,0)</f>
        <v>0</v>
      </c>
      <c r="BJ136" s="6" t="s">
        <v>125</v>
      </c>
      <c r="BK136" s="115">
        <f>ROUND($L$136*$K$136,2)</f>
        <v>0</v>
      </c>
      <c r="BL136" s="6" t="s">
        <v>124</v>
      </c>
      <c r="BM136" s="6" t="s">
        <v>153</v>
      </c>
    </row>
    <row r="137" spans="2:65" s="6" customFormat="1" ht="27" customHeight="1">
      <c r="B137" s="19"/>
      <c r="C137" s="108" t="s">
        <v>154</v>
      </c>
      <c r="D137" s="108" t="s">
        <v>120</v>
      </c>
      <c r="E137" s="109" t="s">
        <v>155</v>
      </c>
      <c r="F137" s="182" t="s">
        <v>156</v>
      </c>
      <c r="G137" s="183"/>
      <c r="H137" s="183"/>
      <c r="I137" s="183"/>
      <c r="J137" s="110" t="s">
        <v>148</v>
      </c>
      <c r="K137" s="111">
        <v>5.535</v>
      </c>
      <c r="L137" s="184">
        <v>0</v>
      </c>
      <c r="M137" s="183"/>
      <c r="N137" s="184">
        <f>ROUND($L$137*$K$137,2)</f>
        <v>0</v>
      </c>
      <c r="O137" s="183"/>
      <c r="P137" s="183"/>
      <c r="Q137" s="183"/>
      <c r="R137" s="20"/>
      <c r="T137" s="112"/>
      <c r="U137" s="26" t="s">
        <v>39</v>
      </c>
      <c r="V137" s="113">
        <v>0.006</v>
      </c>
      <c r="W137" s="113">
        <f>$V$137*$K$137</f>
        <v>0.03321</v>
      </c>
      <c r="X137" s="113">
        <v>0</v>
      </c>
      <c r="Y137" s="113">
        <f>$X$137*$K$137</f>
        <v>0</v>
      </c>
      <c r="Z137" s="113">
        <v>0</v>
      </c>
      <c r="AA137" s="114">
        <f>$Z$137*$K$137</f>
        <v>0</v>
      </c>
      <c r="AR137" s="6" t="s">
        <v>124</v>
      </c>
      <c r="AT137" s="6" t="s">
        <v>120</v>
      </c>
      <c r="AU137" s="6" t="s">
        <v>125</v>
      </c>
      <c r="AY137" s="6" t="s">
        <v>119</v>
      </c>
      <c r="BE137" s="115">
        <f>IF($U$137="základní",$N$137,0)</f>
        <v>0</v>
      </c>
      <c r="BF137" s="115">
        <f>IF($U$137="snížená",$N$137,0)</f>
        <v>0</v>
      </c>
      <c r="BG137" s="115">
        <f>IF($U$137="zákl. přenesená",$N$137,0)</f>
        <v>0</v>
      </c>
      <c r="BH137" s="115">
        <f>IF($U$137="sníž. přenesená",$N$137,0)</f>
        <v>0</v>
      </c>
      <c r="BI137" s="115">
        <f>IF($U$137="nulová",$N$137,0)</f>
        <v>0</v>
      </c>
      <c r="BJ137" s="6" t="s">
        <v>125</v>
      </c>
      <c r="BK137" s="115">
        <f>ROUND($L$137*$K$137,2)</f>
        <v>0</v>
      </c>
      <c r="BL137" s="6" t="s">
        <v>124</v>
      </c>
      <c r="BM137" s="6" t="s">
        <v>157</v>
      </c>
    </row>
    <row r="138" spans="2:65" s="6" customFormat="1" ht="27" customHeight="1">
      <c r="B138" s="19"/>
      <c r="C138" s="108" t="s">
        <v>158</v>
      </c>
      <c r="D138" s="108" t="s">
        <v>120</v>
      </c>
      <c r="E138" s="109" t="s">
        <v>159</v>
      </c>
      <c r="F138" s="182" t="s">
        <v>160</v>
      </c>
      <c r="G138" s="183"/>
      <c r="H138" s="183"/>
      <c r="I138" s="183"/>
      <c r="J138" s="110" t="s">
        <v>148</v>
      </c>
      <c r="K138" s="111">
        <v>0.615</v>
      </c>
      <c r="L138" s="184">
        <v>0</v>
      </c>
      <c r="M138" s="183"/>
      <c r="N138" s="184">
        <f>ROUND($L$138*$K$138,2)</f>
        <v>0</v>
      </c>
      <c r="O138" s="183"/>
      <c r="P138" s="183"/>
      <c r="Q138" s="183"/>
      <c r="R138" s="20"/>
      <c r="T138" s="112"/>
      <c r="U138" s="26" t="s">
        <v>39</v>
      </c>
      <c r="V138" s="113">
        <v>0</v>
      </c>
      <c r="W138" s="113">
        <f>$V$138*$K$138</f>
        <v>0</v>
      </c>
      <c r="X138" s="113">
        <v>0</v>
      </c>
      <c r="Y138" s="113">
        <f>$X$138*$K$138</f>
        <v>0</v>
      </c>
      <c r="Z138" s="113">
        <v>0</v>
      </c>
      <c r="AA138" s="114">
        <f>$Z$138*$K$138</f>
        <v>0</v>
      </c>
      <c r="AR138" s="6" t="s">
        <v>124</v>
      </c>
      <c r="AT138" s="6" t="s">
        <v>120</v>
      </c>
      <c r="AU138" s="6" t="s">
        <v>125</v>
      </c>
      <c r="AY138" s="6" t="s">
        <v>119</v>
      </c>
      <c r="BE138" s="115">
        <f>IF($U$138="základní",$N$138,0)</f>
        <v>0</v>
      </c>
      <c r="BF138" s="115">
        <f>IF($U$138="snížená",$N$138,0)</f>
        <v>0</v>
      </c>
      <c r="BG138" s="115">
        <f>IF($U$138="zákl. přenesená",$N$138,0)</f>
        <v>0</v>
      </c>
      <c r="BH138" s="115">
        <f>IF($U$138="sníž. přenesená",$N$138,0)</f>
        <v>0</v>
      </c>
      <c r="BI138" s="115">
        <f>IF($U$138="nulová",$N$138,0)</f>
        <v>0</v>
      </c>
      <c r="BJ138" s="6" t="s">
        <v>125</v>
      </c>
      <c r="BK138" s="115">
        <f>ROUND($L$138*$K$138,2)</f>
        <v>0</v>
      </c>
      <c r="BL138" s="6" t="s">
        <v>124</v>
      </c>
      <c r="BM138" s="6" t="s">
        <v>161</v>
      </c>
    </row>
    <row r="139" spans="2:63" s="98" customFormat="1" ht="37.5" customHeight="1">
      <c r="B139" s="99"/>
      <c r="D139" s="100" t="s">
        <v>94</v>
      </c>
      <c r="E139" s="100"/>
      <c r="F139" s="100"/>
      <c r="G139" s="100"/>
      <c r="H139" s="100"/>
      <c r="I139" s="100"/>
      <c r="J139" s="100"/>
      <c r="K139" s="100"/>
      <c r="L139" s="100"/>
      <c r="M139" s="100"/>
      <c r="N139" s="178">
        <f>$BK$139</f>
        <v>0</v>
      </c>
      <c r="O139" s="179"/>
      <c r="P139" s="179"/>
      <c r="Q139" s="179"/>
      <c r="R139" s="102"/>
      <c r="T139" s="103"/>
      <c r="W139" s="104">
        <f>$W$140+$W$155+$W$166+$W$181+$W$192+$W$199</f>
        <v>53.01944</v>
      </c>
      <c r="Y139" s="104">
        <f>$Y$140+$Y$155+$Y$166+$Y$181+$Y$192+$Y$199</f>
        <v>0.40096168</v>
      </c>
      <c r="AA139" s="105">
        <f>$AA$140+$AA$155+$AA$166+$AA$181+$AA$192+$AA$199</f>
        <v>0.5624938999999999</v>
      </c>
      <c r="AR139" s="101" t="s">
        <v>125</v>
      </c>
      <c r="AT139" s="101" t="s">
        <v>71</v>
      </c>
      <c r="AU139" s="101" t="s">
        <v>72</v>
      </c>
      <c r="AY139" s="101" t="s">
        <v>119</v>
      </c>
      <c r="BK139" s="106">
        <f>$BK$140+$BK$155+$BK$166+$BK$181+$BK$192+$BK$199</f>
        <v>0</v>
      </c>
    </row>
    <row r="140" spans="2:63" s="98" customFormat="1" ht="21" customHeight="1">
      <c r="B140" s="99"/>
      <c r="D140" s="107" t="s">
        <v>95</v>
      </c>
      <c r="E140" s="107"/>
      <c r="F140" s="107"/>
      <c r="G140" s="107"/>
      <c r="H140" s="107"/>
      <c r="I140" s="107"/>
      <c r="J140" s="107"/>
      <c r="K140" s="107"/>
      <c r="L140" s="107"/>
      <c r="M140" s="107"/>
      <c r="N140" s="180">
        <f>$BK$140</f>
        <v>0</v>
      </c>
      <c r="O140" s="179"/>
      <c r="P140" s="179"/>
      <c r="Q140" s="179"/>
      <c r="R140" s="102"/>
      <c r="T140" s="103"/>
      <c r="W140" s="104">
        <f>SUM($W$141:$W$154)</f>
        <v>9.232999999999999</v>
      </c>
      <c r="Y140" s="104">
        <f>SUM($Y$141:$Y$154)</f>
        <v>0.0791301</v>
      </c>
      <c r="AA140" s="105">
        <f>SUM($AA$141:$AA$154)</f>
        <v>0.20618999999999998</v>
      </c>
      <c r="AR140" s="101" t="s">
        <v>125</v>
      </c>
      <c r="AT140" s="101" t="s">
        <v>71</v>
      </c>
      <c r="AU140" s="101" t="s">
        <v>18</v>
      </c>
      <c r="AY140" s="101" t="s">
        <v>119</v>
      </c>
      <c r="BK140" s="106">
        <f>SUM($BK$141:$BK$154)</f>
        <v>0</v>
      </c>
    </row>
    <row r="141" spans="2:65" s="6" customFormat="1" ht="15.75" customHeight="1">
      <c r="B141" s="19"/>
      <c r="C141" s="108" t="s">
        <v>22</v>
      </c>
      <c r="D141" s="108" t="s">
        <v>120</v>
      </c>
      <c r="E141" s="109" t="s">
        <v>162</v>
      </c>
      <c r="F141" s="182" t="s">
        <v>163</v>
      </c>
      <c r="G141" s="183"/>
      <c r="H141" s="183"/>
      <c r="I141" s="183"/>
      <c r="J141" s="110" t="s">
        <v>164</v>
      </c>
      <c r="K141" s="111">
        <v>1</v>
      </c>
      <c r="L141" s="184">
        <v>0</v>
      </c>
      <c r="M141" s="183"/>
      <c r="N141" s="184">
        <f>ROUND($L$141*$K$141,2)</f>
        <v>0</v>
      </c>
      <c r="O141" s="183"/>
      <c r="P141" s="183"/>
      <c r="Q141" s="183"/>
      <c r="R141" s="20"/>
      <c r="T141" s="112"/>
      <c r="U141" s="26" t="s">
        <v>39</v>
      </c>
      <c r="V141" s="113">
        <v>0.362</v>
      </c>
      <c r="W141" s="113">
        <f>$V$141*$K$141</f>
        <v>0.362</v>
      </c>
      <c r="X141" s="113">
        <v>0</v>
      </c>
      <c r="Y141" s="113">
        <f>$X$141*$K$141</f>
        <v>0</v>
      </c>
      <c r="Z141" s="113">
        <v>0.01946</v>
      </c>
      <c r="AA141" s="114">
        <f>$Z$141*$K$141</f>
        <v>0.01946</v>
      </c>
      <c r="AR141" s="6" t="s">
        <v>165</v>
      </c>
      <c r="AT141" s="6" t="s">
        <v>120</v>
      </c>
      <c r="AU141" s="6" t="s">
        <v>125</v>
      </c>
      <c r="AY141" s="6" t="s">
        <v>119</v>
      </c>
      <c r="BE141" s="115">
        <f>IF($U$141="základní",$N$141,0)</f>
        <v>0</v>
      </c>
      <c r="BF141" s="115">
        <f>IF($U$141="snížená",$N$141,0)</f>
        <v>0</v>
      </c>
      <c r="BG141" s="115">
        <f>IF($U$141="zákl. přenesená",$N$141,0)</f>
        <v>0</v>
      </c>
      <c r="BH141" s="115">
        <f>IF($U$141="sníž. přenesená",$N$141,0)</f>
        <v>0</v>
      </c>
      <c r="BI141" s="115">
        <f>IF($U$141="nulová",$N$141,0)</f>
        <v>0</v>
      </c>
      <c r="BJ141" s="6" t="s">
        <v>125</v>
      </c>
      <c r="BK141" s="115">
        <f>ROUND($L$141*$K$141,2)</f>
        <v>0</v>
      </c>
      <c r="BL141" s="6" t="s">
        <v>165</v>
      </c>
      <c r="BM141" s="6" t="s">
        <v>166</v>
      </c>
    </row>
    <row r="142" spans="2:65" s="6" customFormat="1" ht="27" customHeight="1">
      <c r="B142" s="19"/>
      <c r="C142" s="108" t="s">
        <v>167</v>
      </c>
      <c r="D142" s="108" t="s">
        <v>120</v>
      </c>
      <c r="E142" s="109" t="s">
        <v>168</v>
      </c>
      <c r="F142" s="182" t="s">
        <v>169</v>
      </c>
      <c r="G142" s="183"/>
      <c r="H142" s="183"/>
      <c r="I142" s="183"/>
      <c r="J142" s="110" t="s">
        <v>164</v>
      </c>
      <c r="K142" s="111">
        <v>1</v>
      </c>
      <c r="L142" s="184">
        <v>0</v>
      </c>
      <c r="M142" s="183"/>
      <c r="N142" s="184">
        <f>ROUND($L$142*$K$142,2)</f>
        <v>0</v>
      </c>
      <c r="O142" s="183"/>
      <c r="P142" s="183"/>
      <c r="Q142" s="183"/>
      <c r="R142" s="20"/>
      <c r="T142" s="112"/>
      <c r="U142" s="26" t="s">
        <v>39</v>
      </c>
      <c r="V142" s="113">
        <v>1.1</v>
      </c>
      <c r="W142" s="113">
        <f>$V$142*$K$142</f>
        <v>1.1</v>
      </c>
      <c r="X142" s="113">
        <v>0.01376</v>
      </c>
      <c r="Y142" s="113">
        <f>$X$142*$K$142</f>
        <v>0.01376</v>
      </c>
      <c r="Z142" s="113">
        <v>0</v>
      </c>
      <c r="AA142" s="114">
        <f>$Z$142*$K$142</f>
        <v>0</v>
      </c>
      <c r="AR142" s="6" t="s">
        <v>165</v>
      </c>
      <c r="AT142" s="6" t="s">
        <v>120</v>
      </c>
      <c r="AU142" s="6" t="s">
        <v>125</v>
      </c>
      <c r="AY142" s="6" t="s">
        <v>119</v>
      </c>
      <c r="BE142" s="115">
        <f>IF($U$142="základní",$N$142,0)</f>
        <v>0</v>
      </c>
      <c r="BF142" s="115">
        <f>IF($U$142="snížená",$N$142,0)</f>
        <v>0</v>
      </c>
      <c r="BG142" s="115">
        <f>IF($U$142="zákl. přenesená",$N$142,0)</f>
        <v>0</v>
      </c>
      <c r="BH142" s="115">
        <f>IF($U$142="sníž. přenesená",$N$142,0)</f>
        <v>0</v>
      </c>
      <c r="BI142" s="115">
        <f>IF($U$142="nulová",$N$142,0)</f>
        <v>0</v>
      </c>
      <c r="BJ142" s="6" t="s">
        <v>125</v>
      </c>
      <c r="BK142" s="115">
        <f>ROUND($L$142*$K$142,2)</f>
        <v>0</v>
      </c>
      <c r="BL142" s="6" t="s">
        <v>165</v>
      </c>
      <c r="BM142" s="6" t="s">
        <v>170</v>
      </c>
    </row>
    <row r="143" spans="2:65" s="6" customFormat="1" ht="27" customHeight="1">
      <c r="B143" s="19"/>
      <c r="C143" s="108" t="s">
        <v>171</v>
      </c>
      <c r="D143" s="108" t="s">
        <v>120</v>
      </c>
      <c r="E143" s="109" t="s">
        <v>172</v>
      </c>
      <c r="F143" s="182" t="s">
        <v>173</v>
      </c>
      <c r="G143" s="183"/>
      <c r="H143" s="183"/>
      <c r="I143" s="183"/>
      <c r="J143" s="110" t="s">
        <v>164</v>
      </c>
      <c r="K143" s="111">
        <v>1</v>
      </c>
      <c r="L143" s="184">
        <v>0</v>
      </c>
      <c r="M143" s="183"/>
      <c r="N143" s="184">
        <f>ROUND($L$143*$K$143,2)</f>
        <v>0</v>
      </c>
      <c r="O143" s="183"/>
      <c r="P143" s="183"/>
      <c r="Q143" s="183"/>
      <c r="R143" s="20"/>
      <c r="T143" s="112"/>
      <c r="U143" s="26" t="s">
        <v>39</v>
      </c>
      <c r="V143" s="113">
        <v>0.383</v>
      </c>
      <c r="W143" s="113">
        <f>$V$143*$K$143</f>
        <v>0.383</v>
      </c>
      <c r="X143" s="113">
        <v>0</v>
      </c>
      <c r="Y143" s="113">
        <f>$X$143*$K$143</f>
        <v>0</v>
      </c>
      <c r="Z143" s="113">
        <v>0.0245</v>
      </c>
      <c r="AA143" s="114">
        <f>$Z$143*$K$143</f>
        <v>0.0245</v>
      </c>
      <c r="AR143" s="6" t="s">
        <v>165</v>
      </c>
      <c r="AT143" s="6" t="s">
        <v>120</v>
      </c>
      <c r="AU143" s="6" t="s">
        <v>125</v>
      </c>
      <c r="AY143" s="6" t="s">
        <v>119</v>
      </c>
      <c r="BE143" s="115">
        <f>IF($U$143="základní",$N$143,0)</f>
        <v>0</v>
      </c>
      <c r="BF143" s="115">
        <f>IF($U$143="snížená",$N$143,0)</f>
        <v>0</v>
      </c>
      <c r="BG143" s="115">
        <f>IF($U$143="zákl. přenesená",$N$143,0)</f>
        <v>0</v>
      </c>
      <c r="BH143" s="115">
        <f>IF($U$143="sníž. přenesená",$N$143,0)</f>
        <v>0</v>
      </c>
      <c r="BI143" s="115">
        <f>IF($U$143="nulová",$N$143,0)</f>
        <v>0</v>
      </c>
      <c r="BJ143" s="6" t="s">
        <v>125</v>
      </c>
      <c r="BK143" s="115">
        <f>ROUND($L$143*$K$143,2)</f>
        <v>0</v>
      </c>
      <c r="BL143" s="6" t="s">
        <v>165</v>
      </c>
      <c r="BM143" s="6" t="s">
        <v>174</v>
      </c>
    </row>
    <row r="144" spans="2:65" s="6" customFormat="1" ht="27" customHeight="1">
      <c r="B144" s="19"/>
      <c r="C144" s="108" t="s">
        <v>175</v>
      </c>
      <c r="D144" s="108" t="s">
        <v>120</v>
      </c>
      <c r="E144" s="109" t="s">
        <v>176</v>
      </c>
      <c r="F144" s="182" t="s">
        <v>177</v>
      </c>
      <c r="G144" s="183"/>
      <c r="H144" s="183"/>
      <c r="I144" s="183"/>
      <c r="J144" s="110" t="s">
        <v>164</v>
      </c>
      <c r="K144" s="111">
        <v>1</v>
      </c>
      <c r="L144" s="184">
        <v>0</v>
      </c>
      <c r="M144" s="183"/>
      <c r="N144" s="184">
        <f>ROUND($L$144*$K$144,2)</f>
        <v>0</v>
      </c>
      <c r="O144" s="183"/>
      <c r="P144" s="183"/>
      <c r="Q144" s="183"/>
      <c r="R144" s="20"/>
      <c r="T144" s="112"/>
      <c r="U144" s="26" t="s">
        <v>39</v>
      </c>
      <c r="V144" s="113">
        <v>2.54</v>
      </c>
      <c r="W144" s="113">
        <f>$V$144*$K$144</f>
        <v>2.54</v>
      </c>
      <c r="X144" s="113">
        <v>0.01188</v>
      </c>
      <c r="Y144" s="113">
        <f>$X$144*$K$144</f>
        <v>0.01188</v>
      </c>
      <c r="Z144" s="113">
        <v>0</v>
      </c>
      <c r="AA144" s="114">
        <f>$Z$144*$K$144</f>
        <v>0</v>
      </c>
      <c r="AR144" s="6" t="s">
        <v>165</v>
      </c>
      <c r="AT144" s="6" t="s">
        <v>120</v>
      </c>
      <c r="AU144" s="6" t="s">
        <v>125</v>
      </c>
      <c r="AY144" s="6" t="s">
        <v>119</v>
      </c>
      <c r="BE144" s="115">
        <f>IF($U$144="základní",$N$144,0)</f>
        <v>0</v>
      </c>
      <c r="BF144" s="115">
        <f>IF($U$144="snížená",$N$144,0)</f>
        <v>0</v>
      </c>
      <c r="BG144" s="115">
        <f>IF($U$144="zákl. přenesená",$N$144,0)</f>
        <v>0</v>
      </c>
      <c r="BH144" s="115">
        <f>IF($U$144="sníž. přenesená",$N$144,0)</f>
        <v>0</v>
      </c>
      <c r="BI144" s="115">
        <f>IF($U$144="nulová",$N$144,0)</f>
        <v>0</v>
      </c>
      <c r="BJ144" s="6" t="s">
        <v>125</v>
      </c>
      <c r="BK144" s="115">
        <f>ROUND($L$144*$K$144,2)</f>
        <v>0</v>
      </c>
      <c r="BL144" s="6" t="s">
        <v>165</v>
      </c>
      <c r="BM144" s="6" t="s">
        <v>178</v>
      </c>
    </row>
    <row r="145" spans="2:65" s="6" customFormat="1" ht="15.75" customHeight="1">
      <c r="B145" s="19"/>
      <c r="C145" s="108" t="s">
        <v>179</v>
      </c>
      <c r="D145" s="108" t="s">
        <v>120</v>
      </c>
      <c r="E145" s="109" t="s">
        <v>180</v>
      </c>
      <c r="F145" s="182" t="s">
        <v>181</v>
      </c>
      <c r="G145" s="183"/>
      <c r="H145" s="183"/>
      <c r="I145" s="183"/>
      <c r="J145" s="110" t="s">
        <v>164</v>
      </c>
      <c r="K145" s="111">
        <v>1</v>
      </c>
      <c r="L145" s="184">
        <v>0</v>
      </c>
      <c r="M145" s="183"/>
      <c r="N145" s="184">
        <f>ROUND($L$145*$K$145,2)</f>
        <v>0</v>
      </c>
      <c r="O145" s="183"/>
      <c r="P145" s="183"/>
      <c r="Q145" s="183"/>
      <c r="R145" s="20"/>
      <c r="T145" s="112"/>
      <c r="U145" s="26" t="s">
        <v>39</v>
      </c>
      <c r="V145" s="113">
        <v>0.837</v>
      </c>
      <c r="W145" s="113">
        <f>$V$145*$K$145</f>
        <v>0.837</v>
      </c>
      <c r="X145" s="113">
        <v>0</v>
      </c>
      <c r="Y145" s="113">
        <f>$X$145*$K$145</f>
        <v>0</v>
      </c>
      <c r="Z145" s="113">
        <v>0.155</v>
      </c>
      <c r="AA145" s="114">
        <f>$Z$145*$K$145</f>
        <v>0.155</v>
      </c>
      <c r="AR145" s="6" t="s">
        <v>165</v>
      </c>
      <c r="AT145" s="6" t="s">
        <v>120</v>
      </c>
      <c r="AU145" s="6" t="s">
        <v>125</v>
      </c>
      <c r="AY145" s="6" t="s">
        <v>119</v>
      </c>
      <c r="BE145" s="115">
        <f>IF($U$145="základní",$N$145,0)</f>
        <v>0</v>
      </c>
      <c r="BF145" s="115">
        <f>IF($U$145="snížená",$N$145,0)</f>
        <v>0</v>
      </c>
      <c r="BG145" s="115">
        <f>IF($U$145="zákl. přenesená",$N$145,0)</f>
        <v>0</v>
      </c>
      <c r="BH145" s="115">
        <f>IF($U$145="sníž. přenesená",$N$145,0)</f>
        <v>0</v>
      </c>
      <c r="BI145" s="115">
        <f>IF($U$145="nulová",$N$145,0)</f>
        <v>0</v>
      </c>
      <c r="BJ145" s="6" t="s">
        <v>125</v>
      </c>
      <c r="BK145" s="115">
        <f>ROUND($L$145*$K$145,2)</f>
        <v>0</v>
      </c>
      <c r="BL145" s="6" t="s">
        <v>165</v>
      </c>
      <c r="BM145" s="6" t="s">
        <v>182</v>
      </c>
    </row>
    <row r="146" spans="2:65" s="6" customFormat="1" ht="27" customHeight="1">
      <c r="B146" s="19"/>
      <c r="C146" s="108" t="s">
        <v>8</v>
      </c>
      <c r="D146" s="108" t="s">
        <v>120</v>
      </c>
      <c r="E146" s="109" t="s">
        <v>183</v>
      </c>
      <c r="F146" s="182" t="s">
        <v>184</v>
      </c>
      <c r="G146" s="183"/>
      <c r="H146" s="183"/>
      <c r="I146" s="183"/>
      <c r="J146" s="110" t="s">
        <v>164</v>
      </c>
      <c r="K146" s="111">
        <v>1</v>
      </c>
      <c r="L146" s="184">
        <v>0</v>
      </c>
      <c r="M146" s="183"/>
      <c r="N146" s="184">
        <f>ROUND($L$146*$K$146,2)</f>
        <v>0</v>
      </c>
      <c r="O146" s="183"/>
      <c r="P146" s="183"/>
      <c r="Q146" s="183"/>
      <c r="R146" s="20"/>
      <c r="T146" s="112"/>
      <c r="U146" s="26" t="s">
        <v>39</v>
      </c>
      <c r="V146" s="113">
        <v>2.433</v>
      </c>
      <c r="W146" s="113">
        <f>$V$146*$K$146</f>
        <v>2.433</v>
      </c>
      <c r="X146" s="113">
        <v>0.04925</v>
      </c>
      <c r="Y146" s="113">
        <f>$X$146*$K$146</f>
        <v>0.04925</v>
      </c>
      <c r="Z146" s="113">
        <v>0</v>
      </c>
      <c r="AA146" s="114">
        <f>$Z$146*$K$146</f>
        <v>0</v>
      </c>
      <c r="AR146" s="6" t="s">
        <v>165</v>
      </c>
      <c r="AT146" s="6" t="s">
        <v>120</v>
      </c>
      <c r="AU146" s="6" t="s">
        <v>125</v>
      </c>
      <c r="AY146" s="6" t="s">
        <v>119</v>
      </c>
      <c r="BE146" s="115">
        <f>IF($U$146="základní",$N$146,0)</f>
        <v>0</v>
      </c>
      <c r="BF146" s="115">
        <f>IF($U$146="snížená",$N$146,0)</f>
        <v>0</v>
      </c>
      <c r="BG146" s="115">
        <f>IF($U$146="zákl. přenesená",$N$146,0)</f>
        <v>0</v>
      </c>
      <c r="BH146" s="115">
        <f>IF($U$146="sníž. přenesená",$N$146,0)</f>
        <v>0</v>
      </c>
      <c r="BI146" s="115">
        <f>IF($U$146="nulová",$N$146,0)</f>
        <v>0</v>
      </c>
      <c r="BJ146" s="6" t="s">
        <v>125</v>
      </c>
      <c r="BK146" s="115">
        <f>ROUND($L$146*$K$146,2)</f>
        <v>0</v>
      </c>
      <c r="BL146" s="6" t="s">
        <v>165</v>
      </c>
      <c r="BM146" s="6" t="s">
        <v>185</v>
      </c>
    </row>
    <row r="147" spans="2:65" s="6" customFormat="1" ht="15.75" customHeight="1">
      <c r="B147" s="19"/>
      <c r="C147" s="108" t="s">
        <v>165</v>
      </c>
      <c r="D147" s="108" t="s">
        <v>120</v>
      </c>
      <c r="E147" s="109" t="s">
        <v>186</v>
      </c>
      <c r="F147" s="182" t="s">
        <v>187</v>
      </c>
      <c r="G147" s="183"/>
      <c r="H147" s="183"/>
      <c r="I147" s="183"/>
      <c r="J147" s="110" t="s">
        <v>164</v>
      </c>
      <c r="K147" s="111">
        <v>3</v>
      </c>
      <c r="L147" s="184">
        <v>0</v>
      </c>
      <c r="M147" s="183"/>
      <c r="N147" s="184">
        <f>ROUND($L$147*$K$147,2)</f>
        <v>0</v>
      </c>
      <c r="O147" s="183"/>
      <c r="P147" s="183"/>
      <c r="Q147" s="183"/>
      <c r="R147" s="20"/>
      <c r="T147" s="112"/>
      <c r="U147" s="26" t="s">
        <v>39</v>
      </c>
      <c r="V147" s="113">
        <v>0.217</v>
      </c>
      <c r="W147" s="113">
        <f>$V$147*$K$147</f>
        <v>0.651</v>
      </c>
      <c r="X147" s="113">
        <v>0</v>
      </c>
      <c r="Y147" s="113">
        <f>$X$147*$K$147</f>
        <v>0</v>
      </c>
      <c r="Z147" s="113">
        <v>0.00156</v>
      </c>
      <c r="AA147" s="114">
        <f>$Z$147*$K$147</f>
        <v>0.00468</v>
      </c>
      <c r="AR147" s="6" t="s">
        <v>165</v>
      </c>
      <c r="AT147" s="6" t="s">
        <v>120</v>
      </c>
      <c r="AU147" s="6" t="s">
        <v>125</v>
      </c>
      <c r="AY147" s="6" t="s">
        <v>119</v>
      </c>
      <c r="BE147" s="115">
        <f>IF($U$147="základní",$N$147,0)</f>
        <v>0</v>
      </c>
      <c r="BF147" s="115">
        <f>IF($U$147="snížená",$N$147,0)</f>
        <v>0</v>
      </c>
      <c r="BG147" s="115">
        <f>IF($U$147="zákl. přenesená",$N$147,0)</f>
        <v>0</v>
      </c>
      <c r="BH147" s="115">
        <f>IF($U$147="sníž. přenesená",$N$147,0)</f>
        <v>0</v>
      </c>
      <c r="BI147" s="115">
        <f>IF($U$147="nulová",$N$147,0)</f>
        <v>0</v>
      </c>
      <c r="BJ147" s="6" t="s">
        <v>125</v>
      </c>
      <c r="BK147" s="115">
        <f>ROUND($L$147*$K$147,2)</f>
        <v>0</v>
      </c>
      <c r="BL147" s="6" t="s">
        <v>165</v>
      </c>
      <c r="BM147" s="6" t="s">
        <v>188</v>
      </c>
    </row>
    <row r="148" spans="2:65" s="6" customFormat="1" ht="15.75" customHeight="1">
      <c r="B148" s="19"/>
      <c r="C148" s="108" t="s">
        <v>189</v>
      </c>
      <c r="D148" s="108" t="s">
        <v>120</v>
      </c>
      <c r="E148" s="109" t="s">
        <v>190</v>
      </c>
      <c r="F148" s="182" t="s">
        <v>191</v>
      </c>
      <c r="G148" s="183"/>
      <c r="H148" s="183"/>
      <c r="I148" s="183"/>
      <c r="J148" s="110" t="s">
        <v>164</v>
      </c>
      <c r="K148" s="111">
        <v>1</v>
      </c>
      <c r="L148" s="184">
        <v>0</v>
      </c>
      <c r="M148" s="183"/>
      <c r="N148" s="184">
        <f>ROUND($L$148*$K$148,2)</f>
        <v>0</v>
      </c>
      <c r="O148" s="183"/>
      <c r="P148" s="183"/>
      <c r="Q148" s="183"/>
      <c r="R148" s="20"/>
      <c r="T148" s="112"/>
      <c r="U148" s="26" t="s">
        <v>39</v>
      </c>
      <c r="V148" s="113">
        <v>0.2</v>
      </c>
      <c r="W148" s="113">
        <f>$V$148*$K$148</f>
        <v>0.2</v>
      </c>
      <c r="X148" s="113">
        <v>0.0019601</v>
      </c>
      <c r="Y148" s="113">
        <f>$X$148*$K$148</f>
        <v>0.0019601</v>
      </c>
      <c r="Z148" s="113">
        <v>0</v>
      </c>
      <c r="AA148" s="114">
        <f>$Z$148*$K$148</f>
        <v>0</v>
      </c>
      <c r="AR148" s="6" t="s">
        <v>165</v>
      </c>
      <c r="AT148" s="6" t="s">
        <v>120</v>
      </c>
      <c r="AU148" s="6" t="s">
        <v>125</v>
      </c>
      <c r="AY148" s="6" t="s">
        <v>119</v>
      </c>
      <c r="BE148" s="115">
        <f>IF($U$148="základní",$N$148,0)</f>
        <v>0</v>
      </c>
      <c r="BF148" s="115">
        <f>IF($U$148="snížená",$N$148,0)</f>
        <v>0</v>
      </c>
      <c r="BG148" s="115">
        <f>IF($U$148="zákl. přenesená",$N$148,0)</f>
        <v>0</v>
      </c>
      <c r="BH148" s="115">
        <f>IF($U$148="sníž. přenesená",$N$148,0)</f>
        <v>0</v>
      </c>
      <c r="BI148" s="115">
        <f>IF($U$148="nulová",$N$148,0)</f>
        <v>0</v>
      </c>
      <c r="BJ148" s="6" t="s">
        <v>125</v>
      </c>
      <c r="BK148" s="115">
        <f>ROUND($L$148*$K$148,2)</f>
        <v>0</v>
      </c>
      <c r="BL148" s="6" t="s">
        <v>165</v>
      </c>
      <c r="BM148" s="6" t="s">
        <v>192</v>
      </c>
    </row>
    <row r="149" spans="2:65" s="6" customFormat="1" ht="27" customHeight="1">
      <c r="B149" s="19"/>
      <c r="C149" s="108" t="s">
        <v>193</v>
      </c>
      <c r="D149" s="108" t="s">
        <v>120</v>
      </c>
      <c r="E149" s="109" t="s">
        <v>194</v>
      </c>
      <c r="F149" s="182" t="s">
        <v>195</v>
      </c>
      <c r="G149" s="183"/>
      <c r="H149" s="183"/>
      <c r="I149" s="183"/>
      <c r="J149" s="110" t="s">
        <v>131</v>
      </c>
      <c r="K149" s="111">
        <v>1</v>
      </c>
      <c r="L149" s="184">
        <v>0</v>
      </c>
      <c r="M149" s="183"/>
      <c r="N149" s="184">
        <f>ROUND($L$149*$K$149,2)</f>
        <v>0</v>
      </c>
      <c r="O149" s="183"/>
      <c r="P149" s="183"/>
      <c r="Q149" s="183"/>
      <c r="R149" s="20"/>
      <c r="T149" s="112"/>
      <c r="U149" s="26" t="s">
        <v>39</v>
      </c>
      <c r="V149" s="113">
        <v>0.3</v>
      </c>
      <c r="W149" s="113">
        <f>$V$149*$K$149</f>
        <v>0.3</v>
      </c>
      <c r="X149" s="113">
        <v>0.00016</v>
      </c>
      <c r="Y149" s="113">
        <f>$X$149*$K$149</f>
        <v>0.00016</v>
      </c>
      <c r="Z149" s="113">
        <v>0</v>
      </c>
      <c r="AA149" s="114">
        <f>$Z$149*$K$149</f>
        <v>0</v>
      </c>
      <c r="AR149" s="6" t="s">
        <v>165</v>
      </c>
      <c r="AT149" s="6" t="s">
        <v>120</v>
      </c>
      <c r="AU149" s="6" t="s">
        <v>125</v>
      </c>
      <c r="AY149" s="6" t="s">
        <v>119</v>
      </c>
      <c r="BE149" s="115">
        <f>IF($U$149="základní",$N$149,0)</f>
        <v>0</v>
      </c>
      <c r="BF149" s="115">
        <f>IF($U$149="snížená",$N$149,0)</f>
        <v>0</v>
      </c>
      <c r="BG149" s="115">
        <f>IF($U$149="zákl. přenesená",$N$149,0)</f>
        <v>0</v>
      </c>
      <c r="BH149" s="115">
        <f>IF($U$149="sníž. přenesená",$N$149,0)</f>
        <v>0</v>
      </c>
      <c r="BI149" s="115">
        <f>IF($U$149="nulová",$N$149,0)</f>
        <v>0</v>
      </c>
      <c r="BJ149" s="6" t="s">
        <v>125</v>
      </c>
      <c r="BK149" s="115">
        <f>ROUND($L$149*$K$149,2)</f>
        <v>0</v>
      </c>
      <c r="BL149" s="6" t="s">
        <v>165</v>
      </c>
      <c r="BM149" s="6" t="s">
        <v>196</v>
      </c>
    </row>
    <row r="150" spans="2:65" s="6" customFormat="1" ht="27" customHeight="1">
      <c r="B150" s="19"/>
      <c r="C150" s="108" t="s">
        <v>197</v>
      </c>
      <c r="D150" s="108" t="s">
        <v>120</v>
      </c>
      <c r="E150" s="109" t="s">
        <v>198</v>
      </c>
      <c r="F150" s="182" t="s">
        <v>199</v>
      </c>
      <c r="G150" s="183"/>
      <c r="H150" s="183"/>
      <c r="I150" s="183"/>
      <c r="J150" s="110" t="s">
        <v>164</v>
      </c>
      <c r="K150" s="111">
        <v>1</v>
      </c>
      <c r="L150" s="184">
        <v>0</v>
      </c>
      <c r="M150" s="183"/>
      <c r="N150" s="184">
        <f>ROUND($L$150*$K$150,2)</f>
        <v>0</v>
      </c>
      <c r="O150" s="183"/>
      <c r="P150" s="183"/>
      <c r="Q150" s="183"/>
      <c r="R150" s="20"/>
      <c r="T150" s="112"/>
      <c r="U150" s="26" t="s">
        <v>39</v>
      </c>
      <c r="V150" s="113">
        <v>0.2</v>
      </c>
      <c r="W150" s="113">
        <f>$V$150*$K$150</f>
        <v>0.2</v>
      </c>
      <c r="X150" s="113">
        <v>0.00184</v>
      </c>
      <c r="Y150" s="113">
        <f>$X$150*$K$150</f>
        <v>0.00184</v>
      </c>
      <c r="Z150" s="113">
        <v>0</v>
      </c>
      <c r="AA150" s="114">
        <f>$Z$150*$K$150</f>
        <v>0</v>
      </c>
      <c r="AR150" s="6" t="s">
        <v>165</v>
      </c>
      <c r="AT150" s="6" t="s">
        <v>120</v>
      </c>
      <c r="AU150" s="6" t="s">
        <v>125</v>
      </c>
      <c r="AY150" s="6" t="s">
        <v>119</v>
      </c>
      <c r="BE150" s="115">
        <f>IF($U$150="základní",$N$150,0)</f>
        <v>0</v>
      </c>
      <c r="BF150" s="115">
        <f>IF($U$150="snížená",$N$150,0)</f>
        <v>0</v>
      </c>
      <c r="BG150" s="115">
        <f>IF($U$150="zákl. přenesená",$N$150,0)</f>
        <v>0</v>
      </c>
      <c r="BH150" s="115">
        <f>IF($U$150="sníž. přenesená",$N$150,0)</f>
        <v>0</v>
      </c>
      <c r="BI150" s="115">
        <f>IF($U$150="nulová",$N$150,0)</f>
        <v>0</v>
      </c>
      <c r="BJ150" s="6" t="s">
        <v>125</v>
      </c>
      <c r="BK150" s="115">
        <f>ROUND($L$150*$K$150,2)</f>
        <v>0</v>
      </c>
      <c r="BL150" s="6" t="s">
        <v>165</v>
      </c>
      <c r="BM150" s="6" t="s">
        <v>200</v>
      </c>
    </row>
    <row r="151" spans="2:65" s="6" customFormat="1" ht="15.75" customHeight="1">
      <c r="B151" s="19"/>
      <c r="C151" s="108" t="s">
        <v>201</v>
      </c>
      <c r="D151" s="108" t="s">
        <v>120</v>
      </c>
      <c r="E151" s="109" t="s">
        <v>202</v>
      </c>
      <c r="F151" s="182" t="s">
        <v>203</v>
      </c>
      <c r="G151" s="183"/>
      <c r="H151" s="183"/>
      <c r="I151" s="183"/>
      <c r="J151" s="110" t="s">
        <v>131</v>
      </c>
      <c r="K151" s="111">
        <v>3</v>
      </c>
      <c r="L151" s="184">
        <v>0</v>
      </c>
      <c r="M151" s="183"/>
      <c r="N151" s="184">
        <f>ROUND($L$151*$K$151,2)</f>
        <v>0</v>
      </c>
      <c r="O151" s="183"/>
      <c r="P151" s="183"/>
      <c r="Q151" s="183"/>
      <c r="R151" s="20"/>
      <c r="T151" s="112"/>
      <c r="U151" s="26" t="s">
        <v>39</v>
      </c>
      <c r="V151" s="113">
        <v>0.038</v>
      </c>
      <c r="W151" s="113">
        <f>$V$151*$K$151</f>
        <v>0.11399999999999999</v>
      </c>
      <c r="X151" s="113">
        <v>0</v>
      </c>
      <c r="Y151" s="113">
        <f>$X$151*$K$151</f>
        <v>0</v>
      </c>
      <c r="Z151" s="113">
        <v>0.00085</v>
      </c>
      <c r="AA151" s="114">
        <f>$Z$151*$K$151</f>
        <v>0.0025499999999999997</v>
      </c>
      <c r="AR151" s="6" t="s">
        <v>165</v>
      </c>
      <c r="AT151" s="6" t="s">
        <v>120</v>
      </c>
      <c r="AU151" s="6" t="s">
        <v>125</v>
      </c>
      <c r="AY151" s="6" t="s">
        <v>119</v>
      </c>
      <c r="BE151" s="115">
        <f>IF($U$151="základní",$N$151,0)</f>
        <v>0</v>
      </c>
      <c r="BF151" s="115">
        <f>IF($U$151="snížená",$N$151,0)</f>
        <v>0</v>
      </c>
      <c r="BG151" s="115">
        <f>IF($U$151="zákl. přenesená",$N$151,0)</f>
        <v>0</v>
      </c>
      <c r="BH151" s="115">
        <f>IF($U$151="sníž. přenesená",$N$151,0)</f>
        <v>0</v>
      </c>
      <c r="BI151" s="115">
        <f>IF($U$151="nulová",$N$151,0)</f>
        <v>0</v>
      </c>
      <c r="BJ151" s="6" t="s">
        <v>125</v>
      </c>
      <c r="BK151" s="115">
        <f>ROUND($L$151*$K$151,2)</f>
        <v>0</v>
      </c>
      <c r="BL151" s="6" t="s">
        <v>165</v>
      </c>
      <c r="BM151" s="6" t="s">
        <v>204</v>
      </c>
    </row>
    <row r="152" spans="2:65" s="6" customFormat="1" ht="15.75" customHeight="1">
      <c r="B152" s="19"/>
      <c r="C152" s="108" t="s">
        <v>7</v>
      </c>
      <c r="D152" s="108" t="s">
        <v>120</v>
      </c>
      <c r="E152" s="109" t="s">
        <v>205</v>
      </c>
      <c r="F152" s="182" t="s">
        <v>206</v>
      </c>
      <c r="G152" s="183"/>
      <c r="H152" s="183"/>
      <c r="I152" s="183"/>
      <c r="J152" s="110" t="s">
        <v>131</v>
      </c>
      <c r="K152" s="111">
        <v>1</v>
      </c>
      <c r="L152" s="184">
        <v>0</v>
      </c>
      <c r="M152" s="183"/>
      <c r="N152" s="184">
        <f>ROUND($L$152*$K$152,2)</f>
        <v>0</v>
      </c>
      <c r="O152" s="183"/>
      <c r="P152" s="183"/>
      <c r="Q152" s="183"/>
      <c r="R152" s="20"/>
      <c r="T152" s="112"/>
      <c r="U152" s="26" t="s">
        <v>39</v>
      </c>
      <c r="V152" s="113">
        <v>0.113</v>
      </c>
      <c r="W152" s="113">
        <f>$V$152*$K$152</f>
        <v>0.113</v>
      </c>
      <c r="X152" s="113">
        <v>0.00028</v>
      </c>
      <c r="Y152" s="113">
        <f>$X$152*$K$152</f>
        <v>0.00028</v>
      </c>
      <c r="Z152" s="113">
        <v>0</v>
      </c>
      <c r="AA152" s="114">
        <f>$Z$152*$K$152</f>
        <v>0</v>
      </c>
      <c r="AR152" s="6" t="s">
        <v>165</v>
      </c>
      <c r="AT152" s="6" t="s">
        <v>120</v>
      </c>
      <c r="AU152" s="6" t="s">
        <v>125</v>
      </c>
      <c r="AY152" s="6" t="s">
        <v>119</v>
      </c>
      <c r="BE152" s="115">
        <f>IF($U$152="základní",$N$152,0)</f>
        <v>0</v>
      </c>
      <c r="BF152" s="115">
        <f>IF($U$152="snížená",$N$152,0)</f>
        <v>0</v>
      </c>
      <c r="BG152" s="115">
        <f>IF($U$152="zákl. přenesená",$N$152,0)</f>
        <v>0</v>
      </c>
      <c r="BH152" s="115">
        <f>IF($U$152="sníž. přenesená",$N$152,0)</f>
        <v>0</v>
      </c>
      <c r="BI152" s="115">
        <f>IF($U$152="nulová",$N$152,0)</f>
        <v>0</v>
      </c>
      <c r="BJ152" s="6" t="s">
        <v>125</v>
      </c>
      <c r="BK152" s="115">
        <f>ROUND($L$152*$K$152,2)</f>
        <v>0</v>
      </c>
      <c r="BL152" s="6" t="s">
        <v>165</v>
      </c>
      <c r="BM152" s="6" t="s">
        <v>207</v>
      </c>
    </row>
    <row r="153" spans="2:65" s="6" customFormat="1" ht="15.75" customHeight="1">
      <c r="B153" s="19"/>
      <c r="C153" s="108" t="s">
        <v>208</v>
      </c>
      <c r="D153" s="108" t="s">
        <v>120</v>
      </c>
      <c r="E153" s="109" t="s">
        <v>209</v>
      </c>
      <c r="F153" s="182" t="s">
        <v>210</v>
      </c>
      <c r="G153" s="183"/>
      <c r="H153" s="183"/>
      <c r="I153" s="183"/>
      <c r="J153" s="110" t="s">
        <v>131</v>
      </c>
      <c r="K153" s="111">
        <v>1</v>
      </c>
      <c r="L153" s="184">
        <v>0</v>
      </c>
      <c r="M153" s="183"/>
      <c r="N153" s="184">
        <f>ROUND($L$153*$K$153,2)</f>
        <v>0</v>
      </c>
      <c r="O153" s="183"/>
      <c r="P153" s="183"/>
      <c r="Q153" s="183"/>
      <c r="R153" s="20"/>
      <c r="T153" s="112"/>
      <c r="U153" s="26" t="s">
        <v>39</v>
      </c>
      <c r="V153" s="113">
        <v>0</v>
      </c>
      <c r="W153" s="113">
        <f>$V$153*$K$153</f>
        <v>0</v>
      </c>
      <c r="X153" s="113">
        <v>0</v>
      </c>
      <c r="Y153" s="113">
        <f>$X$153*$K$153</f>
        <v>0</v>
      </c>
      <c r="Z153" s="113">
        <v>0</v>
      </c>
      <c r="AA153" s="114">
        <f>$Z$153*$K$153</f>
        <v>0</v>
      </c>
      <c r="AR153" s="6" t="s">
        <v>165</v>
      </c>
      <c r="AT153" s="6" t="s">
        <v>120</v>
      </c>
      <c r="AU153" s="6" t="s">
        <v>125</v>
      </c>
      <c r="AY153" s="6" t="s">
        <v>119</v>
      </c>
      <c r="BE153" s="115">
        <f>IF($U$153="základní",$N$153,0)</f>
        <v>0</v>
      </c>
      <c r="BF153" s="115">
        <f>IF($U$153="snížená",$N$153,0)</f>
        <v>0</v>
      </c>
      <c r="BG153" s="115">
        <f>IF($U$153="zákl. přenesená",$N$153,0)</f>
        <v>0</v>
      </c>
      <c r="BH153" s="115">
        <f>IF($U$153="sníž. přenesená",$N$153,0)</f>
        <v>0</v>
      </c>
      <c r="BI153" s="115">
        <f>IF($U$153="nulová",$N$153,0)</f>
        <v>0</v>
      </c>
      <c r="BJ153" s="6" t="s">
        <v>125</v>
      </c>
      <c r="BK153" s="115">
        <f>ROUND($L$153*$K$153,2)</f>
        <v>0</v>
      </c>
      <c r="BL153" s="6" t="s">
        <v>165</v>
      </c>
      <c r="BM153" s="6" t="s">
        <v>211</v>
      </c>
    </row>
    <row r="154" spans="2:65" s="6" customFormat="1" ht="27" customHeight="1">
      <c r="B154" s="19"/>
      <c r="C154" s="108" t="s">
        <v>212</v>
      </c>
      <c r="D154" s="108" t="s">
        <v>120</v>
      </c>
      <c r="E154" s="109" t="s">
        <v>213</v>
      </c>
      <c r="F154" s="182" t="s">
        <v>214</v>
      </c>
      <c r="G154" s="183"/>
      <c r="H154" s="183"/>
      <c r="I154" s="183"/>
      <c r="J154" s="110" t="s">
        <v>215</v>
      </c>
      <c r="K154" s="111">
        <v>218.276</v>
      </c>
      <c r="L154" s="184">
        <v>0</v>
      </c>
      <c r="M154" s="183"/>
      <c r="N154" s="184">
        <f>ROUND($L$154*$K$154,2)</f>
        <v>0</v>
      </c>
      <c r="O154" s="183"/>
      <c r="P154" s="183"/>
      <c r="Q154" s="183"/>
      <c r="R154" s="20"/>
      <c r="T154" s="112"/>
      <c r="U154" s="26" t="s">
        <v>39</v>
      </c>
      <c r="V154" s="113">
        <v>0</v>
      </c>
      <c r="W154" s="113">
        <f>$V$154*$K$154</f>
        <v>0</v>
      </c>
      <c r="X154" s="113">
        <v>0</v>
      </c>
      <c r="Y154" s="113">
        <f>$X$154*$K$154</f>
        <v>0</v>
      </c>
      <c r="Z154" s="113">
        <v>0</v>
      </c>
      <c r="AA154" s="114">
        <f>$Z$154*$K$154</f>
        <v>0</v>
      </c>
      <c r="AR154" s="6" t="s">
        <v>165</v>
      </c>
      <c r="AT154" s="6" t="s">
        <v>120</v>
      </c>
      <c r="AU154" s="6" t="s">
        <v>125</v>
      </c>
      <c r="AY154" s="6" t="s">
        <v>119</v>
      </c>
      <c r="BE154" s="115">
        <f>IF($U$154="základní",$N$154,0)</f>
        <v>0</v>
      </c>
      <c r="BF154" s="115">
        <f>IF($U$154="snížená",$N$154,0)</f>
        <v>0</v>
      </c>
      <c r="BG154" s="115">
        <f>IF($U$154="zákl. přenesená",$N$154,0)</f>
        <v>0</v>
      </c>
      <c r="BH154" s="115">
        <f>IF($U$154="sníž. přenesená",$N$154,0)</f>
        <v>0</v>
      </c>
      <c r="BI154" s="115">
        <f>IF($U$154="nulová",$N$154,0)</f>
        <v>0</v>
      </c>
      <c r="BJ154" s="6" t="s">
        <v>125</v>
      </c>
      <c r="BK154" s="115">
        <f>ROUND($L$154*$K$154,2)</f>
        <v>0</v>
      </c>
      <c r="BL154" s="6" t="s">
        <v>165</v>
      </c>
      <c r="BM154" s="6" t="s">
        <v>216</v>
      </c>
    </row>
    <row r="155" spans="2:63" s="98" customFormat="1" ht="30.75" customHeight="1">
      <c r="B155" s="99"/>
      <c r="D155" s="107" t="s">
        <v>96</v>
      </c>
      <c r="E155" s="107"/>
      <c r="F155" s="107"/>
      <c r="G155" s="107"/>
      <c r="H155" s="107"/>
      <c r="I155" s="107"/>
      <c r="J155" s="107"/>
      <c r="K155" s="107"/>
      <c r="L155" s="107"/>
      <c r="M155" s="107"/>
      <c r="N155" s="180">
        <f>$BK$155</f>
        <v>0</v>
      </c>
      <c r="O155" s="179"/>
      <c r="P155" s="179"/>
      <c r="Q155" s="179"/>
      <c r="R155" s="102"/>
      <c r="T155" s="103"/>
      <c r="W155" s="104">
        <f>SUM($W$156:$W$165)</f>
        <v>6.357</v>
      </c>
      <c r="Y155" s="104">
        <f>SUM($Y$156:$Y$165)</f>
        <v>0.0343</v>
      </c>
      <c r="AA155" s="105">
        <f>SUM($AA$156:$AA$165)</f>
        <v>0.203</v>
      </c>
      <c r="AR155" s="101" t="s">
        <v>125</v>
      </c>
      <c r="AT155" s="101" t="s">
        <v>71</v>
      </c>
      <c r="AU155" s="101" t="s">
        <v>18</v>
      </c>
      <c r="AY155" s="101" t="s">
        <v>119</v>
      </c>
      <c r="BK155" s="106">
        <f>SUM($BK$156:$BK$165)</f>
        <v>0</v>
      </c>
    </row>
    <row r="156" spans="2:65" s="6" customFormat="1" ht="27" customHeight="1">
      <c r="B156" s="19"/>
      <c r="C156" s="108" t="s">
        <v>217</v>
      </c>
      <c r="D156" s="108" t="s">
        <v>120</v>
      </c>
      <c r="E156" s="109" t="s">
        <v>218</v>
      </c>
      <c r="F156" s="182" t="s">
        <v>219</v>
      </c>
      <c r="G156" s="183"/>
      <c r="H156" s="183"/>
      <c r="I156" s="183"/>
      <c r="J156" s="110" t="s">
        <v>131</v>
      </c>
      <c r="K156" s="111">
        <v>2</v>
      </c>
      <c r="L156" s="184">
        <v>0</v>
      </c>
      <c r="M156" s="183"/>
      <c r="N156" s="184">
        <f>ROUND($L$156*$K$156,2)</f>
        <v>0</v>
      </c>
      <c r="O156" s="183"/>
      <c r="P156" s="183"/>
      <c r="Q156" s="183"/>
      <c r="R156" s="20"/>
      <c r="T156" s="112"/>
      <c r="U156" s="26" t="s">
        <v>39</v>
      </c>
      <c r="V156" s="113">
        <v>1.682</v>
      </c>
      <c r="W156" s="113">
        <f>$V$156*$K$156</f>
        <v>3.364</v>
      </c>
      <c r="X156" s="113">
        <v>0</v>
      </c>
      <c r="Y156" s="113">
        <f>$X$156*$K$156</f>
        <v>0</v>
      </c>
      <c r="Z156" s="113">
        <v>0</v>
      </c>
      <c r="AA156" s="114">
        <f>$Z$156*$K$156</f>
        <v>0</v>
      </c>
      <c r="AR156" s="6" t="s">
        <v>165</v>
      </c>
      <c r="AT156" s="6" t="s">
        <v>120</v>
      </c>
      <c r="AU156" s="6" t="s">
        <v>125</v>
      </c>
      <c r="AY156" s="6" t="s">
        <v>119</v>
      </c>
      <c r="BE156" s="115">
        <f>IF($U$156="základní",$N$156,0)</f>
        <v>0</v>
      </c>
      <c r="BF156" s="115">
        <f>IF($U$156="snížená",$N$156,0)</f>
        <v>0</v>
      </c>
      <c r="BG156" s="115">
        <f>IF($U$156="zákl. přenesená",$N$156,0)</f>
        <v>0</v>
      </c>
      <c r="BH156" s="115">
        <f>IF($U$156="sníž. přenesená",$N$156,0)</f>
        <v>0</v>
      </c>
      <c r="BI156" s="115">
        <f>IF($U$156="nulová",$N$156,0)</f>
        <v>0</v>
      </c>
      <c r="BJ156" s="6" t="s">
        <v>125</v>
      </c>
      <c r="BK156" s="115">
        <f>ROUND($L$156*$K$156,2)</f>
        <v>0</v>
      </c>
      <c r="BL156" s="6" t="s">
        <v>165</v>
      </c>
      <c r="BM156" s="6" t="s">
        <v>220</v>
      </c>
    </row>
    <row r="157" spans="2:65" s="6" customFormat="1" ht="27" customHeight="1">
      <c r="B157" s="19"/>
      <c r="C157" s="122" t="s">
        <v>221</v>
      </c>
      <c r="D157" s="122" t="s">
        <v>222</v>
      </c>
      <c r="E157" s="123" t="s">
        <v>223</v>
      </c>
      <c r="F157" s="185" t="s">
        <v>224</v>
      </c>
      <c r="G157" s="186"/>
      <c r="H157" s="186"/>
      <c r="I157" s="186"/>
      <c r="J157" s="124" t="s">
        <v>131</v>
      </c>
      <c r="K157" s="125">
        <v>1</v>
      </c>
      <c r="L157" s="187">
        <v>0</v>
      </c>
      <c r="M157" s="186"/>
      <c r="N157" s="187">
        <f>ROUND($L$157*$K$157,2)</f>
        <v>0</v>
      </c>
      <c r="O157" s="183"/>
      <c r="P157" s="183"/>
      <c r="Q157" s="183"/>
      <c r="R157" s="20"/>
      <c r="T157" s="112"/>
      <c r="U157" s="26" t="s">
        <v>39</v>
      </c>
      <c r="V157" s="113">
        <v>0</v>
      </c>
      <c r="W157" s="113">
        <f>$V$157*$K$157</f>
        <v>0</v>
      </c>
      <c r="X157" s="113">
        <v>0.0138</v>
      </c>
      <c r="Y157" s="113">
        <f>$X$157*$K$157</f>
        <v>0.0138</v>
      </c>
      <c r="Z157" s="113">
        <v>0</v>
      </c>
      <c r="AA157" s="114">
        <f>$Z$157*$K$157</f>
        <v>0</v>
      </c>
      <c r="AR157" s="6" t="s">
        <v>225</v>
      </c>
      <c r="AT157" s="6" t="s">
        <v>222</v>
      </c>
      <c r="AU157" s="6" t="s">
        <v>125</v>
      </c>
      <c r="AY157" s="6" t="s">
        <v>119</v>
      </c>
      <c r="BE157" s="115">
        <f>IF($U$157="základní",$N$157,0)</f>
        <v>0</v>
      </c>
      <c r="BF157" s="115">
        <f>IF($U$157="snížená",$N$157,0)</f>
        <v>0</v>
      </c>
      <c r="BG157" s="115">
        <f>IF($U$157="zákl. přenesená",$N$157,0)</f>
        <v>0</v>
      </c>
      <c r="BH157" s="115">
        <f>IF($U$157="sníž. přenesená",$N$157,0)</f>
        <v>0</v>
      </c>
      <c r="BI157" s="115">
        <f>IF($U$157="nulová",$N$157,0)</f>
        <v>0</v>
      </c>
      <c r="BJ157" s="6" t="s">
        <v>125</v>
      </c>
      <c r="BK157" s="115">
        <f>ROUND($L$157*$K$157,2)</f>
        <v>0</v>
      </c>
      <c r="BL157" s="6" t="s">
        <v>165</v>
      </c>
      <c r="BM157" s="6" t="s">
        <v>226</v>
      </c>
    </row>
    <row r="158" spans="2:65" s="6" customFormat="1" ht="27" customHeight="1">
      <c r="B158" s="19"/>
      <c r="C158" s="122" t="s">
        <v>227</v>
      </c>
      <c r="D158" s="122" t="s">
        <v>222</v>
      </c>
      <c r="E158" s="123" t="s">
        <v>228</v>
      </c>
      <c r="F158" s="185" t="s">
        <v>229</v>
      </c>
      <c r="G158" s="186"/>
      <c r="H158" s="186"/>
      <c r="I158" s="186"/>
      <c r="J158" s="124" t="s">
        <v>131</v>
      </c>
      <c r="K158" s="125">
        <v>1</v>
      </c>
      <c r="L158" s="187">
        <v>0</v>
      </c>
      <c r="M158" s="186"/>
      <c r="N158" s="187">
        <f>ROUND($L$158*$K$158,2)</f>
        <v>0</v>
      </c>
      <c r="O158" s="183"/>
      <c r="P158" s="183"/>
      <c r="Q158" s="183"/>
      <c r="R158" s="20"/>
      <c r="T158" s="112"/>
      <c r="U158" s="26" t="s">
        <v>39</v>
      </c>
      <c r="V158" s="113">
        <v>0</v>
      </c>
      <c r="W158" s="113">
        <f>$V$158*$K$158</f>
        <v>0</v>
      </c>
      <c r="X158" s="113">
        <v>0.0205</v>
      </c>
      <c r="Y158" s="113">
        <f>$X$158*$K$158</f>
        <v>0.0205</v>
      </c>
      <c r="Z158" s="113">
        <v>0</v>
      </c>
      <c r="AA158" s="114">
        <f>$Z$158*$K$158</f>
        <v>0</v>
      </c>
      <c r="AR158" s="6" t="s">
        <v>225</v>
      </c>
      <c r="AT158" s="6" t="s">
        <v>222</v>
      </c>
      <c r="AU158" s="6" t="s">
        <v>125</v>
      </c>
      <c r="AY158" s="6" t="s">
        <v>119</v>
      </c>
      <c r="BE158" s="115">
        <f>IF($U$158="základní",$N$158,0)</f>
        <v>0</v>
      </c>
      <c r="BF158" s="115">
        <f>IF($U$158="snížená",$N$158,0)</f>
        <v>0</v>
      </c>
      <c r="BG158" s="115">
        <f>IF($U$158="zákl. přenesená",$N$158,0)</f>
        <v>0</v>
      </c>
      <c r="BH158" s="115">
        <f>IF($U$158="sníž. přenesená",$N$158,0)</f>
        <v>0</v>
      </c>
      <c r="BI158" s="115">
        <f>IF($U$158="nulová",$N$158,0)</f>
        <v>0</v>
      </c>
      <c r="BJ158" s="6" t="s">
        <v>125</v>
      </c>
      <c r="BK158" s="115">
        <f>ROUND($L$158*$K$158,2)</f>
        <v>0</v>
      </c>
      <c r="BL158" s="6" t="s">
        <v>165</v>
      </c>
      <c r="BM158" s="6" t="s">
        <v>230</v>
      </c>
    </row>
    <row r="159" spans="2:65" s="6" customFormat="1" ht="27" customHeight="1">
      <c r="B159" s="19"/>
      <c r="C159" s="108" t="s">
        <v>231</v>
      </c>
      <c r="D159" s="108" t="s">
        <v>120</v>
      </c>
      <c r="E159" s="109" t="s">
        <v>232</v>
      </c>
      <c r="F159" s="182" t="s">
        <v>233</v>
      </c>
      <c r="G159" s="183"/>
      <c r="H159" s="183"/>
      <c r="I159" s="183"/>
      <c r="J159" s="110" t="s">
        <v>131</v>
      </c>
      <c r="K159" s="111">
        <v>1</v>
      </c>
      <c r="L159" s="184">
        <v>0</v>
      </c>
      <c r="M159" s="183"/>
      <c r="N159" s="184">
        <f>ROUND($L$159*$K$159,2)</f>
        <v>0</v>
      </c>
      <c r="O159" s="183"/>
      <c r="P159" s="183"/>
      <c r="Q159" s="183"/>
      <c r="R159" s="20"/>
      <c r="T159" s="112"/>
      <c r="U159" s="26" t="s">
        <v>39</v>
      </c>
      <c r="V159" s="113">
        <v>1.825</v>
      </c>
      <c r="W159" s="113">
        <f>$V$159*$K$159</f>
        <v>1.825</v>
      </c>
      <c r="X159" s="113">
        <v>0</v>
      </c>
      <c r="Y159" s="113">
        <f>$X$159*$K$159</f>
        <v>0</v>
      </c>
      <c r="Z159" s="113">
        <v>0</v>
      </c>
      <c r="AA159" s="114">
        <f>$Z$159*$K$159</f>
        <v>0</v>
      </c>
      <c r="AR159" s="6" t="s">
        <v>165</v>
      </c>
      <c r="AT159" s="6" t="s">
        <v>120</v>
      </c>
      <c r="AU159" s="6" t="s">
        <v>125</v>
      </c>
      <c r="AY159" s="6" t="s">
        <v>119</v>
      </c>
      <c r="BE159" s="115">
        <f>IF($U$159="základní",$N$159,0)</f>
        <v>0</v>
      </c>
      <c r="BF159" s="115">
        <f>IF($U$159="snížená",$N$159,0)</f>
        <v>0</v>
      </c>
      <c r="BG159" s="115">
        <f>IF($U$159="zákl. přenesená",$N$159,0)</f>
        <v>0</v>
      </c>
      <c r="BH159" s="115">
        <f>IF($U$159="sníž. přenesená",$N$159,0)</f>
        <v>0</v>
      </c>
      <c r="BI159" s="115">
        <f>IF($U$159="nulová",$N$159,0)</f>
        <v>0</v>
      </c>
      <c r="BJ159" s="6" t="s">
        <v>125</v>
      </c>
      <c r="BK159" s="115">
        <f>ROUND($L$159*$K$159,2)</f>
        <v>0</v>
      </c>
      <c r="BL159" s="6" t="s">
        <v>165</v>
      </c>
      <c r="BM159" s="6" t="s">
        <v>234</v>
      </c>
    </row>
    <row r="160" spans="2:65" s="6" customFormat="1" ht="15.75" customHeight="1">
      <c r="B160" s="19"/>
      <c r="C160" s="122" t="s">
        <v>235</v>
      </c>
      <c r="D160" s="122" t="s">
        <v>222</v>
      </c>
      <c r="E160" s="123" t="s">
        <v>236</v>
      </c>
      <c r="F160" s="185" t="s">
        <v>237</v>
      </c>
      <c r="G160" s="186"/>
      <c r="H160" s="186"/>
      <c r="I160" s="186"/>
      <c r="J160" s="124" t="s">
        <v>238</v>
      </c>
      <c r="K160" s="125">
        <v>1</v>
      </c>
      <c r="L160" s="187">
        <v>0</v>
      </c>
      <c r="M160" s="186"/>
      <c r="N160" s="187">
        <f>ROUND($L$160*$K$160,2)</f>
        <v>0</v>
      </c>
      <c r="O160" s="183"/>
      <c r="P160" s="183"/>
      <c r="Q160" s="183"/>
      <c r="R160" s="20"/>
      <c r="T160" s="112"/>
      <c r="U160" s="26" t="s">
        <v>39</v>
      </c>
      <c r="V160" s="113">
        <v>0</v>
      </c>
      <c r="W160" s="113">
        <f>$V$160*$K$160</f>
        <v>0</v>
      </c>
      <c r="X160" s="113">
        <v>0</v>
      </c>
      <c r="Y160" s="113">
        <f>$X$160*$K$160</f>
        <v>0</v>
      </c>
      <c r="Z160" s="113">
        <v>0</v>
      </c>
      <c r="AA160" s="114">
        <f>$Z$160*$K$160</f>
        <v>0</v>
      </c>
      <c r="AR160" s="6" t="s">
        <v>225</v>
      </c>
      <c r="AT160" s="6" t="s">
        <v>222</v>
      </c>
      <c r="AU160" s="6" t="s">
        <v>125</v>
      </c>
      <c r="AY160" s="6" t="s">
        <v>119</v>
      </c>
      <c r="BE160" s="115">
        <f>IF($U$160="základní",$N$160,0)</f>
        <v>0</v>
      </c>
      <c r="BF160" s="115">
        <f>IF($U$160="snížená",$N$160,0)</f>
        <v>0</v>
      </c>
      <c r="BG160" s="115">
        <f>IF($U$160="zákl. přenesená",$N$160,0)</f>
        <v>0</v>
      </c>
      <c r="BH160" s="115">
        <f>IF($U$160="sníž. přenesená",$N$160,0)</f>
        <v>0</v>
      </c>
      <c r="BI160" s="115">
        <f>IF($U$160="nulová",$N$160,0)</f>
        <v>0</v>
      </c>
      <c r="BJ160" s="6" t="s">
        <v>125</v>
      </c>
      <c r="BK160" s="115">
        <f>ROUND($L$160*$K$160,2)</f>
        <v>0</v>
      </c>
      <c r="BL160" s="6" t="s">
        <v>165</v>
      </c>
      <c r="BM160" s="6" t="s">
        <v>239</v>
      </c>
    </row>
    <row r="161" spans="2:65" s="6" customFormat="1" ht="27" customHeight="1">
      <c r="B161" s="19"/>
      <c r="C161" s="108" t="s">
        <v>240</v>
      </c>
      <c r="D161" s="108" t="s">
        <v>120</v>
      </c>
      <c r="E161" s="109" t="s">
        <v>241</v>
      </c>
      <c r="F161" s="182" t="s">
        <v>242</v>
      </c>
      <c r="G161" s="183"/>
      <c r="H161" s="183"/>
      <c r="I161" s="183"/>
      <c r="J161" s="110" t="s">
        <v>131</v>
      </c>
      <c r="K161" s="111">
        <v>3</v>
      </c>
      <c r="L161" s="184">
        <v>0</v>
      </c>
      <c r="M161" s="183"/>
      <c r="N161" s="184">
        <f>ROUND($L$161*$K$161,2)</f>
        <v>0</v>
      </c>
      <c r="O161" s="183"/>
      <c r="P161" s="183"/>
      <c r="Q161" s="183"/>
      <c r="R161" s="20"/>
      <c r="T161" s="112"/>
      <c r="U161" s="26" t="s">
        <v>39</v>
      </c>
      <c r="V161" s="113">
        <v>0.05</v>
      </c>
      <c r="W161" s="113">
        <f>$V$161*$K$161</f>
        <v>0.15000000000000002</v>
      </c>
      <c r="X161" s="113">
        <v>0</v>
      </c>
      <c r="Y161" s="113">
        <f>$X$161*$K$161</f>
        <v>0</v>
      </c>
      <c r="Z161" s="113">
        <v>0.024</v>
      </c>
      <c r="AA161" s="114">
        <f>$Z$161*$K$161</f>
        <v>0.07200000000000001</v>
      </c>
      <c r="AR161" s="6" t="s">
        <v>165</v>
      </c>
      <c r="AT161" s="6" t="s">
        <v>120</v>
      </c>
      <c r="AU161" s="6" t="s">
        <v>125</v>
      </c>
      <c r="AY161" s="6" t="s">
        <v>119</v>
      </c>
      <c r="BE161" s="115">
        <f>IF($U$161="základní",$N$161,0)</f>
        <v>0</v>
      </c>
      <c r="BF161" s="115">
        <f>IF($U$161="snížená",$N$161,0)</f>
        <v>0</v>
      </c>
      <c r="BG161" s="115">
        <f>IF($U$161="zákl. přenesená",$N$161,0)</f>
        <v>0</v>
      </c>
      <c r="BH161" s="115">
        <f>IF($U$161="sníž. přenesená",$N$161,0)</f>
        <v>0</v>
      </c>
      <c r="BI161" s="115">
        <f>IF($U$161="nulová",$N$161,0)</f>
        <v>0</v>
      </c>
      <c r="BJ161" s="6" t="s">
        <v>125</v>
      </c>
      <c r="BK161" s="115">
        <f>ROUND($L$161*$K$161,2)</f>
        <v>0</v>
      </c>
      <c r="BL161" s="6" t="s">
        <v>165</v>
      </c>
      <c r="BM161" s="6" t="s">
        <v>243</v>
      </c>
    </row>
    <row r="162" spans="2:65" s="6" customFormat="1" ht="27" customHeight="1">
      <c r="B162" s="19"/>
      <c r="C162" s="108" t="s">
        <v>244</v>
      </c>
      <c r="D162" s="108" t="s">
        <v>120</v>
      </c>
      <c r="E162" s="109" t="s">
        <v>245</v>
      </c>
      <c r="F162" s="182" t="s">
        <v>246</v>
      </c>
      <c r="G162" s="183"/>
      <c r="H162" s="183"/>
      <c r="I162" s="183"/>
      <c r="J162" s="110" t="s">
        <v>131</v>
      </c>
      <c r="K162" s="111">
        <v>1</v>
      </c>
      <c r="L162" s="184">
        <v>0</v>
      </c>
      <c r="M162" s="183"/>
      <c r="N162" s="184">
        <f>ROUND($L$162*$K$162,2)</f>
        <v>0</v>
      </c>
      <c r="O162" s="183"/>
      <c r="P162" s="183"/>
      <c r="Q162" s="183"/>
      <c r="R162" s="20"/>
      <c r="T162" s="112"/>
      <c r="U162" s="26" t="s">
        <v>39</v>
      </c>
      <c r="V162" s="113">
        <v>0.25</v>
      </c>
      <c r="W162" s="113">
        <f>$V$162*$K$162</f>
        <v>0.25</v>
      </c>
      <c r="X162" s="113">
        <v>0</v>
      </c>
      <c r="Y162" s="113">
        <f>$X$162*$K$162</f>
        <v>0</v>
      </c>
      <c r="Z162" s="113">
        <v>0</v>
      </c>
      <c r="AA162" s="114">
        <f>$Z$162*$K$162</f>
        <v>0</v>
      </c>
      <c r="AR162" s="6" t="s">
        <v>165</v>
      </c>
      <c r="AT162" s="6" t="s">
        <v>120</v>
      </c>
      <c r="AU162" s="6" t="s">
        <v>125</v>
      </c>
      <c r="AY162" s="6" t="s">
        <v>119</v>
      </c>
      <c r="BE162" s="115">
        <f>IF($U$162="základní",$N$162,0)</f>
        <v>0</v>
      </c>
      <c r="BF162" s="115">
        <f>IF($U$162="snížená",$N$162,0)</f>
        <v>0</v>
      </c>
      <c r="BG162" s="115">
        <f>IF($U$162="zákl. přenesená",$N$162,0)</f>
        <v>0</v>
      </c>
      <c r="BH162" s="115">
        <f>IF($U$162="sníž. přenesená",$N$162,0)</f>
        <v>0</v>
      </c>
      <c r="BI162" s="115">
        <f>IF($U$162="nulová",$N$162,0)</f>
        <v>0</v>
      </c>
      <c r="BJ162" s="6" t="s">
        <v>125</v>
      </c>
      <c r="BK162" s="115">
        <f>ROUND($L$162*$K$162,2)</f>
        <v>0</v>
      </c>
      <c r="BL162" s="6" t="s">
        <v>165</v>
      </c>
      <c r="BM162" s="6" t="s">
        <v>247</v>
      </c>
    </row>
    <row r="163" spans="2:65" s="6" customFormat="1" ht="27" customHeight="1">
      <c r="B163" s="19"/>
      <c r="C163" s="108" t="s">
        <v>248</v>
      </c>
      <c r="D163" s="108" t="s">
        <v>120</v>
      </c>
      <c r="E163" s="109" t="s">
        <v>249</v>
      </c>
      <c r="F163" s="182" t="s">
        <v>250</v>
      </c>
      <c r="G163" s="183"/>
      <c r="H163" s="183"/>
      <c r="I163" s="183"/>
      <c r="J163" s="110" t="s">
        <v>131</v>
      </c>
      <c r="K163" s="111">
        <v>1</v>
      </c>
      <c r="L163" s="184">
        <v>0</v>
      </c>
      <c r="M163" s="183"/>
      <c r="N163" s="184">
        <f>ROUND($L$163*$K$163,2)</f>
        <v>0</v>
      </c>
      <c r="O163" s="183"/>
      <c r="P163" s="183"/>
      <c r="Q163" s="183"/>
      <c r="R163" s="20"/>
      <c r="T163" s="112"/>
      <c r="U163" s="26" t="s">
        <v>39</v>
      </c>
      <c r="V163" s="113">
        <v>0.768</v>
      </c>
      <c r="W163" s="113">
        <f>$V$163*$K$163</f>
        <v>0.768</v>
      </c>
      <c r="X163" s="113">
        <v>0</v>
      </c>
      <c r="Y163" s="113">
        <f>$X$163*$K$163</f>
        <v>0</v>
      </c>
      <c r="Z163" s="113">
        <v>0.131</v>
      </c>
      <c r="AA163" s="114">
        <f>$Z$163*$K$163</f>
        <v>0.131</v>
      </c>
      <c r="AR163" s="6" t="s">
        <v>165</v>
      </c>
      <c r="AT163" s="6" t="s">
        <v>120</v>
      </c>
      <c r="AU163" s="6" t="s">
        <v>125</v>
      </c>
      <c r="AY163" s="6" t="s">
        <v>119</v>
      </c>
      <c r="BE163" s="115">
        <f>IF($U$163="základní",$N$163,0)</f>
        <v>0</v>
      </c>
      <c r="BF163" s="115">
        <f>IF($U$163="snížená",$N$163,0)</f>
        <v>0</v>
      </c>
      <c r="BG163" s="115">
        <f>IF($U$163="zákl. přenesená",$N$163,0)</f>
        <v>0</v>
      </c>
      <c r="BH163" s="115">
        <f>IF($U$163="sníž. přenesená",$N$163,0)</f>
        <v>0</v>
      </c>
      <c r="BI163" s="115">
        <f>IF($U$163="nulová",$N$163,0)</f>
        <v>0</v>
      </c>
      <c r="BJ163" s="6" t="s">
        <v>125</v>
      </c>
      <c r="BK163" s="115">
        <f>ROUND($L$163*$K$163,2)</f>
        <v>0</v>
      </c>
      <c r="BL163" s="6" t="s">
        <v>165</v>
      </c>
      <c r="BM163" s="6" t="s">
        <v>251</v>
      </c>
    </row>
    <row r="164" spans="2:65" s="6" customFormat="1" ht="15.75" customHeight="1">
      <c r="B164" s="19"/>
      <c r="C164" s="108" t="s">
        <v>225</v>
      </c>
      <c r="D164" s="108" t="s">
        <v>120</v>
      </c>
      <c r="E164" s="109" t="s">
        <v>252</v>
      </c>
      <c r="F164" s="182" t="s">
        <v>253</v>
      </c>
      <c r="G164" s="183"/>
      <c r="H164" s="183"/>
      <c r="I164" s="183"/>
      <c r="J164" s="110" t="s">
        <v>164</v>
      </c>
      <c r="K164" s="111">
        <v>1</v>
      </c>
      <c r="L164" s="184">
        <v>0</v>
      </c>
      <c r="M164" s="183"/>
      <c r="N164" s="184">
        <f>ROUND($L$164*$K$164,2)</f>
        <v>0</v>
      </c>
      <c r="O164" s="183"/>
      <c r="P164" s="183"/>
      <c r="Q164" s="183"/>
      <c r="R164" s="20"/>
      <c r="T164" s="112"/>
      <c r="U164" s="26" t="s">
        <v>39</v>
      </c>
      <c r="V164" s="113">
        <v>0</v>
      </c>
      <c r="W164" s="113">
        <f>$V$164*$K$164</f>
        <v>0</v>
      </c>
      <c r="X164" s="113">
        <v>0</v>
      </c>
      <c r="Y164" s="113">
        <f>$X$164*$K$164</f>
        <v>0</v>
      </c>
      <c r="Z164" s="113">
        <v>0</v>
      </c>
      <c r="AA164" s="114">
        <f>$Z$164*$K$164</f>
        <v>0</v>
      </c>
      <c r="AR164" s="6" t="s">
        <v>165</v>
      </c>
      <c r="AT164" s="6" t="s">
        <v>120</v>
      </c>
      <c r="AU164" s="6" t="s">
        <v>125</v>
      </c>
      <c r="AY164" s="6" t="s">
        <v>119</v>
      </c>
      <c r="BE164" s="115">
        <f>IF($U$164="základní",$N$164,0)</f>
        <v>0</v>
      </c>
      <c r="BF164" s="115">
        <f>IF($U$164="snížená",$N$164,0)</f>
        <v>0</v>
      </c>
      <c r="BG164" s="115">
        <f>IF($U$164="zákl. přenesená",$N$164,0)</f>
        <v>0</v>
      </c>
      <c r="BH164" s="115">
        <f>IF($U$164="sníž. přenesená",$N$164,0)</f>
        <v>0</v>
      </c>
      <c r="BI164" s="115">
        <f>IF($U$164="nulová",$N$164,0)</f>
        <v>0</v>
      </c>
      <c r="BJ164" s="6" t="s">
        <v>125</v>
      </c>
      <c r="BK164" s="115">
        <f>ROUND($L$164*$K$164,2)</f>
        <v>0</v>
      </c>
      <c r="BL164" s="6" t="s">
        <v>165</v>
      </c>
      <c r="BM164" s="6" t="s">
        <v>254</v>
      </c>
    </row>
    <row r="165" spans="2:65" s="6" customFormat="1" ht="27" customHeight="1">
      <c r="B165" s="19"/>
      <c r="C165" s="108" t="s">
        <v>255</v>
      </c>
      <c r="D165" s="108" t="s">
        <v>120</v>
      </c>
      <c r="E165" s="109" t="s">
        <v>256</v>
      </c>
      <c r="F165" s="182" t="s">
        <v>257</v>
      </c>
      <c r="G165" s="183"/>
      <c r="H165" s="183"/>
      <c r="I165" s="183"/>
      <c r="J165" s="110" t="s">
        <v>215</v>
      </c>
      <c r="K165" s="111">
        <v>251.029</v>
      </c>
      <c r="L165" s="184">
        <v>0</v>
      </c>
      <c r="M165" s="183"/>
      <c r="N165" s="184">
        <f>ROUND($L$165*$K$165,2)</f>
        <v>0</v>
      </c>
      <c r="O165" s="183"/>
      <c r="P165" s="183"/>
      <c r="Q165" s="183"/>
      <c r="R165" s="20"/>
      <c r="T165" s="112"/>
      <c r="U165" s="26" t="s">
        <v>39</v>
      </c>
      <c r="V165" s="113">
        <v>0</v>
      </c>
      <c r="W165" s="113">
        <f>$V$165*$K$165</f>
        <v>0</v>
      </c>
      <c r="X165" s="113">
        <v>0</v>
      </c>
      <c r="Y165" s="113">
        <f>$X$165*$K$165</f>
        <v>0</v>
      </c>
      <c r="Z165" s="113">
        <v>0</v>
      </c>
      <c r="AA165" s="114">
        <f>$Z$165*$K$165</f>
        <v>0</v>
      </c>
      <c r="AR165" s="6" t="s">
        <v>165</v>
      </c>
      <c r="AT165" s="6" t="s">
        <v>120</v>
      </c>
      <c r="AU165" s="6" t="s">
        <v>125</v>
      </c>
      <c r="AY165" s="6" t="s">
        <v>119</v>
      </c>
      <c r="BE165" s="115">
        <f>IF($U$165="základní",$N$165,0)</f>
        <v>0</v>
      </c>
      <c r="BF165" s="115">
        <f>IF($U$165="snížená",$N$165,0)</f>
        <v>0</v>
      </c>
      <c r="BG165" s="115">
        <f>IF($U$165="zákl. přenesená",$N$165,0)</f>
        <v>0</v>
      </c>
      <c r="BH165" s="115">
        <f>IF($U$165="sníž. přenesená",$N$165,0)</f>
        <v>0</v>
      </c>
      <c r="BI165" s="115">
        <f>IF($U$165="nulová",$N$165,0)</f>
        <v>0</v>
      </c>
      <c r="BJ165" s="6" t="s">
        <v>125</v>
      </c>
      <c r="BK165" s="115">
        <f>ROUND($L$165*$K$165,2)</f>
        <v>0</v>
      </c>
      <c r="BL165" s="6" t="s">
        <v>165</v>
      </c>
      <c r="BM165" s="6" t="s">
        <v>258</v>
      </c>
    </row>
    <row r="166" spans="2:63" s="98" customFormat="1" ht="30.75" customHeight="1">
      <c r="B166" s="99"/>
      <c r="D166" s="107" t="s">
        <v>97</v>
      </c>
      <c r="E166" s="107"/>
      <c r="F166" s="107"/>
      <c r="G166" s="107"/>
      <c r="H166" s="107"/>
      <c r="I166" s="107"/>
      <c r="J166" s="107"/>
      <c r="K166" s="107"/>
      <c r="L166" s="107"/>
      <c r="M166" s="107"/>
      <c r="N166" s="180">
        <f>$BK$166</f>
        <v>0</v>
      </c>
      <c r="O166" s="179"/>
      <c r="P166" s="179"/>
      <c r="Q166" s="179"/>
      <c r="R166" s="102"/>
      <c r="T166" s="103"/>
      <c r="W166" s="104">
        <f>SUM($W$167:$W$180)</f>
        <v>11.797900000000002</v>
      </c>
      <c r="Y166" s="104">
        <f>SUM($Y$167:$Y$180)</f>
        <v>0.09435348</v>
      </c>
      <c r="AA166" s="105">
        <f>SUM($AA$167:$AA$180)</f>
        <v>0.0723</v>
      </c>
      <c r="AR166" s="101" t="s">
        <v>125</v>
      </c>
      <c r="AT166" s="101" t="s">
        <v>71</v>
      </c>
      <c r="AU166" s="101" t="s">
        <v>18</v>
      </c>
      <c r="AY166" s="101" t="s">
        <v>119</v>
      </c>
      <c r="BK166" s="106">
        <f>SUM($BK$167:$BK$180)</f>
        <v>0</v>
      </c>
    </row>
    <row r="167" spans="2:65" s="6" customFormat="1" ht="27" customHeight="1">
      <c r="B167" s="19"/>
      <c r="C167" s="108" t="s">
        <v>259</v>
      </c>
      <c r="D167" s="108" t="s">
        <v>120</v>
      </c>
      <c r="E167" s="109" t="s">
        <v>260</v>
      </c>
      <c r="F167" s="182" t="s">
        <v>261</v>
      </c>
      <c r="G167" s="183"/>
      <c r="H167" s="183"/>
      <c r="I167" s="183"/>
      <c r="J167" s="110" t="s">
        <v>262</v>
      </c>
      <c r="K167" s="111">
        <v>26.1</v>
      </c>
      <c r="L167" s="184">
        <v>0</v>
      </c>
      <c r="M167" s="183"/>
      <c r="N167" s="184">
        <f>ROUND($L$167*$K$167,2)</f>
        <v>0</v>
      </c>
      <c r="O167" s="183"/>
      <c r="P167" s="183"/>
      <c r="Q167" s="183"/>
      <c r="R167" s="20"/>
      <c r="T167" s="112"/>
      <c r="U167" s="26" t="s">
        <v>39</v>
      </c>
      <c r="V167" s="113">
        <v>0.035</v>
      </c>
      <c r="W167" s="113">
        <f>$V$167*$K$167</f>
        <v>0.9135000000000001</v>
      </c>
      <c r="X167" s="113">
        <v>0</v>
      </c>
      <c r="Y167" s="113">
        <f>$X$167*$K$167</f>
        <v>0</v>
      </c>
      <c r="Z167" s="113">
        <v>0</v>
      </c>
      <c r="AA167" s="114">
        <f>$Z$167*$K$167</f>
        <v>0</v>
      </c>
      <c r="AR167" s="6" t="s">
        <v>165</v>
      </c>
      <c r="AT167" s="6" t="s">
        <v>120</v>
      </c>
      <c r="AU167" s="6" t="s">
        <v>125</v>
      </c>
      <c r="AY167" s="6" t="s">
        <v>119</v>
      </c>
      <c r="BE167" s="115">
        <f>IF($U$167="základní",$N$167,0)</f>
        <v>0</v>
      </c>
      <c r="BF167" s="115">
        <f>IF($U$167="snížená",$N$167,0)</f>
        <v>0</v>
      </c>
      <c r="BG167" s="115">
        <f>IF($U$167="zákl. přenesená",$N$167,0)</f>
        <v>0</v>
      </c>
      <c r="BH167" s="115">
        <f>IF($U$167="sníž. přenesená",$N$167,0)</f>
        <v>0</v>
      </c>
      <c r="BI167" s="115">
        <f>IF($U$167="nulová",$N$167,0)</f>
        <v>0</v>
      </c>
      <c r="BJ167" s="6" t="s">
        <v>125</v>
      </c>
      <c r="BK167" s="115">
        <f>ROUND($L$167*$K$167,2)</f>
        <v>0</v>
      </c>
      <c r="BL167" s="6" t="s">
        <v>165</v>
      </c>
      <c r="BM167" s="6" t="s">
        <v>263</v>
      </c>
    </row>
    <row r="168" spans="2:51" s="6" customFormat="1" ht="18.75" customHeight="1">
      <c r="B168" s="116"/>
      <c r="E168" s="117"/>
      <c r="F168" s="188" t="s">
        <v>264</v>
      </c>
      <c r="G168" s="189"/>
      <c r="H168" s="189"/>
      <c r="I168" s="189"/>
      <c r="K168" s="118">
        <v>18.5</v>
      </c>
      <c r="R168" s="119"/>
      <c r="T168" s="120"/>
      <c r="AA168" s="121"/>
      <c r="AT168" s="117" t="s">
        <v>128</v>
      </c>
      <c r="AU168" s="117" t="s">
        <v>125</v>
      </c>
      <c r="AV168" s="117" t="s">
        <v>125</v>
      </c>
      <c r="AW168" s="117" t="s">
        <v>88</v>
      </c>
      <c r="AX168" s="117" t="s">
        <v>72</v>
      </c>
      <c r="AY168" s="117" t="s">
        <v>119</v>
      </c>
    </row>
    <row r="169" spans="2:51" s="6" customFormat="1" ht="18.75" customHeight="1">
      <c r="B169" s="116"/>
      <c r="E169" s="117"/>
      <c r="F169" s="188" t="s">
        <v>265</v>
      </c>
      <c r="G169" s="189"/>
      <c r="H169" s="189"/>
      <c r="I169" s="189"/>
      <c r="K169" s="118">
        <v>7.6</v>
      </c>
      <c r="R169" s="119"/>
      <c r="T169" s="120"/>
      <c r="AA169" s="121"/>
      <c r="AT169" s="117" t="s">
        <v>128</v>
      </c>
      <c r="AU169" s="117" t="s">
        <v>125</v>
      </c>
      <c r="AV169" s="117" t="s">
        <v>125</v>
      </c>
      <c r="AW169" s="117" t="s">
        <v>88</v>
      </c>
      <c r="AX169" s="117" t="s">
        <v>72</v>
      </c>
      <c r="AY169" s="117" t="s">
        <v>119</v>
      </c>
    </row>
    <row r="170" spans="2:51" s="6" customFormat="1" ht="18.75" customHeight="1">
      <c r="B170" s="126"/>
      <c r="E170" s="127"/>
      <c r="F170" s="190" t="s">
        <v>266</v>
      </c>
      <c r="G170" s="191"/>
      <c r="H170" s="191"/>
      <c r="I170" s="191"/>
      <c r="K170" s="128">
        <v>26.1</v>
      </c>
      <c r="R170" s="129"/>
      <c r="T170" s="130"/>
      <c r="AA170" s="131"/>
      <c r="AT170" s="127" t="s">
        <v>128</v>
      </c>
      <c r="AU170" s="127" t="s">
        <v>125</v>
      </c>
      <c r="AV170" s="127" t="s">
        <v>124</v>
      </c>
      <c r="AW170" s="127" t="s">
        <v>88</v>
      </c>
      <c r="AX170" s="127" t="s">
        <v>18</v>
      </c>
      <c r="AY170" s="127" t="s">
        <v>119</v>
      </c>
    </row>
    <row r="171" spans="2:65" s="6" customFormat="1" ht="27" customHeight="1">
      <c r="B171" s="19"/>
      <c r="C171" s="108" t="s">
        <v>267</v>
      </c>
      <c r="D171" s="108" t="s">
        <v>120</v>
      </c>
      <c r="E171" s="109" t="s">
        <v>268</v>
      </c>
      <c r="F171" s="182" t="s">
        <v>269</v>
      </c>
      <c r="G171" s="183"/>
      <c r="H171" s="183"/>
      <c r="I171" s="183"/>
      <c r="J171" s="110" t="s">
        <v>262</v>
      </c>
      <c r="K171" s="111">
        <v>26.1</v>
      </c>
      <c r="L171" s="184">
        <v>0</v>
      </c>
      <c r="M171" s="183"/>
      <c r="N171" s="184">
        <f>ROUND($L$171*$K$171,2)</f>
        <v>0</v>
      </c>
      <c r="O171" s="183"/>
      <c r="P171" s="183"/>
      <c r="Q171" s="183"/>
      <c r="R171" s="20"/>
      <c r="T171" s="112"/>
      <c r="U171" s="26" t="s">
        <v>39</v>
      </c>
      <c r="V171" s="113">
        <v>0.058</v>
      </c>
      <c r="W171" s="113">
        <f>$V$171*$K$171</f>
        <v>1.5138000000000003</v>
      </c>
      <c r="X171" s="113">
        <v>2E-05</v>
      </c>
      <c r="Y171" s="113">
        <f>$X$171*$K$171</f>
        <v>0.0005220000000000001</v>
      </c>
      <c r="Z171" s="113">
        <v>0</v>
      </c>
      <c r="AA171" s="114">
        <f>$Z$171*$K$171</f>
        <v>0</v>
      </c>
      <c r="AR171" s="6" t="s">
        <v>165</v>
      </c>
      <c r="AT171" s="6" t="s">
        <v>120</v>
      </c>
      <c r="AU171" s="6" t="s">
        <v>125</v>
      </c>
      <c r="AY171" s="6" t="s">
        <v>119</v>
      </c>
      <c r="BE171" s="115">
        <f>IF($U$171="základní",$N$171,0)</f>
        <v>0</v>
      </c>
      <c r="BF171" s="115">
        <f>IF($U$171="snížená",$N$171,0)</f>
        <v>0</v>
      </c>
      <c r="BG171" s="115">
        <f>IF($U$171="zákl. přenesená",$N$171,0)</f>
        <v>0</v>
      </c>
      <c r="BH171" s="115">
        <f>IF($U$171="sníž. přenesená",$N$171,0)</f>
        <v>0</v>
      </c>
      <c r="BI171" s="115">
        <f>IF($U$171="nulová",$N$171,0)</f>
        <v>0</v>
      </c>
      <c r="BJ171" s="6" t="s">
        <v>125</v>
      </c>
      <c r="BK171" s="115">
        <f>ROUND($L$171*$K$171,2)</f>
        <v>0</v>
      </c>
      <c r="BL171" s="6" t="s">
        <v>165</v>
      </c>
      <c r="BM171" s="6" t="s">
        <v>270</v>
      </c>
    </row>
    <row r="172" spans="2:65" s="6" customFormat="1" ht="27" customHeight="1">
      <c r="B172" s="19"/>
      <c r="C172" s="122" t="s">
        <v>271</v>
      </c>
      <c r="D172" s="122" t="s">
        <v>222</v>
      </c>
      <c r="E172" s="123" t="s">
        <v>272</v>
      </c>
      <c r="F172" s="185" t="s">
        <v>273</v>
      </c>
      <c r="G172" s="186"/>
      <c r="H172" s="186"/>
      <c r="I172" s="186"/>
      <c r="J172" s="124" t="s">
        <v>262</v>
      </c>
      <c r="K172" s="125">
        <v>26.622</v>
      </c>
      <c r="L172" s="187">
        <v>0</v>
      </c>
      <c r="M172" s="186"/>
      <c r="N172" s="187">
        <f>ROUND($L$172*$K$172,2)</f>
        <v>0</v>
      </c>
      <c r="O172" s="183"/>
      <c r="P172" s="183"/>
      <c r="Q172" s="183"/>
      <c r="R172" s="20"/>
      <c r="T172" s="112"/>
      <c r="U172" s="26" t="s">
        <v>39</v>
      </c>
      <c r="V172" s="113">
        <v>0</v>
      </c>
      <c r="W172" s="113">
        <f>$V$172*$K$172</f>
        <v>0</v>
      </c>
      <c r="X172" s="113">
        <v>0.00022</v>
      </c>
      <c r="Y172" s="113">
        <f>$X$172*$K$172</f>
        <v>0.00585684</v>
      </c>
      <c r="Z172" s="113">
        <v>0</v>
      </c>
      <c r="AA172" s="114">
        <f>$Z$172*$K$172</f>
        <v>0</v>
      </c>
      <c r="AR172" s="6" t="s">
        <v>225</v>
      </c>
      <c r="AT172" s="6" t="s">
        <v>222</v>
      </c>
      <c r="AU172" s="6" t="s">
        <v>125</v>
      </c>
      <c r="AY172" s="6" t="s">
        <v>119</v>
      </c>
      <c r="BE172" s="115">
        <f>IF($U$172="základní",$N$172,0)</f>
        <v>0</v>
      </c>
      <c r="BF172" s="115">
        <f>IF($U$172="snížená",$N$172,0)</f>
        <v>0</v>
      </c>
      <c r="BG172" s="115">
        <f>IF($U$172="zákl. přenesená",$N$172,0)</f>
        <v>0</v>
      </c>
      <c r="BH172" s="115">
        <f>IF($U$172="sníž. přenesená",$N$172,0)</f>
        <v>0</v>
      </c>
      <c r="BI172" s="115">
        <f>IF($U$172="nulová",$N$172,0)</f>
        <v>0</v>
      </c>
      <c r="BJ172" s="6" t="s">
        <v>125</v>
      </c>
      <c r="BK172" s="115">
        <f>ROUND($L$172*$K$172,2)</f>
        <v>0</v>
      </c>
      <c r="BL172" s="6" t="s">
        <v>165</v>
      </c>
      <c r="BM172" s="6" t="s">
        <v>274</v>
      </c>
    </row>
    <row r="173" spans="2:65" s="6" customFormat="1" ht="27" customHeight="1">
      <c r="B173" s="19"/>
      <c r="C173" s="108" t="s">
        <v>275</v>
      </c>
      <c r="D173" s="108" t="s">
        <v>120</v>
      </c>
      <c r="E173" s="109" t="s">
        <v>276</v>
      </c>
      <c r="F173" s="182" t="s">
        <v>277</v>
      </c>
      <c r="G173" s="183"/>
      <c r="H173" s="183"/>
      <c r="I173" s="183"/>
      <c r="J173" s="110" t="s">
        <v>123</v>
      </c>
      <c r="K173" s="111">
        <v>28.92</v>
      </c>
      <c r="L173" s="184">
        <v>0</v>
      </c>
      <c r="M173" s="183"/>
      <c r="N173" s="184">
        <f>ROUND($L$173*$K$173,2)</f>
        <v>0</v>
      </c>
      <c r="O173" s="183"/>
      <c r="P173" s="183"/>
      <c r="Q173" s="183"/>
      <c r="R173" s="20"/>
      <c r="T173" s="112"/>
      <c r="U173" s="26" t="s">
        <v>39</v>
      </c>
      <c r="V173" s="113">
        <v>0.105</v>
      </c>
      <c r="W173" s="113">
        <f>$V$173*$K$173</f>
        <v>3.0366</v>
      </c>
      <c r="X173" s="113">
        <v>0</v>
      </c>
      <c r="Y173" s="113">
        <f>$X$173*$K$173</f>
        <v>0</v>
      </c>
      <c r="Z173" s="113">
        <v>0.0025</v>
      </c>
      <c r="AA173" s="114">
        <f>$Z$173*$K$173</f>
        <v>0.0723</v>
      </c>
      <c r="AR173" s="6" t="s">
        <v>165</v>
      </c>
      <c r="AT173" s="6" t="s">
        <v>120</v>
      </c>
      <c r="AU173" s="6" t="s">
        <v>125</v>
      </c>
      <c r="AY173" s="6" t="s">
        <v>119</v>
      </c>
      <c r="BE173" s="115">
        <f>IF($U$173="základní",$N$173,0)</f>
        <v>0</v>
      </c>
      <c r="BF173" s="115">
        <f>IF($U$173="snížená",$N$173,0)</f>
        <v>0</v>
      </c>
      <c r="BG173" s="115">
        <f>IF($U$173="zákl. přenesená",$N$173,0)</f>
        <v>0</v>
      </c>
      <c r="BH173" s="115">
        <f>IF($U$173="sníž. přenesená",$N$173,0)</f>
        <v>0</v>
      </c>
      <c r="BI173" s="115">
        <f>IF($U$173="nulová",$N$173,0)</f>
        <v>0</v>
      </c>
      <c r="BJ173" s="6" t="s">
        <v>125</v>
      </c>
      <c r="BK173" s="115">
        <f>ROUND($L$173*$K$173,2)</f>
        <v>0</v>
      </c>
      <c r="BL173" s="6" t="s">
        <v>165</v>
      </c>
      <c r="BM173" s="6" t="s">
        <v>278</v>
      </c>
    </row>
    <row r="174" spans="2:51" s="6" customFormat="1" ht="18.75" customHeight="1">
      <c r="B174" s="116"/>
      <c r="E174" s="117"/>
      <c r="F174" s="188" t="s">
        <v>279</v>
      </c>
      <c r="G174" s="189"/>
      <c r="H174" s="189"/>
      <c r="I174" s="189"/>
      <c r="K174" s="118">
        <v>23.25</v>
      </c>
      <c r="R174" s="119"/>
      <c r="T174" s="120"/>
      <c r="AA174" s="121"/>
      <c r="AT174" s="117" t="s">
        <v>128</v>
      </c>
      <c r="AU174" s="117" t="s">
        <v>125</v>
      </c>
      <c r="AV174" s="117" t="s">
        <v>125</v>
      </c>
      <c r="AW174" s="117" t="s">
        <v>88</v>
      </c>
      <c r="AX174" s="117" t="s">
        <v>72</v>
      </c>
      <c r="AY174" s="117" t="s">
        <v>119</v>
      </c>
    </row>
    <row r="175" spans="2:51" s="6" customFormat="1" ht="18.75" customHeight="1">
      <c r="B175" s="116"/>
      <c r="E175" s="117"/>
      <c r="F175" s="188" t="s">
        <v>280</v>
      </c>
      <c r="G175" s="189"/>
      <c r="H175" s="189"/>
      <c r="I175" s="189"/>
      <c r="K175" s="118">
        <v>5.67</v>
      </c>
      <c r="R175" s="119"/>
      <c r="T175" s="120"/>
      <c r="AA175" s="121"/>
      <c r="AT175" s="117" t="s">
        <v>128</v>
      </c>
      <c r="AU175" s="117" t="s">
        <v>125</v>
      </c>
      <c r="AV175" s="117" t="s">
        <v>125</v>
      </c>
      <c r="AW175" s="117" t="s">
        <v>88</v>
      </c>
      <c r="AX175" s="117" t="s">
        <v>72</v>
      </c>
      <c r="AY175" s="117" t="s">
        <v>119</v>
      </c>
    </row>
    <row r="176" spans="2:51" s="6" customFormat="1" ht="18.75" customHeight="1">
      <c r="B176" s="126"/>
      <c r="E176" s="127"/>
      <c r="F176" s="190" t="s">
        <v>266</v>
      </c>
      <c r="G176" s="191"/>
      <c r="H176" s="191"/>
      <c r="I176" s="191"/>
      <c r="K176" s="128">
        <v>28.92</v>
      </c>
      <c r="R176" s="129"/>
      <c r="T176" s="130"/>
      <c r="AA176" s="131"/>
      <c r="AT176" s="127" t="s">
        <v>128</v>
      </c>
      <c r="AU176" s="127" t="s">
        <v>125</v>
      </c>
      <c r="AV176" s="127" t="s">
        <v>124</v>
      </c>
      <c r="AW176" s="127" t="s">
        <v>88</v>
      </c>
      <c r="AX176" s="127" t="s">
        <v>18</v>
      </c>
      <c r="AY176" s="127" t="s">
        <v>119</v>
      </c>
    </row>
    <row r="177" spans="2:65" s="6" customFormat="1" ht="15.75" customHeight="1">
      <c r="B177" s="19"/>
      <c r="C177" s="108" t="s">
        <v>281</v>
      </c>
      <c r="D177" s="108" t="s">
        <v>120</v>
      </c>
      <c r="E177" s="109" t="s">
        <v>282</v>
      </c>
      <c r="F177" s="182" t="s">
        <v>283</v>
      </c>
      <c r="G177" s="183"/>
      <c r="H177" s="183"/>
      <c r="I177" s="183"/>
      <c r="J177" s="110" t="s">
        <v>123</v>
      </c>
      <c r="K177" s="111">
        <v>28.92</v>
      </c>
      <c r="L177" s="184">
        <v>0</v>
      </c>
      <c r="M177" s="183"/>
      <c r="N177" s="184">
        <f>ROUND($L$177*$K$177,2)</f>
        <v>0</v>
      </c>
      <c r="O177" s="183"/>
      <c r="P177" s="183"/>
      <c r="Q177" s="183"/>
      <c r="R177" s="20"/>
      <c r="T177" s="112"/>
      <c r="U177" s="26" t="s">
        <v>39</v>
      </c>
      <c r="V177" s="113">
        <v>0.2</v>
      </c>
      <c r="W177" s="113">
        <f>$V$177*$K$177</f>
        <v>5.784000000000001</v>
      </c>
      <c r="X177" s="113">
        <v>0.00027</v>
      </c>
      <c r="Y177" s="113">
        <f>$X$177*$K$177</f>
        <v>0.007808400000000001</v>
      </c>
      <c r="Z177" s="113">
        <v>0</v>
      </c>
      <c r="AA177" s="114">
        <f>$Z$177*$K$177</f>
        <v>0</v>
      </c>
      <c r="AR177" s="6" t="s">
        <v>165</v>
      </c>
      <c r="AT177" s="6" t="s">
        <v>120</v>
      </c>
      <c r="AU177" s="6" t="s">
        <v>125</v>
      </c>
      <c r="AY177" s="6" t="s">
        <v>119</v>
      </c>
      <c r="BE177" s="115">
        <f>IF($U$177="základní",$N$177,0)</f>
        <v>0</v>
      </c>
      <c r="BF177" s="115">
        <f>IF($U$177="snížená",$N$177,0)</f>
        <v>0</v>
      </c>
      <c r="BG177" s="115">
        <f>IF($U$177="zákl. přenesená",$N$177,0)</f>
        <v>0</v>
      </c>
      <c r="BH177" s="115">
        <f>IF($U$177="sníž. přenesená",$N$177,0)</f>
        <v>0</v>
      </c>
      <c r="BI177" s="115">
        <f>IF($U$177="nulová",$N$177,0)</f>
        <v>0</v>
      </c>
      <c r="BJ177" s="6" t="s">
        <v>125</v>
      </c>
      <c r="BK177" s="115">
        <f>ROUND($L$177*$K$177,2)</f>
        <v>0</v>
      </c>
      <c r="BL177" s="6" t="s">
        <v>165</v>
      </c>
      <c r="BM177" s="6" t="s">
        <v>284</v>
      </c>
    </row>
    <row r="178" spans="2:65" s="6" customFormat="1" ht="15.75" customHeight="1">
      <c r="B178" s="19"/>
      <c r="C178" s="122" t="s">
        <v>285</v>
      </c>
      <c r="D178" s="122" t="s">
        <v>222</v>
      </c>
      <c r="E178" s="123" t="s">
        <v>286</v>
      </c>
      <c r="F178" s="185" t="s">
        <v>287</v>
      </c>
      <c r="G178" s="186"/>
      <c r="H178" s="186"/>
      <c r="I178" s="186"/>
      <c r="J178" s="124" t="s">
        <v>123</v>
      </c>
      <c r="K178" s="125">
        <v>30.366</v>
      </c>
      <c r="L178" s="187">
        <v>0</v>
      </c>
      <c r="M178" s="186"/>
      <c r="N178" s="187">
        <f>ROUND($L$178*$K$178,2)</f>
        <v>0</v>
      </c>
      <c r="O178" s="183"/>
      <c r="P178" s="183"/>
      <c r="Q178" s="183"/>
      <c r="R178" s="20"/>
      <c r="T178" s="112"/>
      <c r="U178" s="26" t="s">
        <v>39</v>
      </c>
      <c r="V178" s="113">
        <v>0</v>
      </c>
      <c r="W178" s="113">
        <f>$V$178*$K$178</f>
        <v>0</v>
      </c>
      <c r="X178" s="113">
        <v>0.00264</v>
      </c>
      <c r="Y178" s="113">
        <f>$X$178*$K$178</f>
        <v>0.08016624</v>
      </c>
      <c r="Z178" s="113">
        <v>0</v>
      </c>
      <c r="AA178" s="114">
        <f>$Z$178*$K$178</f>
        <v>0</v>
      </c>
      <c r="AR178" s="6" t="s">
        <v>225</v>
      </c>
      <c r="AT178" s="6" t="s">
        <v>222</v>
      </c>
      <c r="AU178" s="6" t="s">
        <v>125</v>
      </c>
      <c r="AY178" s="6" t="s">
        <v>119</v>
      </c>
      <c r="BE178" s="115">
        <f>IF($U$178="základní",$N$178,0)</f>
        <v>0</v>
      </c>
      <c r="BF178" s="115">
        <f>IF($U$178="snížená",$N$178,0)</f>
        <v>0</v>
      </c>
      <c r="BG178" s="115">
        <f>IF($U$178="zákl. přenesená",$N$178,0)</f>
        <v>0</v>
      </c>
      <c r="BH178" s="115">
        <f>IF($U$178="sníž. přenesená",$N$178,0)</f>
        <v>0</v>
      </c>
      <c r="BI178" s="115">
        <f>IF($U$178="nulová",$N$178,0)</f>
        <v>0</v>
      </c>
      <c r="BJ178" s="6" t="s">
        <v>125</v>
      </c>
      <c r="BK178" s="115">
        <f>ROUND($L$178*$K$178,2)</f>
        <v>0</v>
      </c>
      <c r="BL178" s="6" t="s">
        <v>165</v>
      </c>
      <c r="BM178" s="6" t="s">
        <v>288</v>
      </c>
    </row>
    <row r="179" spans="2:65" s="6" customFormat="1" ht="15.75" customHeight="1">
      <c r="B179" s="19"/>
      <c r="C179" s="108" t="s">
        <v>289</v>
      </c>
      <c r="D179" s="108" t="s">
        <v>120</v>
      </c>
      <c r="E179" s="109" t="s">
        <v>290</v>
      </c>
      <c r="F179" s="182" t="s">
        <v>291</v>
      </c>
      <c r="G179" s="183"/>
      <c r="H179" s="183"/>
      <c r="I179" s="183"/>
      <c r="J179" s="110" t="s">
        <v>262</v>
      </c>
      <c r="K179" s="111">
        <v>5</v>
      </c>
      <c r="L179" s="184">
        <v>0</v>
      </c>
      <c r="M179" s="183"/>
      <c r="N179" s="184">
        <f>ROUND($L$179*$K$179,2)</f>
        <v>0</v>
      </c>
      <c r="O179" s="183"/>
      <c r="P179" s="183"/>
      <c r="Q179" s="183"/>
      <c r="R179" s="20"/>
      <c r="T179" s="112"/>
      <c r="U179" s="26" t="s">
        <v>39</v>
      </c>
      <c r="V179" s="113">
        <v>0.11</v>
      </c>
      <c r="W179" s="113">
        <f>$V$179*$K$179</f>
        <v>0.55</v>
      </c>
      <c r="X179" s="113">
        <v>0</v>
      </c>
      <c r="Y179" s="113">
        <f>$X$179*$K$179</f>
        <v>0</v>
      </c>
      <c r="Z179" s="113">
        <v>0</v>
      </c>
      <c r="AA179" s="114">
        <f>$Z$179*$K$179</f>
        <v>0</v>
      </c>
      <c r="AR179" s="6" t="s">
        <v>165</v>
      </c>
      <c r="AT179" s="6" t="s">
        <v>120</v>
      </c>
      <c r="AU179" s="6" t="s">
        <v>125</v>
      </c>
      <c r="AY179" s="6" t="s">
        <v>119</v>
      </c>
      <c r="BE179" s="115">
        <f>IF($U$179="základní",$N$179,0)</f>
        <v>0</v>
      </c>
      <c r="BF179" s="115">
        <f>IF($U$179="snížená",$N$179,0)</f>
        <v>0</v>
      </c>
      <c r="BG179" s="115">
        <f>IF($U$179="zákl. přenesená",$N$179,0)</f>
        <v>0</v>
      </c>
      <c r="BH179" s="115">
        <f>IF($U$179="sníž. přenesená",$N$179,0)</f>
        <v>0</v>
      </c>
      <c r="BI179" s="115">
        <f>IF($U$179="nulová",$N$179,0)</f>
        <v>0</v>
      </c>
      <c r="BJ179" s="6" t="s">
        <v>125</v>
      </c>
      <c r="BK179" s="115">
        <f>ROUND($L$179*$K$179,2)</f>
        <v>0</v>
      </c>
      <c r="BL179" s="6" t="s">
        <v>165</v>
      </c>
      <c r="BM179" s="6" t="s">
        <v>292</v>
      </c>
    </row>
    <row r="180" spans="2:65" s="6" customFormat="1" ht="27" customHeight="1">
      <c r="B180" s="19"/>
      <c r="C180" s="108" t="s">
        <v>293</v>
      </c>
      <c r="D180" s="108" t="s">
        <v>120</v>
      </c>
      <c r="E180" s="109" t="s">
        <v>294</v>
      </c>
      <c r="F180" s="182" t="s">
        <v>295</v>
      </c>
      <c r="G180" s="183"/>
      <c r="H180" s="183"/>
      <c r="I180" s="183"/>
      <c r="J180" s="110" t="s">
        <v>215</v>
      </c>
      <c r="K180" s="111">
        <v>128.704</v>
      </c>
      <c r="L180" s="184">
        <v>0</v>
      </c>
      <c r="M180" s="183"/>
      <c r="N180" s="184">
        <f>ROUND($L$180*$K$180,2)</f>
        <v>0</v>
      </c>
      <c r="O180" s="183"/>
      <c r="P180" s="183"/>
      <c r="Q180" s="183"/>
      <c r="R180" s="20"/>
      <c r="T180" s="112"/>
      <c r="U180" s="26" t="s">
        <v>39</v>
      </c>
      <c r="V180" s="113">
        <v>0</v>
      </c>
      <c r="W180" s="113">
        <f>$V$180*$K$180</f>
        <v>0</v>
      </c>
      <c r="X180" s="113">
        <v>0</v>
      </c>
      <c r="Y180" s="113">
        <f>$X$180*$K$180</f>
        <v>0</v>
      </c>
      <c r="Z180" s="113">
        <v>0</v>
      </c>
      <c r="AA180" s="114">
        <f>$Z$180*$K$180</f>
        <v>0</v>
      </c>
      <c r="AR180" s="6" t="s">
        <v>165</v>
      </c>
      <c r="AT180" s="6" t="s">
        <v>120</v>
      </c>
      <c r="AU180" s="6" t="s">
        <v>125</v>
      </c>
      <c r="AY180" s="6" t="s">
        <v>119</v>
      </c>
      <c r="BE180" s="115">
        <f>IF($U$180="základní",$N$180,0)</f>
        <v>0</v>
      </c>
      <c r="BF180" s="115">
        <f>IF($U$180="snížená",$N$180,0)</f>
        <v>0</v>
      </c>
      <c r="BG180" s="115">
        <f>IF($U$180="zákl. přenesená",$N$180,0)</f>
        <v>0</v>
      </c>
      <c r="BH180" s="115">
        <f>IF($U$180="sníž. přenesená",$N$180,0)</f>
        <v>0</v>
      </c>
      <c r="BI180" s="115">
        <f>IF($U$180="nulová",$N$180,0)</f>
        <v>0</v>
      </c>
      <c r="BJ180" s="6" t="s">
        <v>125</v>
      </c>
      <c r="BK180" s="115">
        <f>ROUND($L$180*$K$180,2)</f>
        <v>0</v>
      </c>
      <c r="BL180" s="6" t="s">
        <v>165</v>
      </c>
      <c r="BM180" s="6" t="s">
        <v>296</v>
      </c>
    </row>
    <row r="181" spans="2:63" s="98" customFormat="1" ht="30.75" customHeight="1">
      <c r="B181" s="99"/>
      <c r="D181" s="107" t="s">
        <v>98</v>
      </c>
      <c r="E181" s="107"/>
      <c r="F181" s="107"/>
      <c r="G181" s="107"/>
      <c r="H181" s="107"/>
      <c r="I181" s="107"/>
      <c r="J181" s="107"/>
      <c r="K181" s="107"/>
      <c r="L181" s="107"/>
      <c r="M181" s="107"/>
      <c r="N181" s="180">
        <f>$BK$181</f>
        <v>0</v>
      </c>
      <c r="O181" s="179"/>
      <c r="P181" s="179"/>
      <c r="Q181" s="179"/>
      <c r="R181" s="102"/>
      <c r="T181" s="103"/>
      <c r="W181" s="104">
        <f>SUM($W$182:$W$191)</f>
        <v>2.251</v>
      </c>
      <c r="Y181" s="104">
        <f>SUM($Y$182:$Y$191)</f>
        <v>0.028051000000000003</v>
      </c>
      <c r="AA181" s="105">
        <f>SUM($AA$182:$AA$191)</f>
        <v>0.040799999999999996</v>
      </c>
      <c r="AR181" s="101" t="s">
        <v>125</v>
      </c>
      <c r="AT181" s="101" t="s">
        <v>71</v>
      </c>
      <c r="AU181" s="101" t="s">
        <v>18</v>
      </c>
      <c r="AY181" s="101" t="s">
        <v>119</v>
      </c>
      <c r="BK181" s="106">
        <f>SUM($BK$182:$BK$191)</f>
        <v>0</v>
      </c>
    </row>
    <row r="182" spans="2:65" s="6" customFormat="1" ht="27" customHeight="1">
      <c r="B182" s="19"/>
      <c r="C182" s="108" t="s">
        <v>297</v>
      </c>
      <c r="D182" s="108" t="s">
        <v>120</v>
      </c>
      <c r="E182" s="109" t="s">
        <v>298</v>
      </c>
      <c r="F182" s="182" t="s">
        <v>299</v>
      </c>
      <c r="G182" s="183"/>
      <c r="H182" s="183"/>
      <c r="I182" s="183"/>
      <c r="J182" s="110" t="s">
        <v>123</v>
      </c>
      <c r="K182" s="111">
        <v>1.5</v>
      </c>
      <c r="L182" s="184">
        <v>0</v>
      </c>
      <c r="M182" s="183"/>
      <c r="N182" s="184">
        <f>ROUND($L$182*$K$182,2)</f>
        <v>0</v>
      </c>
      <c r="O182" s="183"/>
      <c r="P182" s="183"/>
      <c r="Q182" s="183"/>
      <c r="R182" s="20"/>
      <c r="T182" s="112"/>
      <c r="U182" s="26" t="s">
        <v>39</v>
      </c>
      <c r="V182" s="113">
        <v>0.192</v>
      </c>
      <c r="W182" s="113">
        <f>$V$182*$K$182</f>
        <v>0.28800000000000003</v>
      </c>
      <c r="X182" s="113">
        <v>0</v>
      </c>
      <c r="Y182" s="113">
        <f>$X$182*$K$182</f>
        <v>0</v>
      </c>
      <c r="Z182" s="113">
        <v>0.0272</v>
      </c>
      <c r="AA182" s="114">
        <f>$Z$182*$K$182</f>
        <v>0.040799999999999996</v>
      </c>
      <c r="AR182" s="6" t="s">
        <v>165</v>
      </c>
      <c r="AT182" s="6" t="s">
        <v>120</v>
      </c>
      <c r="AU182" s="6" t="s">
        <v>125</v>
      </c>
      <c r="AY182" s="6" t="s">
        <v>119</v>
      </c>
      <c r="BE182" s="115">
        <f>IF($U$182="základní",$N$182,0)</f>
        <v>0</v>
      </c>
      <c r="BF182" s="115">
        <f>IF($U$182="snížená",$N$182,0)</f>
        <v>0</v>
      </c>
      <c r="BG182" s="115">
        <f>IF($U$182="zákl. přenesená",$N$182,0)</f>
        <v>0</v>
      </c>
      <c r="BH182" s="115">
        <f>IF($U$182="sníž. přenesená",$N$182,0)</f>
        <v>0</v>
      </c>
      <c r="BI182" s="115">
        <f>IF($U$182="nulová",$N$182,0)</f>
        <v>0</v>
      </c>
      <c r="BJ182" s="6" t="s">
        <v>125</v>
      </c>
      <c r="BK182" s="115">
        <f>ROUND($L$182*$K$182,2)</f>
        <v>0</v>
      </c>
      <c r="BL182" s="6" t="s">
        <v>165</v>
      </c>
      <c r="BM182" s="6" t="s">
        <v>300</v>
      </c>
    </row>
    <row r="183" spans="2:51" s="6" customFormat="1" ht="18.75" customHeight="1">
      <c r="B183" s="116"/>
      <c r="E183" s="117"/>
      <c r="F183" s="188" t="s">
        <v>301</v>
      </c>
      <c r="G183" s="189"/>
      <c r="H183" s="189"/>
      <c r="I183" s="189"/>
      <c r="K183" s="118">
        <v>1.5</v>
      </c>
      <c r="R183" s="119"/>
      <c r="T183" s="120"/>
      <c r="AA183" s="121"/>
      <c r="AT183" s="117" t="s">
        <v>128</v>
      </c>
      <c r="AU183" s="117" t="s">
        <v>125</v>
      </c>
      <c r="AV183" s="117" t="s">
        <v>125</v>
      </c>
      <c r="AW183" s="117" t="s">
        <v>88</v>
      </c>
      <c r="AX183" s="117" t="s">
        <v>18</v>
      </c>
      <c r="AY183" s="117" t="s">
        <v>119</v>
      </c>
    </row>
    <row r="184" spans="2:65" s="6" customFormat="1" ht="27" customHeight="1">
      <c r="B184" s="19"/>
      <c r="C184" s="108" t="s">
        <v>302</v>
      </c>
      <c r="D184" s="108" t="s">
        <v>120</v>
      </c>
      <c r="E184" s="109" t="s">
        <v>303</v>
      </c>
      <c r="F184" s="182" t="s">
        <v>304</v>
      </c>
      <c r="G184" s="183"/>
      <c r="H184" s="183"/>
      <c r="I184" s="183"/>
      <c r="J184" s="110" t="s">
        <v>123</v>
      </c>
      <c r="K184" s="111">
        <v>2</v>
      </c>
      <c r="L184" s="184">
        <v>0</v>
      </c>
      <c r="M184" s="183"/>
      <c r="N184" s="184">
        <f>ROUND($L$184*$K$184,2)</f>
        <v>0</v>
      </c>
      <c r="O184" s="183"/>
      <c r="P184" s="183"/>
      <c r="Q184" s="183"/>
      <c r="R184" s="20"/>
      <c r="T184" s="112"/>
      <c r="U184" s="26" t="s">
        <v>39</v>
      </c>
      <c r="V184" s="113">
        <v>0.814</v>
      </c>
      <c r="W184" s="113">
        <f>$V$184*$K$184</f>
        <v>1.628</v>
      </c>
      <c r="X184" s="113">
        <v>0.0032</v>
      </c>
      <c r="Y184" s="113">
        <f>$X$184*$K$184</f>
        <v>0.0064</v>
      </c>
      <c r="Z184" s="113">
        <v>0</v>
      </c>
      <c r="AA184" s="114">
        <f>$Z$184*$K$184</f>
        <v>0</v>
      </c>
      <c r="AR184" s="6" t="s">
        <v>165</v>
      </c>
      <c r="AT184" s="6" t="s">
        <v>120</v>
      </c>
      <c r="AU184" s="6" t="s">
        <v>125</v>
      </c>
      <c r="AY184" s="6" t="s">
        <v>119</v>
      </c>
      <c r="BE184" s="115">
        <f>IF($U$184="základní",$N$184,0)</f>
        <v>0</v>
      </c>
      <c r="BF184" s="115">
        <f>IF($U$184="snížená",$N$184,0)</f>
        <v>0</v>
      </c>
      <c r="BG184" s="115">
        <f>IF($U$184="zákl. přenesená",$N$184,0)</f>
        <v>0</v>
      </c>
      <c r="BH184" s="115">
        <f>IF($U$184="sníž. přenesená",$N$184,0)</f>
        <v>0</v>
      </c>
      <c r="BI184" s="115">
        <f>IF($U$184="nulová",$N$184,0)</f>
        <v>0</v>
      </c>
      <c r="BJ184" s="6" t="s">
        <v>125</v>
      </c>
      <c r="BK184" s="115">
        <f>ROUND($L$184*$K$184,2)</f>
        <v>0</v>
      </c>
      <c r="BL184" s="6" t="s">
        <v>165</v>
      </c>
      <c r="BM184" s="6" t="s">
        <v>305</v>
      </c>
    </row>
    <row r="185" spans="2:51" s="6" customFormat="1" ht="18.75" customHeight="1">
      <c r="B185" s="116"/>
      <c r="E185" s="117"/>
      <c r="F185" s="188" t="s">
        <v>301</v>
      </c>
      <c r="G185" s="189"/>
      <c r="H185" s="189"/>
      <c r="I185" s="189"/>
      <c r="K185" s="118">
        <v>1.5</v>
      </c>
      <c r="R185" s="119"/>
      <c r="T185" s="120"/>
      <c r="AA185" s="121"/>
      <c r="AT185" s="117" t="s">
        <v>128</v>
      </c>
      <c r="AU185" s="117" t="s">
        <v>125</v>
      </c>
      <c r="AV185" s="117" t="s">
        <v>125</v>
      </c>
      <c r="AW185" s="117" t="s">
        <v>88</v>
      </c>
      <c r="AX185" s="117" t="s">
        <v>72</v>
      </c>
      <c r="AY185" s="117" t="s">
        <v>119</v>
      </c>
    </row>
    <row r="186" spans="2:51" s="6" customFormat="1" ht="18.75" customHeight="1">
      <c r="B186" s="116"/>
      <c r="E186" s="117"/>
      <c r="F186" s="188" t="s">
        <v>306</v>
      </c>
      <c r="G186" s="189"/>
      <c r="H186" s="189"/>
      <c r="I186" s="189"/>
      <c r="K186" s="118">
        <v>0.5</v>
      </c>
      <c r="R186" s="119"/>
      <c r="T186" s="120"/>
      <c r="AA186" s="121"/>
      <c r="AT186" s="117" t="s">
        <v>128</v>
      </c>
      <c r="AU186" s="117" t="s">
        <v>125</v>
      </c>
      <c r="AV186" s="117" t="s">
        <v>125</v>
      </c>
      <c r="AW186" s="117" t="s">
        <v>88</v>
      </c>
      <c r="AX186" s="117" t="s">
        <v>72</v>
      </c>
      <c r="AY186" s="117" t="s">
        <v>119</v>
      </c>
    </row>
    <row r="187" spans="2:51" s="6" customFormat="1" ht="18.75" customHeight="1">
      <c r="B187" s="126"/>
      <c r="E187" s="127"/>
      <c r="F187" s="190" t="s">
        <v>266</v>
      </c>
      <c r="G187" s="191"/>
      <c r="H187" s="191"/>
      <c r="I187" s="191"/>
      <c r="K187" s="128">
        <v>2</v>
      </c>
      <c r="R187" s="129"/>
      <c r="T187" s="130"/>
      <c r="AA187" s="131"/>
      <c r="AT187" s="127" t="s">
        <v>128</v>
      </c>
      <c r="AU187" s="127" t="s">
        <v>125</v>
      </c>
      <c r="AV187" s="127" t="s">
        <v>124</v>
      </c>
      <c r="AW187" s="127" t="s">
        <v>88</v>
      </c>
      <c r="AX187" s="127" t="s">
        <v>18</v>
      </c>
      <c r="AY187" s="127" t="s">
        <v>119</v>
      </c>
    </row>
    <row r="188" spans="2:65" s="6" customFormat="1" ht="15.75" customHeight="1">
      <c r="B188" s="19"/>
      <c r="C188" s="122" t="s">
        <v>307</v>
      </c>
      <c r="D188" s="122" t="s">
        <v>222</v>
      </c>
      <c r="E188" s="123" t="s">
        <v>308</v>
      </c>
      <c r="F188" s="185" t="s">
        <v>309</v>
      </c>
      <c r="G188" s="186"/>
      <c r="H188" s="186"/>
      <c r="I188" s="186"/>
      <c r="J188" s="124" t="s">
        <v>123</v>
      </c>
      <c r="K188" s="125">
        <v>2.2</v>
      </c>
      <c r="L188" s="187">
        <v>0</v>
      </c>
      <c r="M188" s="186"/>
      <c r="N188" s="187">
        <f>ROUND($L$188*$K$188,2)</f>
        <v>0</v>
      </c>
      <c r="O188" s="183"/>
      <c r="P188" s="183"/>
      <c r="Q188" s="183"/>
      <c r="R188" s="20"/>
      <c r="T188" s="112"/>
      <c r="U188" s="26" t="s">
        <v>39</v>
      </c>
      <c r="V188" s="113">
        <v>0</v>
      </c>
      <c r="W188" s="113">
        <f>$V$188*$K$188</f>
        <v>0</v>
      </c>
      <c r="X188" s="113">
        <v>0.0098</v>
      </c>
      <c r="Y188" s="113">
        <f>$X$188*$K$188</f>
        <v>0.021560000000000003</v>
      </c>
      <c r="Z188" s="113">
        <v>0</v>
      </c>
      <c r="AA188" s="114">
        <f>$Z$188*$K$188</f>
        <v>0</v>
      </c>
      <c r="AR188" s="6" t="s">
        <v>225</v>
      </c>
      <c r="AT188" s="6" t="s">
        <v>222</v>
      </c>
      <c r="AU188" s="6" t="s">
        <v>125</v>
      </c>
      <c r="AY188" s="6" t="s">
        <v>119</v>
      </c>
      <c r="BE188" s="115">
        <f>IF($U$188="základní",$N$188,0)</f>
        <v>0</v>
      </c>
      <c r="BF188" s="115">
        <f>IF($U$188="snížená",$N$188,0)</f>
        <v>0</v>
      </c>
      <c r="BG188" s="115">
        <f>IF($U$188="zákl. přenesená",$N$188,0)</f>
        <v>0</v>
      </c>
      <c r="BH188" s="115">
        <f>IF($U$188="sníž. přenesená",$N$188,0)</f>
        <v>0</v>
      </c>
      <c r="BI188" s="115">
        <f>IF($U$188="nulová",$N$188,0)</f>
        <v>0</v>
      </c>
      <c r="BJ188" s="6" t="s">
        <v>125</v>
      </c>
      <c r="BK188" s="115">
        <f>ROUND($L$188*$K$188,2)</f>
        <v>0</v>
      </c>
      <c r="BL188" s="6" t="s">
        <v>165</v>
      </c>
      <c r="BM188" s="6" t="s">
        <v>310</v>
      </c>
    </row>
    <row r="189" spans="2:65" s="6" customFormat="1" ht="27" customHeight="1">
      <c r="B189" s="19"/>
      <c r="C189" s="108" t="s">
        <v>311</v>
      </c>
      <c r="D189" s="108" t="s">
        <v>120</v>
      </c>
      <c r="E189" s="109" t="s">
        <v>312</v>
      </c>
      <c r="F189" s="182" t="s">
        <v>313</v>
      </c>
      <c r="G189" s="183"/>
      <c r="H189" s="183"/>
      <c r="I189" s="183"/>
      <c r="J189" s="110" t="s">
        <v>131</v>
      </c>
      <c r="K189" s="111">
        <v>1</v>
      </c>
      <c r="L189" s="184">
        <v>0</v>
      </c>
      <c r="M189" s="183"/>
      <c r="N189" s="184">
        <f>ROUND($L$189*$K$189,2)</f>
        <v>0</v>
      </c>
      <c r="O189" s="183"/>
      <c r="P189" s="183"/>
      <c r="Q189" s="183"/>
      <c r="R189" s="20"/>
      <c r="T189" s="112"/>
      <c r="U189" s="26" t="s">
        <v>39</v>
      </c>
      <c r="V189" s="113">
        <v>0.335</v>
      </c>
      <c r="W189" s="113">
        <f>$V$189*$K$189</f>
        <v>0.335</v>
      </c>
      <c r="X189" s="113">
        <v>0</v>
      </c>
      <c r="Y189" s="113">
        <f>$X$189*$K$189</f>
        <v>0</v>
      </c>
      <c r="Z189" s="113">
        <v>0</v>
      </c>
      <c r="AA189" s="114">
        <f>$Z$189*$K$189</f>
        <v>0</v>
      </c>
      <c r="AR189" s="6" t="s">
        <v>165</v>
      </c>
      <c r="AT189" s="6" t="s">
        <v>120</v>
      </c>
      <c r="AU189" s="6" t="s">
        <v>125</v>
      </c>
      <c r="AY189" s="6" t="s">
        <v>119</v>
      </c>
      <c r="BE189" s="115">
        <f>IF($U$189="základní",$N$189,0)</f>
        <v>0</v>
      </c>
      <c r="BF189" s="115">
        <f>IF($U$189="snížená",$N$189,0)</f>
        <v>0</v>
      </c>
      <c r="BG189" s="115">
        <f>IF($U$189="zákl. přenesená",$N$189,0)</f>
        <v>0</v>
      </c>
      <c r="BH189" s="115">
        <f>IF($U$189="sníž. přenesená",$N$189,0)</f>
        <v>0</v>
      </c>
      <c r="BI189" s="115">
        <f>IF($U$189="nulová",$N$189,0)</f>
        <v>0</v>
      </c>
      <c r="BJ189" s="6" t="s">
        <v>125</v>
      </c>
      <c r="BK189" s="115">
        <f>ROUND($L$189*$K$189,2)</f>
        <v>0</v>
      </c>
      <c r="BL189" s="6" t="s">
        <v>165</v>
      </c>
      <c r="BM189" s="6" t="s">
        <v>314</v>
      </c>
    </row>
    <row r="190" spans="2:65" s="6" customFormat="1" ht="15.75" customHeight="1">
      <c r="B190" s="19"/>
      <c r="C190" s="122" t="s">
        <v>315</v>
      </c>
      <c r="D190" s="122" t="s">
        <v>222</v>
      </c>
      <c r="E190" s="123" t="s">
        <v>316</v>
      </c>
      <c r="F190" s="185" t="s">
        <v>317</v>
      </c>
      <c r="G190" s="186"/>
      <c r="H190" s="186"/>
      <c r="I190" s="186"/>
      <c r="J190" s="124" t="s">
        <v>131</v>
      </c>
      <c r="K190" s="125">
        <v>1</v>
      </c>
      <c r="L190" s="187">
        <v>0</v>
      </c>
      <c r="M190" s="186"/>
      <c r="N190" s="187">
        <f>ROUND($L$190*$K$190,2)</f>
        <v>0</v>
      </c>
      <c r="O190" s="183"/>
      <c r="P190" s="183"/>
      <c r="Q190" s="183"/>
      <c r="R190" s="20"/>
      <c r="T190" s="112"/>
      <c r="U190" s="26" t="s">
        <v>39</v>
      </c>
      <c r="V190" s="113">
        <v>0</v>
      </c>
      <c r="W190" s="113">
        <f>$V$190*$K$190</f>
        <v>0</v>
      </c>
      <c r="X190" s="113">
        <v>9.1E-05</v>
      </c>
      <c r="Y190" s="113">
        <f>$X$190*$K$190</f>
        <v>9.1E-05</v>
      </c>
      <c r="Z190" s="113">
        <v>0</v>
      </c>
      <c r="AA190" s="114">
        <f>$Z$190*$K$190</f>
        <v>0</v>
      </c>
      <c r="AR190" s="6" t="s">
        <v>225</v>
      </c>
      <c r="AT190" s="6" t="s">
        <v>222</v>
      </c>
      <c r="AU190" s="6" t="s">
        <v>125</v>
      </c>
      <c r="AY190" s="6" t="s">
        <v>119</v>
      </c>
      <c r="BE190" s="115">
        <f>IF($U$190="základní",$N$190,0)</f>
        <v>0</v>
      </c>
      <c r="BF190" s="115">
        <f>IF($U$190="snížená",$N$190,0)</f>
        <v>0</v>
      </c>
      <c r="BG190" s="115">
        <f>IF($U$190="zákl. přenesená",$N$190,0)</f>
        <v>0</v>
      </c>
      <c r="BH190" s="115">
        <f>IF($U$190="sníž. přenesená",$N$190,0)</f>
        <v>0</v>
      </c>
      <c r="BI190" s="115">
        <f>IF($U$190="nulová",$N$190,0)</f>
        <v>0</v>
      </c>
      <c r="BJ190" s="6" t="s">
        <v>125</v>
      </c>
      <c r="BK190" s="115">
        <f>ROUND($L$190*$K$190,2)</f>
        <v>0</v>
      </c>
      <c r="BL190" s="6" t="s">
        <v>165</v>
      </c>
      <c r="BM190" s="6" t="s">
        <v>318</v>
      </c>
    </row>
    <row r="191" spans="2:65" s="6" customFormat="1" ht="27" customHeight="1">
      <c r="B191" s="19"/>
      <c r="C191" s="108" t="s">
        <v>319</v>
      </c>
      <c r="D191" s="108" t="s">
        <v>120</v>
      </c>
      <c r="E191" s="109" t="s">
        <v>320</v>
      </c>
      <c r="F191" s="182" t="s">
        <v>321</v>
      </c>
      <c r="G191" s="183"/>
      <c r="H191" s="183"/>
      <c r="I191" s="183"/>
      <c r="J191" s="110" t="s">
        <v>215</v>
      </c>
      <c r="K191" s="111">
        <v>15.844</v>
      </c>
      <c r="L191" s="184">
        <v>0</v>
      </c>
      <c r="M191" s="183"/>
      <c r="N191" s="184">
        <f>ROUND($L$191*$K$191,2)</f>
        <v>0</v>
      </c>
      <c r="O191" s="183"/>
      <c r="P191" s="183"/>
      <c r="Q191" s="183"/>
      <c r="R191" s="20"/>
      <c r="T191" s="112"/>
      <c r="U191" s="26" t="s">
        <v>39</v>
      </c>
      <c r="V191" s="113">
        <v>0</v>
      </c>
      <c r="W191" s="113">
        <f>$V$191*$K$191</f>
        <v>0</v>
      </c>
      <c r="X191" s="113">
        <v>0</v>
      </c>
      <c r="Y191" s="113">
        <f>$X$191*$K$191</f>
        <v>0</v>
      </c>
      <c r="Z191" s="113">
        <v>0</v>
      </c>
      <c r="AA191" s="114">
        <f>$Z$191*$K$191</f>
        <v>0</v>
      </c>
      <c r="AR191" s="6" t="s">
        <v>165</v>
      </c>
      <c r="AT191" s="6" t="s">
        <v>120</v>
      </c>
      <c r="AU191" s="6" t="s">
        <v>125</v>
      </c>
      <c r="AY191" s="6" t="s">
        <v>119</v>
      </c>
      <c r="BE191" s="115">
        <f>IF($U$191="základní",$N$191,0)</f>
        <v>0</v>
      </c>
      <c r="BF191" s="115">
        <f>IF($U$191="snížená",$N$191,0)</f>
        <v>0</v>
      </c>
      <c r="BG191" s="115">
        <f>IF($U$191="zákl. přenesená",$N$191,0)</f>
        <v>0</v>
      </c>
      <c r="BH191" s="115">
        <f>IF($U$191="sníž. přenesená",$N$191,0)</f>
        <v>0</v>
      </c>
      <c r="BI191" s="115">
        <f>IF($U$191="nulová",$N$191,0)</f>
        <v>0</v>
      </c>
      <c r="BJ191" s="6" t="s">
        <v>125</v>
      </c>
      <c r="BK191" s="115">
        <f>ROUND($L$191*$K$191,2)</f>
        <v>0</v>
      </c>
      <c r="BL191" s="6" t="s">
        <v>165</v>
      </c>
      <c r="BM191" s="6" t="s">
        <v>322</v>
      </c>
    </row>
    <row r="192" spans="2:63" s="98" customFormat="1" ht="30.75" customHeight="1">
      <c r="B192" s="99"/>
      <c r="D192" s="107" t="s">
        <v>99</v>
      </c>
      <c r="E192" s="107"/>
      <c r="F192" s="107"/>
      <c r="G192" s="107"/>
      <c r="H192" s="107"/>
      <c r="I192" s="107"/>
      <c r="J192" s="107"/>
      <c r="K192" s="107"/>
      <c r="L192" s="107"/>
      <c r="M192" s="107"/>
      <c r="N192" s="180">
        <f>$BK$192</f>
        <v>0</v>
      </c>
      <c r="O192" s="179"/>
      <c r="P192" s="179"/>
      <c r="Q192" s="179"/>
      <c r="R192" s="102"/>
      <c r="T192" s="103"/>
      <c r="W192" s="104">
        <f>SUM($W$193:$W$198)</f>
        <v>0.9441699999999998</v>
      </c>
      <c r="Y192" s="104">
        <f>SUM($Y$193:$Y$198)</f>
        <v>0.00042080000000000004</v>
      </c>
      <c r="AA192" s="105">
        <f>SUM($AA$193:$AA$198)</f>
        <v>0</v>
      </c>
      <c r="AR192" s="101" t="s">
        <v>125</v>
      </c>
      <c r="AT192" s="101" t="s">
        <v>71</v>
      </c>
      <c r="AU192" s="101" t="s">
        <v>18</v>
      </c>
      <c r="AY192" s="101" t="s">
        <v>119</v>
      </c>
      <c r="BK192" s="106">
        <f>SUM($BK$193:$BK$198)</f>
        <v>0</v>
      </c>
    </row>
    <row r="193" spans="2:65" s="6" customFormat="1" ht="27" customHeight="1">
      <c r="B193" s="19"/>
      <c r="C193" s="108" t="s">
        <v>323</v>
      </c>
      <c r="D193" s="108" t="s">
        <v>120</v>
      </c>
      <c r="E193" s="109" t="s">
        <v>324</v>
      </c>
      <c r="F193" s="182" t="s">
        <v>325</v>
      </c>
      <c r="G193" s="183"/>
      <c r="H193" s="183"/>
      <c r="I193" s="183"/>
      <c r="J193" s="110" t="s">
        <v>123</v>
      </c>
      <c r="K193" s="111">
        <v>2.63</v>
      </c>
      <c r="L193" s="184">
        <v>0</v>
      </c>
      <c r="M193" s="183"/>
      <c r="N193" s="184">
        <f>ROUND($L$193*$K$193,2)</f>
        <v>0</v>
      </c>
      <c r="O193" s="183"/>
      <c r="P193" s="183"/>
      <c r="Q193" s="183"/>
      <c r="R193" s="20"/>
      <c r="T193" s="112"/>
      <c r="U193" s="26" t="s">
        <v>39</v>
      </c>
      <c r="V193" s="113">
        <v>0.072</v>
      </c>
      <c r="W193" s="113">
        <f>$V$193*$K$193</f>
        <v>0.18935999999999997</v>
      </c>
      <c r="X193" s="113">
        <v>0</v>
      </c>
      <c r="Y193" s="113">
        <f>$X$193*$K$193</f>
        <v>0</v>
      </c>
      <c r="Z193" s="113">
        <v>0</v>
      </c>
      <c r="AA193" s="114">
        <f>$Z$193*$K$193</f>
        <v>0</v>
      </c>
      <c r="AR193" s="6" t="s">
        <v>165</v>
      </c>
      <c r="AT193" s="6" t="s">
        <v>120</v>
      </c>
      <c r="AU193" s="6" t="s">
        <v>125</v>
      </c>
      <c r="AY193" s="6" t="s">
        <v>119</v>
      </c>
      <c r="BE193" s="115">
        <f>IF($U$193="základní",$N$193,0)</f>
        <v>0</v>
      </c>
      <c r="BF193" s="115">
        <f>IF($U$193="snížená",$N$193,0)</f>
        <v>0</v>
      </c>
      <c r="BG193" s="115">
        <f>IF($U$193="zákl. přenesená",$N$193,0)</f>
        <v>0</v>
      </c>
      <c r="BH193" s="115">
        <f>IF($U$193="sníž. přenesená",$N$193,0)</f>
        <v>0</v>
      </c>
      <c r="BI193" s="115">
        <f>IF($U$193="nulová",$N$193,0)</f>
        <v>0</v>
      </c>
      <c r="BJ193" s="6" t="s">
        <v>125</v>
      </c>
      <c r="BK193" s="115">
        <f>ROUND($L$193*$K$193,2)</f>
        <v>0</v>
      </c>
      <c r="BL193" s="6" t="s">
        <v>165</v>
      </c>
      <c r="BM193" s="6" t="s">
        <v>326</v>
      </c>
    </row>
    <row r="194" spans="2:51" s="6" customFormat="1" ht="18.75" customHeight="1">
      <c r="B194" s="116"/>
      <c r="E194" s="117"/>
      <c r="F194" s="188" t="s">
        <v>327</v>
      </c>
      <c r="G194" s="189"/>
      <c r="H194" s="189"/>
      <c r="I194" s="189"/>
      <c r="K194" s="118">
        <v>0.69</v>
      </c>
      <c r="R194" s="119"/>
      <c r="T194" s="120"/>
      <c r="AA194" s="121"/>
      <c r="AT194" s="117" t="s">
        <v>128</v>
      </c>
      <c r="AU194" s="117" t="s">
        <v>125</v>
      </c>
      <c r="AV194" s="117" t="s">
        <v>125</v>
      </c>
      <c r="AW194" s="117" t="s">
        <v>88</v>
      </c>
      <c r="AX194" s="117" t="s">
        <v>72</v>
      </c>
      <c r="AY194" s="117" t="s">
        <v>119</v>
      </c>
    </row>
    <row r="195" spans="2:51" s="6" customFormat="1" ht="18.75" customHeight="1">
      <c r="B195" s="116"/>
      <c r="E195" s="117"/>
      <c r="F195" s="188" t="s">
        <v>328</v>
      </c>
      <c r="G195" s="189"/>
      <c r="H195" s="189"/>
      <c r="I195" s="189"/>
      <c r="K195" s="118">
        <v>0.96</v>
      </c>
      <c r="R195" s="119"/>
      <c r="T195" s="120"/>
      <c r="AA195" s="121"/>
      <c r="AT195" s="117" t="s">
        <v>128</v>
      </c>
      <c r="AU195" s="117" t="s">
        <v>125</v>
      </c>
      <c r="AV195" s="117" t="s">
        <v>125</v>
      </c>
      <c r="AW195" s="117" t="s">
        <v>88</v>
      </c>
      <c r="AX195" s="117" t="s">
        <v>72</v>
      </c>
      <c r="AY195" s="117" t="s">
        <v>119</v>
      </c>
    </row>
    <row r="196" spans="2:51" s="6" customFormat="1" ht="18.75" customHeight="1">
      <c r="B196" s="116"/>
      <c r="E196" s="117"/>
      <c r="F196" s="188" t="s">
        <v>329</v>
      </c>
      <c r="G196" s="189"/>
      <c r="H196" s="189"/>
      <c r="I196" s="189"/>
      <c r="K196" s="118">
        <v>0.98</v>
      </c>
      <c r="R196" s="119"/>
      <c r="T196" s="120"/>
      <c r="AA196" s="121"/>
      <c r="AT196" s="117" t="s">
        <v>128</v>
      </c>
      <c r="AU196" s="117" t="s">
        <v>125</v>
      </c>
      <c r="AV196" s="117" t="s">
        <v>125</v>
      </c>
      <c r="AW196" s="117" t="s">
        <v>88</v>
      </c>
      <c r="AX196" s="117" t="s">
        <v>72</v>
      </c>
      <c r="AY196" s="117" t="s">
        <v>119</v>
      </c>
    </row>
    <row r="197" spans="2:51" s="6" customFormat="1" ht="18.75" customHeight="1">
      <c r="B197" s="126"/>
      <c r="E197" s="127"/>
      <c r="F197" s="190" t="s">
        <v>266</v>
      </c>
      <c r="G197" s="191"/>
      <c r="H197" s="191"/>
      <c r="I197" s="191"/>
      <c r="K197" s="128">
        <v>2.63</v>
      </c>
      <c r="R197" s="129"/>
      <c r="T197" s="130"/>
      <c r="AA197" s="131"/>
      <c r="AT197" s="127" t="s">
        <v>128</v>
      </c>
      <c r="AU197" s="127" t="s">
        <v>125</v>
      </c>
      <c r="AV197" s="127" t="s">
        <v>124</v>
      </c>
      <c r="AW197" s="127" t="s">
        <v>88</v>
      </c>
      <c r="AX197" s="127" t="s">
        <v>18</v>
      </c>
      <c r="AY197" s="127" t="s">
        <v>119</v>
      </c>
    </row>
    <row r="198" spans="2:65" s="6" customFormat="1" ht="27" customHeight="1">
      <c r="B198" s="19"/>
      <c r="C198" s="108" t="s">
        <v>330</v>
      </c>
      <c r="D198" s="108" t="s">
        <v>120</v>
      </c>
      <c r="E198" s="109" t="s">
        <v>331</v>
      </c>
      <c r="F198" s="182" t="s">
        <v>332</v>
      </c>
      <c r="G198" s="183"/>
      <c r="H198" s="183"/>
      <c r="I198" s="183"/>
      <c r="J198" s="110" t="s">
        <v>123</v>
      </c>
      <c r="K198" s="111">
        <v>2.63</v>
      </c>
      <c r="L198" s="184">
        <v>0</v>
      </c>
      <c r="M198" s="183"/>
      <c r="N198" s="184">
        <f>ROUND($L$198*$K$198,2)</f>
        <v>0</v>
      </c>
      <c r="O198" s="183"/>
      <c r="P198" s="183"/>
      <c r="Q198" s="183"/>
      <c r="R198" s="20"/>
      <c r="T198" s="112"/>
      <c r="U198" s="26" t="s">
        <v>39</v>
      </c>
      <c r="V198" s="113">
        <v>0.287</v>
      </c>
      <c r="W198" s="113">
        <f>$V$198*$K$198</f>
        <v>0.7548099999999999</v>
      </c>
      <c r="X198" s="113">
        <v>0.00016</v>
      </c>
      <c r="Y198" s="113">
        <f>$X$198*$K$198</f>
        <v>0.00042080000000000004</v>
      </c>
      <c r="Z198" s="113">
        <v>0</v>
      </c>
      <c r="AA198" s="114">
        <f>$Z$198*$K$198</f>
        <v>0</v>
      </c>
      <c r="AR198" s="6" t="s">
        <v>165</v>
      </c>
      <c r="AT198" s="6" t="s">
        <v>120</v>
      </c>
      <c r="AU198" s="6" t="s">
        <v>125</v>
      </c>
      <c r="AY198" s="6" t="s">
        <v>119</v>
      </c>
      <c r="BE198" s="115">
        <f>IF($U$198="základní",$N$198,0)</f>
        <v>0</v>
      </c>
      <c r="BF198" s="115">
        <f>IF($U$198="snížená",$N$198,0)</f>
        <v>0</v>
      </c>
      <c r="BG198" s="115">
        <f>IF($U$198="zákl. přenesená",$N$198,0)</f>
        <v>0</v>
      </c>
      <c r="BH198" s="115">
        <f>IF($U$198="sníž. přenesená",$N$198,0)</f>
        <v>0</v>
      </c>
      <c r="BI198" s="115">
        <f>IF($U$198="nulová",$N$198,0)</f>
        <v>0</v>
      </c>
      <c r="BJ198" s="6" t="s">
        <v>125</v>
      </c>
      <c r="BK198" s="115">
        <f>ROUND($L$198*$K$198,2)</f>
        <v>0</v>
      </c>
      <c r="BL198" s="6" t="s">
        <v>165</v>
      </c>
      <c r="BM198" s="6" t="s">
        <v>333</v>
      </c>
    </row>
    <row r="199" spans="2:63" s="98" customFormat="1" ht="30.75" customHeight="1">
      <c r="B199" s="99"/>
      <c r="D199" s="107" t="s">
        <v>100</v>
      </c>
      <c r="E199" s="107"/>
      <c r="F199" s="107"/>
      <c r="G199" s="107"/>
      <c r="H199" s="107"/>
      <c r="I199" s="107"/>
      <c r="J199" s="107"/>
      <c r="K199" s="107"/>
      <c r="L199" s="107"/>
      <c r="M199" s="107"/>
      <c r="N199" s="180">
        <f>$BK$199</f>
        <v>0</v>
      </c>
      <c r="O199" s="179"/>
      <c r="P199" s="179"/>
      <c r="Q199" s="179"/>
      <c r="R199" s="102"/>
      <c r="T199" s="103"/>
      <c r="W199" s="104">
        <f>SUM($W$200:$W$205)</f>
        <v>22.43637</v>
      </c>
      <c r="Y199" s="104">
        <f>SUM($Y$200:$Y$205)</f>
        <v>0.1647063</v>
      </c>
      <c r="AA199" s="105">
        <f>SUM($AA$200:$AA$205)</f>
        <v>0.0402039</v>
      </c>
      <c r="AR199" s="101" t="s">
        <v>125</v>
      </c>
      <c r="AT199" s="101" t="s">
        <v>71</v>
      </c>
      <c r="AU199" s="101" t="s">
        <v>18</v>
      </c>
      <c r="AY199" s="101" t="s">
        <v>119</v>
      </c>
      <c r="BK199" s="106">
        <f>SUM($BK$200:$BK$205)</f>
        <v>0</v>
      </c>
    </row>
    <row r="200" spans="2:65" s="6" customFormat="1" ht="15.75" customHeight="1">
      <c r="B200" s="19"/>
      <c r="C200" s="108" t="s">
        <v>334</v>
      </c>
      <c r="D200" s="108" t="s">
        <v>120</v>
      </c>
      <c r="E200" s="109" t="s">
        <v>335</v>
      </c>
      <c r="F200" s="182" t="s">
        <v>336</v>
      </c>
      <c r="G200" s="183"/>
      <c r="H200" s="183"/>
      <c r="I200" s="183"/>
      <c r="J200" s="110" t="s">
        <v>123</v>
      </c>
      <c r="K200" s="111">
        <v>129.69</v>
      </c>
      <c r="L200" s="184">
        <v>0</v>
      </c>
      <c r="M200" s="183"/>
      <c r="N200" s="184">
        <f>ROUND($L$200*$K$200,2)</f>
        <v>0</v>
      </c>
      <c r="O200" s="183"/>
      <c r="P200" s="183"/>
      <c r="Q200" s="183"/>
      <c r="R200" s="20"/>
      <c r="T200" s="112"/>
      <c r="U200" s="26" t="s">
        <v>39</v>
      </c>
      <c r="V200" s="113">
        <v>0.074</v>
      </c>
      <c r="W200" s="113">
        <f>$V$200*$K$200</f>
        <v>9.597059999999999</v>
      </c>
      <c r="X200" s="113">
        <v>0.001</v>
      </c>
      <c r="Y200" s="113">
        <f>$X$200*$K$200</f>
        <v>0.12969</v>
      </c>
      <c r="Z200" s="113">
        <v>0.00031</v>
      </c>
      <c r="AA200" s="114">
        <f>$Z$200*$K$200</f>
        <v>0.0402039</v>
      </c>
      <c r="AR200" s="6" t="s">
        <v>165</v>
      </c>
      <c r="AT200" s="6" t="s">
        <v>120</v>
      </c>
      <c r="AU200" s="6" t="s">
        <v>125</v>
      </c>
      <c r="AY200" s="6" t="s">
        <v>119</v>
      </c>
      <c r="BE200" s="115">
        <f>IF($U$200="základní",$N$200,0)</f>
        <v>0</v>
      </c>
      <c r="BF200" s="115">
        <f>IF($U$200="snížená",$N$200,0)</f>
        <v>0</v>
      </c>
      <c r="BG200" s="115">
        <f>IF($U$200="zákl. přenesená",$N$200,0)</f>
        <v>0</v>
      </c>
      <c r="BH200" s="115">
        <f>IF($U$200="sníž. přenesená",$N$200,0)</f>
        <v>0</v>
      </c>
      <c r="BI200" s="115">
        <f>IF($U$200="nulová",$N$200,0)</f>
        <v>0</v>
      </c>
      <c r="BJ200" s="6" t="s">
        <v>125</v>
      </c>
      <c r="BK200" s="115">
        <f>ROUND($L$200*$K$200,2)</f>
        <v>0</v>
      </c>
      <c r="BL200" s="6" t="s">
        <v>165</v>
      </c>
      <c r="BM200" s="6" t="s">
        <v>337</v>
      </c>
    </row>
    <row r="201" spans="2:65" s="6" customFormat="1" ht="39" customHeight="1">
      <c r="B201" s="19"/>
      <c r="C201" s="108" t="s">
        <v>338</v>
      </c>
      <c r="D201" s="108" t="s">
        <v>120</v>
      </c>
      <c r="E201" s="109" t="s">
        <v>339</v>
      </c>
      <c r="F201" s="182" t="s">
        <v>340</v>
      </c>
      <c r="G201" s="183"/>
      <c r="H201" s="183"/>
      <c r="I201" s="183"/>
      <c r="J201" s="110" t="s">
        <v>123</v>
      </c>
      <c r="K201" s="111">
        <v>129.69</v>
      </c>
      <c r="L201" s="184">
        <v>0</v>
      </c>
      <c r="M201" s="183"/>
      <c r="N201" s="184">
        <f>ROUND($L$201*$K$201,2)</f>
        <v>0</v>
      </c>
      <c r="O201" s="183"/>
      <c r="P201" s="183"/>
      <c r="Q201" s="183"/>
      <c r="R201" s="20"/>
      <c r="T201" s="112"/>
      <c r="U201" s="26" t="s">
        <v>39</v>
      </c>
      <c r="V201" s="113">
        <v>0.099</v>
      </c>
      <c r="W201" s="113">
        <f>$V$201*$K$201</f>
        <v>12.839310000000001</v>
      </c>
      <c r="X201" s="113">
        <v>0.00027</v>
      </c>
      <c r="Y201" s="113">
        <f>$X$201*$K$201</f>
        <v>0.0350163</v>
      </c>
      <c r="Z201" s="113">
        <v>0</v>
      </c>
      <c r="AA201" s="114">
        <f>$Z$201*$K$201</f>
        <v>0</v>
      </c>
      <c r="AR201" s="6" t="s">
        <v>165</v>
      </c>
      <c r="AT201" s="6" t="s">
        <v>120</v>
      </c>
      <c r="AU201" s="6" t="s">
        <v>125</v>
      </c>
      <c r="AY201" s="6" t="s">
        <v>119</v>
      </c>
      <c r="BE201" s="115">
        <f>IF($U$201="základní",$N$201,0)</f>
        <v>0</v>
      </c>
      <c r="BF201" s="115">
        <f>IF($U$201="snížená",$N$201,0)</f>
        <v>0</v>
      </c>
      <c r="BG201" s="115">
        <f>IF($U$201="zákl. přenesená",$N$201,0)</f>
        <v>0</v>
      </c>
      <c r="BH201" s="115">
        <f>IF($U$201="sníž. přenesená",$N$201,0)</f>
        <v>0</v>
      </c>
      <c r="BI201" s="115">
        <f>IF($U$201="nulová",$N$201,0)</f>
        <v>0</v>
      </c>
      <c r="BJ201" s="6" t="s">
        <v>125</v>
      </c>
      <c r="BK201" s="115">
        <f>ROUND($L$201*$K$201,2)</f>
        <v>0</v>
      </c>
      <c r="BL201" s="6" t="s">
        <v>165</v>
      </c>
      <c r="BM201" s="6" t="s">
        <v>341</v>
      </c>
    </row>
    <row r="202" spans="2:51" s="6" customFormat="1" ht="18.75" customHeight="1">
      <c r="B202" s="116"/>
      <c r="E202" s="117"/>
      <c r="F202" s="188" t="s">
        <v>342</v>
      </c>
      <c r="G202" s="189"/>
      <c r="H202" s="189"/>
      <c r="I202" s="189"/>
      <c r="K202" s="118">
        <v>78.255</v>
      </c>
      <c r="R202" s="119"/>
      <c r="T202" s="120"/>
      <c r="AA202" s="121"/>
      <c r="AT202" s="117" t="s">
        <v>128</v>
      </c>
      <c r="AU202" s="117" t="s">
        <v>125</v>
      </c>
      <c r="AV202" s="117" t="s">
        <v>125</v>
      </c>
      <c r="AW202" s="117" t="s">
        <v>88</v>
      </c>
      <c r="AX202" s="117" t="s">
        <v>72</v>
      </c>
      <c r="AY202" s="117" t="s">
        <v>119</v>
      </c>
    </row>
    <row r="203" spans="2:51" s="6" customFormat="1" ht="18.75" customHeight="1">
      <c r="B203" s="116"/>
      <c r="E203" s="117"/>
      <c r="F203" s="188" t="s">
        <v>343</v>
      </c>
      <c r="G203" s="189"/>
      <c r="H203" s="189"/>
      <c r="I203" s="189"/>
      <c r="K203" s="118">
        <v>33.885</v>
      </c>
      <c r="R203" s="119"/>
      <c r="T203" s="120"/>
      <c r="AA203" s="121"/>
      <c r="AT203" s="117" t="s">
        <v>128</v>
      </c>
      <c r="AU203" s="117" t="s">
        <v>125</v>
      </c>
      <c r="AV203" s="117" t="s">
        <v>125</v>
      </c>
      <c r="AW203" s="117" t="s">
        <v>88</v>
      </c>
      <c r="AX203" s="117" t="s">
        <v>72</v>
      </c>
      <c r="AY203" s="117" t="s">
        <v>119</v>
      </c>
    </row>
    <row r="204" spans="2:51" s="6" customFormat="1" ht="18.75" customHeight="1">
      <c r="B204" s="116"/>
      <c r="E204" s="117"/>
      <c r="F204" s="188" t="s">
        <v>344</v>
      </c>
      <c r="G204" s="189"/>
      <c r="H204" s="189"/>
      <c r="I204" s="189"/>
      <c r="K204" s="118">
        <v>17.55</v>
      </c>
      <c r="R204" s="119"/>
      <c r="T204" s="120"/>
      <c r="AA204" s="121"/>
      <c r="AT204" s="117" t="s">
        <v>128</v>
      </c>
      <c r="AU204" s="117" t="s">
        <v>125</v>
      </c>
      <c r="AV204" s="117" t="s">
        <v>125</v>
      </c>
      <c r="AW204" s="117" t="s">
        <v>88</v>
      </c>
      <c r="AX204" s="117" t="s">
        <v>72</v>
      </c>
      <c r="AY204" s="117" t="s">
        <v>119</v>
      </c>
    </row>
    <row r="205" spans="2:51" s="6" customFormat="1" ht="18.75" customHeight="1">
      <c r="B205" s="126"/>
      <c r="E205" s="127"/>
      <c r="F205" s="190" t="s">
        <v>266</v>
      </c>
      <c r="G205" s="191"/>
      <c r="H205" s="191"/>
      <c r="I205" s="191"/>
      <c r="K205" s="128">
        <v>129.69</v>
      </c>
      <c r="R205" s="129"/>
      <c r="T205" s="130"/>
      <c r="AA205" s="131"/>
      <c r="AT205" s="127" t="s">
        <v>128</v>
      </c>
      <c r="AU205" s="127" t="s">
        <v>125</v>
      </c>
      <c r="AV205" s="127" t="s">
        <v>124</v>
      </c>
      <c r="AW205" s="127" t="s">
        <v>88</v>
      </c>
      <c r="AX205" s="127" t="s">
        <v>18</v>
      </c>
      <c r="AY205" s="127" t="s">
        <v>119</v>
      </c>
    </row>
    <row r="206" spans="2:63" s="98" customFormat="1" ht="37.5" customHeight="1">
      <c r="B206" s="99"/>
      <c r="D206" s="100" t="s">
        <v>101</v>
      </c>
      <c r="E206" s="100"/>
      <c r="F206" s="100"/>
      <c r="G206" s="100"/>
      <c r="H206" s="100"/>
      <c r="I206" s="100"/>
      <c r="J206" s="100"/>
      <c r="K206" s="100"/>
      <c r="L206" s="100"/>
      <c r="M206" s="100"/>
      <c r="N206" s="178">
        <f>$BK$206</f>
        <v>0</v>
      </c>
      <c r="O206" s="179"/>
      <c r="P206" s="179"/>
      <c r="Q206" s="179"/>
      <c r="R206" s="102"/>
      <c r="T206" s="103"/>
      <c r="W206" s="104">
        <f>$W$207</f>
        <v>0</v>
      </c>
      <c r="Y206" s="104">
        <f>$Y$207</f>
        <v>0</v>
      </c>
      <c r="AA206" s="105">
        <f>$AA$207</f>
        <v>0</v>
      </c>
      <c r="AR206" s="101" t="s">
        <v>133</v>
      </c>
      <c r="AT206" s="101" t="s">
        <v>71</v>
      </c>
      <c r="AU206" s="101" t="s">
        <v>72</v>
      </c>
      <c r="AY206" s="101" t="s">
        <v>119</v>
      </c>
      <c r="BK206" s="106">
        <f>$BK$207</f>
        <v>0</v>
      </c>
    </row>
    <row r="207" spans="2:63" s="98" customFormat="1" ht="21" customHeight="1">
      <c r="B207" s="99"/>
      <c r="D207" s="107" t="s">
        <v>102</v>
      </c>
      <c r="E207" s="107"/>
      <c r="F207" s="107"/>
      <c r="G207" s="107"/>
      <c r="H207" s="107"/>
      <c r="I207" s="107"/>
      <c r="J207" s="107"/>
      <c r="K207" s="107"/>
      <c r="L207" s="107"/>
      <c r="M207" s="107"/>
      <c r="N207" s="180">
        <f>$BK$207</f>
        <v>0</v>
      </c>
      <c r="O207" s="179"/>
      <c r="P207" s="179"/>
      <c r="Q207" s="179"/>
      <c r="R207" s="102"/>
      <c r="T207" s="103"/>
      <c r="W207" s="104">
        <f>SUM($W$208:$W$218)</f>
        <v>0</v>
      </c>
      <c r="Y207" s="104">
        <f>SUM($Y$208:$Y$218)</f>
        <v>0</v>
      </c>
      <c r="AA207" s="105">
        <f>SUM($AA$208:$AA$218)</f>
        <v>0</v>
      </c>
      <c r="AR207" s="101" t="s">
        <v>133</v>
      </c>
      <c r="AT207" s="101" t="s">
        <v>71</v>
      </c>
      <c r="AU207" s="101" t="s">
        <v>18</v>
      </c>
      <c r="AY207" s="101" t="s">
        <v>119</v>
      </c>
      <c r="BK207" s="106">
        <f>SUM($BK$208:$BK$218)</f>
        <v>0</v>
      </c>
    </row>
    <row r="208" spans="2:65" s="6" customFormat="1" ht="15.75" customHeight="1">
      <c r="B208" s="19"/>
      <c r="C208" s="108" t="s">
        <v>345</v>
      </c>
      <c r="D208" s="108" t="s">
        <v>120</v>
      </c>
      <c r="E208" s="109" t="s">
        <v>346</v>
      </c>
      <c r="F208" s="182" t="s">
        <v>347</v>
      </c>
      <c r="G208" s="183"/>
      <c r="H208" s="183"/>
      <c r="I208" s="183"/>
      <c r="J208" s="110" t="s">
        <v>238</v>
      </c>
      <c r="K208" s="111">
        <v>1</v>
      </c>
      <c r="L208" s="184">
        <v>0</v>
      </c>
      <c r="M208" s="183"/>
      <c r="N208" s="184">
        <f>ROUND($L$208*$K$208,2)</f>
        <v>0</v>
      </c>
      <c r="O208" s="183"/>
      <c r="P208" s="183"/>
      <c r="Q208" s="183"/>
      <c r="R208" s="20"/>
      <c r="T208" s="112"/>
      <c r="U208" s="26" t="s">
        <v>39</v>
      </c>
      <c r="V208" s="113">
        <v>0</v>
      </c>
      <c r="W208" s="113">
        <f>$V$208*$K$208</f>
        <v>0</v>
      </c>
      <c r="X208" s="113">
        <v>0</v>
      </c>
      <c r="Y208" s="113">
        <f>$X$208*$K$208</f>
        <v>0</v>
      </c>
      <c r="Z208" s="113">
        <v>0</v>
      </c>
      <c r="AA208" s="114">
        <f>$Z$208*$K$208</f>
        <v>0</v>
      </c>
      <c r="AR208" s="6" t="s">
        <v>348</v>
      </c>
      <c r="AT208" s="6" t="s">
        <v>120</v>
      </c>
      <c r="AU208" s="6" t="s">
        <v>125</v>
      </c>
      <c r="AY208" s="6" t="s">
        <v>119</v>
      </c>
      <c r="BE208" s="115">
        <f>IF($U$208="základní",$N$208,0)</f>
        <v>0</v>
      </c>
      <c r="BF208" s="115">
        <f>IF($U$208="snížená",$N$208,0)</f>
        <v>0</v>
      </c>
      <c r="BG208" s="115">
        <f>IF($U$208="zákl. přenesená",$N$208,0)</f>
        <v>0</v>
      </c>
      <c r="BH208" s="115">
        <f>IF($U$208="sníž. přenesená",$N$208,0)</f>
        <v>0</v>
      </c>
      <c r="BI208" s="115">
        <f>IF($U$208="nulová",$N$208,0)</f>
        <v>0</v>
      </c>
      <c r="BJ208" s="6" t="s">
        <v>125</v>
      </c>
      <c r="BK208" s="115">
        <f>ROUND($L$208*$K$208,2)</f>
        <v>0</v>
      </c>
      <c r="BL208" s="6" t="s">
        <v>348</v>
      </c>
      <c r="BM208" s="6" t="s">
        <v>349</v>
      </c>
    </row>
    <row r="209" spans="2:65" s="6" customFormat="1" ht="15.75" customHeight="1">
      <c r="B209" s="19"/>
      <c r="C209" s="122" t="s">
        <v>350</v>
      </c>
      <c r="D209" s="122" t="s">
        <v>222</v>
      </c>
      <c r="E209" s="123" t="s">
        <v>351</v>
      </c>
      <c r="F209" s="185" t="s">
        <v>352</v>
      </c>
      <c r="G209" s="186"/>
      <c r="H209" s="186"/>
      <c r="I209" s="186"/>
      <c r="J209" s="124" t="s">
        <v>238</v>
      </c>
      <c r="K209" s="125">
        <v>1</v>
      </c>
      <c r="L209" s="187">
        <v>0</v>
      </c>
      <c r="M209" s="186"/>
      <c r="N209" s="187">
        <f>ROUND($L$209*$K$209,2)</f>
        <v>0</v>
      </c>
      <c r="O209" s="183"/>
      <c r="P209" s="183"/>
      <c r="Q209" s="183"/>
      <c r="R209" s="20"/>
      <c r="T209" s="112"/>
      <c r="U209" s="26" t="s">
        <v>39</v>
      </c>
      <c r="V209" s="113">
        <v>0</v>
      </c>
      <c r="W209" s="113">
        <f>$V$209*$K$209</f>
        <v>0</v>
      </c>
      <c r="X209" s="113">
        <v>0</v>
      </c>
      <c r="Y209" s="113">
        <f>$X$209*$K$209</f>
        <v>0</v>
      </c>
      <c r="Z209" s="113">
        <v>0</v>
      </c>
      <c r="AA209" s="114">
        <f>$Z$209*$K$209</f>
        <v>0</v>
      </c>
      <c r="AR209" s="6" t="s">
        <v>353</v>
      </c>
      <c r="AT209" s="6" t="s">
        <v>222</v>
      </c>
      <c r="AU209" s="6" t="s">
        <v>125</v>
      </c>
      <c r="AY209" s="6" t="s">
        <v>119</v>
      </c>
      <c r="BE209" s="115">
        <f>IF($U$209="základní",$N$209,0)</f>
        <v>0</v>
      </c>
      <c r="BF209" s="115">
        <f>IF($U$209="snížená",$N$209,0)</f>
        <v>0</v>
      </c>
      <c r="BG209" s="115">
        <f>IF($U$209="zákl. přenesená",$N$209,0)</f>
        <v>0</v>
      </c>
      <c r="BH209" s="115">
        <f>IF($U$209="sníž. přenesená",$N$209,0)</f>
        <v>0</v>
      </c>
      <c r="BI209" s="115">
        <f>IF($U$209="nulová",$N$209,0)</f>
        <v>0</v>
      </c>
      <c r="BJ209" s="6" t="s">
        <v>125</v>
      </c>
      <c r="BK209" s="115">
        <f>ROUND($L$209*$K$209,2)</f>
        <v>0</v>
      </c>
      <c r="BL209" s="6" t="s">
        <v>348</v>
      </c>
      <c r="BM209" s="6" t="s">
        <v>354</v>
      </c>
    </row>
    <row r="210" spans="2:65" s="6" customFormat="1" ht="15.75" customHeight="1">
      <c r="B210" s="19"/>
      <c r="C210" s="122" t="s">
        <v>355</v>
      </c>
      <c r="D210" s="122" t="s">
        <v>222</v>
      </c>
      <c r="E210" s="123" t="s">
        <v>356</v>
      </c>
      <c r="F210" s="185" t="s">
        <v>357</v>
      </c>
      <c r="G210" s="186"/>
      <c r="H210" s="186"/>
      <c r="I210" s="186"/>
      <c r="J210" s="124" t="s">
        <v>238</v>
      </c>
      <c r="K210" s="125">
        <v>1</v>
      </c>
      <c r="L210" s="187">
        <v>0</v>
      </c>
      <c r="M210" s="186"/>
      <c r="N210" s="187">
        <f>ROUND($L$210*$K$210,2)</f>
        <v>0</v>
      </c>
      <c r="O210" s="183"/>
      <c r="P210" s="183"/>
      <c r="Q210" s="183"/>
      <c r="R210" s="20"/>
      <c r="T210" s="112"/>
      <c r="U210" s="26" t="s">
        <v>39</v>
      </c>
      <c r="V210" s="113">
        <v>0</v>
      </c>
      <c r="W210" s="113">
        <f>$V$210*$K$210</f>
        <v>0</v>
      </c>
      <c r="X210" s="113">
        <v>0</v>
      </c>
      <c r="Y210" s="113">
        <f>$X$210*$K$210</f>
        <v>0</v>
      </c>
      <c r="Z210" s="113">
        <v>0</v>
      </c>
      <c r="AA210" s="114">
        <f>$Z$210*$K$210</f>
        <v>0</v>
      </c>
      <c r="AR210" s="6" t="s">
        <v>353</v>
      </c>
      <c r="AT210" s="6" t="s">
        <v>222</v>
      </c>
      <c r="AU210" s="6" t="s">
        <v>125</v>
      </c>
      <c r="AY210" s="6" t="s">
        <v>119</v>
      </c>
      <c r="BE210" s="115">
        <f>IF($U$210="základní",$N$210,0)</f>
        <v>0</v>
      </c>
      <c r="BF210" s="115">
        <f>IF($U$210="snížená",$N$210,0)</f>
        <v>0</v>
      </c>
      <c r="BG210" s="115">
        <f>IF($U$210="zákl. přenesená",$N$210,0)</f>
        <v>0</v>
      </c>
      <c r="BH210" s="115">
        <f>IF($U$210="sníž. přenesená",$N$210,0)</f>
        <v>0</v>
      </c>
      <c r="BI210" s="115">
        <f>IF($U$210="nulová",$N$210,0)</f>
        <v>0</v>
      </c>
      <c r="BJ210" s="6" t="s">
        <v>125</v>
      </c>
      <c r="BK210" s="115">
        <f>ROUND($L$210*$K$210,2)</f>
        <v>0</v>
      </c>
      <c r="BL210" s="6" t="s">
        <v>348</v>
      </c>
      <c r="BM210" s="6" t="s">
        <v>358</v>
      </c>
    </row>
    <row r="211" spans="2:65" s="6" customFormat="1" ht="15.75" customHeight="1">
      <c r="B211" s="19"/>
      <c r="C211" s="122" t="s">
        <v>359</v>
      </c>
      <c r="D211" s="122" t="s">
        <v>222</v>
      </c>
      <c r="E211" s="123" t="s">
        <v>360</v>
      </c>
      <c r="F211" s="185" t="s">
        <v>361</v>
      </c>
      <c r="G211" s="186"/>
      <c r="H211" s="186"/>
      <c r="I211" s="186"/>
      <c r="J211" s="124" t="s">
        <v>238</v>
      </c>
      <c r="K211" s="125">
        <v>1</v>
      </c>
      <c r="L211" s="187">
        <v>0</v>
      </c>
      <c r="M211" s="186"/>
      <c r="N211" s="187">
        <f>ROUND($L$211*$K$211,2)</f>
        <v>0</v>
      </c>
      <c r="O211" s="183"/>
      <c r="P211" s="183"/>
      <c r="Q211" s="183"/>
      <c r="R211" s="20"/>
      <c r="T211" s="112"/>
      <c r="U211" s="26" t="s">
        <v>39</v>
      </c>
      <c r="V211" s="113">
        <v>0</v>
      </c>
      <c r="W211" s="113">
        <f>$V$211*$K$211</f>
        <v>0</v>
      </c>
      <c r="X211" s="113">
        <v>0</v>
      </c>
      <c r="Y211" s="113">
        <f>$X$211*$K$211</f>
        <v>0</v>
      </c>
      <c r="Z211" s="113">
        <v>0</v>
      </c>
      <c r="AA211" s="114">
        <f>$Z$211*$K$211</f>
        <v>0</v>
      </c>
      <c r="AR211" s="6" t="s">
        <v>353</v>
      </c>
      <c r="AT211" s="6" t="s">
        <v>222</v>
      </c>
      <c r="AU211" s="6" t="s">
        <v>125</v>
      </c>
      <c r="AY211" s="6" t="s">
        <v>119</v>
      </c>
      <c r="BE211" s="115">
        <f>IF($U$211="základní",$N$211,0)</f>
        <v>0</v>
      </c>
      <c r="BF211" s="115">
        <f>IF($U$211="snížená",$N$211,0)</f>
        <v>0</v>
      </c>
      <c r="BG211" s="115">
        <f>IF($U$211="zákl. přenesená",$N$211,0)</f>
        <v>0</v>
      </c>
      <c r="BH211" s="115">
        <f>IF($U$211="sníž. přenesená",$N$211,0)</f>
        <v>0</v>
      </c>
      <c r="BI211" s="115">
        <f>IF($U$211="nulová",$N$211,0)</f>
        <v>0</v>
      </c>
      <c r="BJ211" s="6" t="s">
        <v>125</v>
      </c>
      <c r="BK211" s="115">
        <f>ROUND($L$211*$K$211,2)</f>
        <v>0</v>
      </c>
      <c r="BL211" s="6" t="s">
        <v>348</v>
      </c>
      <c r="BM211" s="6" t="s">
        <v>362</v>
      </c>
    </row>
    <row r="212" spans="2:65" s="6" customFormat="1" ht="15.75" customHeight="1">
      <c r="B212" s="19"/>
      <c r="C212" s="122" t="s">
        <v>363</v>
      </c>
      <c r="D212" s="122" t="s">
        <v>222</v>
      </c>
      <c r="E212" s="123" t="s">
        <v>364</v>
      </c>
      <c r="F212" s="185" t="s">
        <v>365</v>
      </c>
      <c r="G212" s="186"/>
      <c r="H212" s="186"/>
      <c r="I212" s="186"/>
      <c r="J212" s="124" t="s">
        <v>238</v>
      </c>
      <c r="K212" s="125">
        <v>1</v>
      </c>
      <c r="L212" s="187">
        <v>0</v>
      </c>
      <c r="M212" s="186"/>
      <c r="N212" s="187">
        <f>ROUND($L$212*$K$212,2)</f>
        <v>0</v>
      </c>
      <c r="O212" s="183"/>
      <c r="P212" s="183"/>
      <c r="Q212" s="183"/>
      <c r="R212" s="20"/>
      <c r="T212" s="112"/>
      <c r="U212" s="26" t="s">
        <v>39</v>
      </c>
      <c r="V212" s="113">
        <v>0</v>
      </c>
      <c r="W212" s="113">
        <f>$V$212*$K$212</f>
        <v>0</v>
      </c>
      <c r="X212" s="113">
        <v>0</v>
      </c>
      <c r="Y212" s="113">
        <f>$X$212*$K$212</f>
        <v>0</v>
      </c>
      <c r="Z212" s="113">
        <v>0</v>
      </c>
      <c r="AA212" s="114">
        <f>$Z$212*$K$212</f>
        <v>0</v>
      </c>
      <c r="AR212" s="6" t="s">
        <v>353</v>
      </c>
      <c r="AT212" s="6" t="s">
        <v>222</v>
      </c>
      <c r="AU212" s="6" t="s">
        <v>125</v>
      </c>
      <c r="AY212" s="6" t="s">
        <v>119</v>
      </c>
      <c r="BE212" s="115">
        <f>IF($U$212="základní",$N$212,0)</f>
        <v>0</v>
      </c>
      <c r="BF212" s="115">
        <f>IF($U$212="snížená",$N$212,0)</f>
        <v>0</v>
      </c>
      <c r="BG212" s="115">
        <f>IF($U$212="zákl. přenesená",$N$212,0)</f>
        <v>0</v>
      </c>
      <c r="BH212" s="115">
        <f>IF($U$212="sníž. přenesená",$N$212,0)</f>
        <v>0</v>
      </c>
      <c r="BI212" s="115">
        <f>IF($U$212="nulová",$N$212,0)</f>
        <v>0</v>
      </c>
      <c r="BJ212" s="6" t="s">
        <v>125</v>
      </c>
      <c r="BK212" s="115">
        <f>ROUND($L$212*$K$212,2)</f>
        <v>0</v>
      </c>
      <c r="BL212" s="6" t="s">
        <v>348</v>
      </c>
      <c r="BM212" s="6" t="s">
        <v>366</v>
      </c>
    </row>
    <row r="213" spans="2:65" s="6" customFormat="1" ht="15.75" customHeight="1">
      <c r="B213" s="19"/>
      <c r="C213" s="108" t="s">
        <v>367</v>
      </c>
      <c r="D213" s="108" t="s">
        <v>120</v>
      </c>
      <c r="E213" s="109" t="s">
        <v>368</v>
      </c>
      <c r="F213" s="182" t="s">
        <v>369</v>
      </c>
      <c r="G213" s="183"/>
      <c r="H213" s="183"/>
      <c r="I213" s="183"/>
      <c r="J213" s="110" t="s">
        <v>370</v>
      </c>
      <c r="K213" s="111">
        <v>1</v>
      </c>
      <c r="L213" s="184">
        <v>0</v>
      </c>
      <c r="M213" s="183"/>
      <c r="N213" s="184">
        <f>ROUND($L$213*$K$213,2)</f>
        <v>0</v>
      </c>
      <c r="O213" s="183"/>
      <c r="P213" s="183"/>
      <c r="Q213" s="183"/>
      <c r="R213" s="20"/>
      <c r="T213" s="112"/>
      <c r="U213" s="26" t="s">
        <v>39</v>
      </c>
      <c r="V213" s="113">
        <v>0</v>
      </c>
      <c r="W213" s="113">
        <f>$V$213*$K$213</f>
        <v>0</v>
      </c>
      <c r="X213" s="113">
        <v>0</v>
      </c>
      <c r="Y213" s="113">
        <f>$X$213*$K$213</f>
        <v>0</v>
      </c>
      <c r="Z213" s="113">
        <v>0</v>
      </c>
      <c r="AA213" s="114">
        <f>$Z$213*$K$213</f>
        <v>0</v>
      </c>
      <c r="AR213" s="6" t="s">
        <v>348</v>
      </c>
      <c r="AT213" s="6" t="s">
        <v>120</v>
      </c>
      <c r="AU213" s="6" t="s">
        <v>125</v>
      </c>
      <c r="AY213" s="6" t="s">
        <v>119</v>
      </c>
      <c r="BE213" s="115">
        <f>IF($U$213="základní",$N$213,0)</f>
        <v>0</v>
      </c>
      <c r="BF213" s="115">
        <f>IF($U$213="snížená",$N$213,0)</f>
        <v>0</v>
      </c>
      <c r="BG213" s="115">
        <f>IF($U$213="zákl. přenesená",$N$213,0)</f>
        <v>0</v>
      </c>
      <c r="BH213" s="115">
        <f>IF($U$213="sníž. přenesená",$N$213,0)</f>
        <v>0</v>
      </c>
      <c r="BI213" s="115">
        <f>IF($U$213="nulová",$N$213,0)</f>
        <v>0</v>
      </c>
      <c r="BJ213" s="6" t="s">
        <v>125</v>
      </c>
      <c r="BK213" s="115">
        <f>ROUND($L$213*$K$213,2)</f>
        <v>0</v>
      </c>
      <c r="BL213" s="6" t="s">
        <v>348</v>
      </c>
      <c r="BM213" s="6" t="s">
        <v>371</v>
      </c>
    </row>
    <row r="214" spans="2:65" s="6" customFormat="1" ht="15.75" customHeight="1">
      <c r="B214" s="19"/>
      <c r="C214" s="122" t="s">
        <v>372</v>
      </c>
      <c r="D214" s="122" t="s">
        <v>222</v>
      </c>
      <c r="E214" s="123" t="s">
        <v>373</v>
      </c>
      <c r="F214" s="185" t="s">
        <v>374</v>
      </c>
      <c r="G214" s="186"/>
      <c r="H214" s="186"/>
      <c r="I214" s="186"/>
      <c r="J214" s="124" t="s">
        <v>238</v>
      </c>
      <c r="K214" s="125">
        <v>7</v>
      </c>
      <c r="L214" s="187">
        <v>0</v>
      </c>
      <c r="M214" s="186"/>
      <c r="N214" s="187">
        <f>ROUND($L$214*$K$214,2)</f>
        <v>0</v>
      </c>
      <c r="O214" s="183"/>
      <c r="P214" s="183"/>
      <c r="Q214" s="183"/>
      <c r="R214" s="20"/>
      <c r="T214" s="112"/>
      <c r="U214" s="26" t="s">
        <v>39</v>
      </c>
      <c r="V214" s="113">
        <v>0</v>
      </c>
      <c r="W214" s="113">
        <f>$V$214*$K$214</f>
        <v>0</v>
      </c>
      <c r="X214" s="113">
        <v>0</v>
      </c>
      <c r="Y214" s="113">
        <f>$X$214*$K$214</f>
        <v>0</v>
      </c>
      <c r="Z214" s="113">
        <v>0</v>
      </c>
      <c r="AA214" s="114">
        <f>$Z$214*$K$214</f>
        <v>0</v>
      </c>
      <c r="AR214" s="6" t="s">
        <v>353</v>
      </c>
      <c r="AT214" s="6" t="s">
        <v>222</v>
      </c>
      <c r="AU214" s="6" t="s">
        <v>125</v>
      </c>
      <c r="AY214" s="6" t="s">
        <v>119</v>
      </c>
      <c r="BE214" s="115">
        <f>IF($U$214="základní",$N$214,0)</f>
        <v>0</v>
      </c>
      <c r="BF214" s="115">
        <f>IF($U$214="snížená",$N$214,0)</f>
        <v>0</v>
      </c>
      <c r="BG214" s="115">
        <f>IF($U$214="zákl. přenesená",$N$214,0)</f>
        <v>0</v>
      </c>
      <c r="BH214" s="115">
        <f>IF($U$214="sníž. přenesená",$N$214,0)</f>
        <v>0</v>
      </c>
      <c r="BI214" s="115">
        <f>IF($U$214="nulová",$N$214,0)</f>
        <v>0</v>
      </c>
      <c r="BJ214" s="6" t="s">
        <v>125</v>
      </c>
      <c r="BK214" s="115">
        <f>ROUND($L$214*$K$214,2)</f>
        <v>0</v>
      </c>
      <c r="BL214" s="6" t="s">
        <v>348</v>
      </c>
      <c r="BM214" s="6" t="s">
        <v>375</v>
      </c>
    </row>
    <row r="215" spans="2:65" s="6" customFormat="1" ht="15.75" customHeight="1">
      <c r="B215" s="19"/>
      <c r="C215" s="122" t="s">
        <v>376</v>
      </c>
      <c r="D215" s="122" t="s">
        <v>222</v>
      </c>
      <c r="E215" s="123" t="s">
        <v>377</v>
      </c>
      <c r="F215" s="185" t="s">
        <v>378</v>
      </c>
      <c r="G215" s="186"/>
      <c r="H215" s="186"/>
      <c r="I215" s="186"/>
      <c r="J215" s="124" t="s">
        <v>238</v>
      </c>
      <c r="K215" s="125">
        <v>3</v>
      </c>
      <c r="L215" s="187">
        <v>0</v>
      </c>
      <c r="M215" s="186"/>
      <c r="N215" s="187">
        <f>ROUND($L$215*$K$215,2)</f>
        <v>0</v>
      </c>
      <c r="O215" s="183"/>
      <c r="P215" s="183"/>
      <c r="Q215" s="183"/>
      <c r="R215" s="20"/>
      <c r="T215" s="112"/>
      <c r="U215" s="26" t="s">
        <v>39</v>
      </c>
      <c r="V215" s="113">
        <v>0</v>
      </c>
      <c r="W215" s="113">
        <f>$V$215*$K$215</f>
        <v>0</v>
      </c>
      <c r="X215" s="113">
        <v>0</v>
      </c>
      <c r="Y215" s="113">
        <f>$X$215*$K$215</f>
        <v>0</v>
      </c>
      <c r="Z215" s="113">
        <v>0</v>
      </c>
      <c r="AA215" s="114">
        <f>$Z$215*$K$215</f>
        <v>0</v>
      </c>
      <c r="AR215" s="6" t="s">
        <v>353</v>
      </c>
      <c r="AT215" s="6" t="s">
        <v>222</v>
      </c>
      <c r="AU215" s="6" t="s">
        <v>125</v>
      </c>
      <c r="AY215" s="6" t="s">
        <v>119</v>
      </c>
      <c r="BE215" s="115">
        <f>IF($U$215="základní",$N$215,0)</f>
        <v>0</v>
      </c>
      <c r="BF215" s="115">
        <f>IF($U$215="snížená",$N$215,0)</f>
        <v>0</v>
      </c>
      <c r="BG215" s="115">
        <f>IF($U$215="zákl. přenesená",$N$215,0)</f>
        <v>0</v>
      </c>
      <c r="BH215" s="115">
        <f>IF($U$215="sníž. přenesená",$N$215,0)</f>
        <v>0</v>
      </c>
      <c r="BI215" s="115">
        <f>IF($U$215="nulová",$N$215,0)</f>
        <v>0</v>
      </c>
      <c r="BJ215" s="6" t="s">
        <v>125</v>
      </c>
      <c r="BK215" s="115">
        <f>ROUND($L$215*$K$215,2)</f>
        <v>0</v>
      </c>
      <c r="BL215" s="6" t="s">
        <v>348</v>
      </c>
      <c r="BM215" s="6" t="s">
        <v>379</v>
      </c>
    </row>
    <row r="216" spans="2:65" s="6" customFormat="1" ht="15.75" customHeight="1">
      <c r="B216" s="19"/>
      <c r="C216" s="122" t="s">
        <v>380</v>
      </c>
      <c r="D216" s="122" t="s">
        <v>222</v>
      </c>
      <c r="E216" s="123" t="s">
        <v>381</v>
      </c>
      <c r="F216" s="185" t="s">
        <v>382</v>
      </c>
      <c r="G216" s="186"/>
      <c r="H216" s="186"/>
      <c r="I216" s="186"/>
      <c r="J216" s="124" t="s">
        <v>238</v>
      </c>
      <c r="K216" s="125">
        <v>1</v>
      </c>
      <c r="L216" s="187">
        <v>0</v>
      </c>
      <c r="M216" s="186"/>
      <c r="N216" s="187">
        <f>ROUND($L$216*$K$216,2)</f>
        <v>0</v>
      </c>
      <c r="O216" s="183"/>
      <c r="P216" s="183"/>
      <c r="Q216" s="183"/>
      <c r="R216" s="20"/>
      <c r="T216" s="112"/>
      <c r="U216" s="26" t="s">
        <v>39</v>
      </c>
      <c r="V216" s="113">
        <v>0</v>
      </c>
      <c r="W216" s="113">
        <f>$V$216*$K$216</f>
        <v>0</v>
      </c>
      <c r="X216" s="113">
        <v>0</v>
      </c>
      <c r="Y216" s="113">
        <f>$X$216*$K$216</f>
        <v>0</v>
      </c>
      <c r="Z216" s="113">
        <v>0</v>
      </c>
      <c r="AA216" s="114">
        <f>$Z$216*$K$216</f>
        <v>0</v>
      </c>
      <c r="AR216" s="6" t="s">
        <v>353</v>
      </c>
      <c r="AT216" s="6" t="s">
        <v>222</v>
      </c>
      <c r="AU216" s="6" t="s">
        <v>125</v>
      </c>
      <c r="AY216" s="6" t="s">
        <v>119</v>
      </c>
      <c r="BE216" s="115">
        <f>IF($U$216="základní",$N$216,0)</f>
        <v>0</v>
      </c>
      <c r="BF216" s="115">
        <f>IF($U$216="snížená",$N$216,0)</f>
        <v>0</v>
      </c>
      <c r="BG216" s="115">
        <f>IF($U$216="zákl. přenesená",$N$216,0)</f>
        <v>0</v>
      </c>
      <c r="BH216" s="115">
        <f>IF($U$216="sníž. přenesená",$N$216,0)</f>
        <v>0</v>
      </c>
      <c r="BI216" s="115">
        <f>IF($U$216="nulová",$N$216,0)</f>
        <v>0</v>
      </c>
      <c r="BJ216" s="6" t="s">
        <v>125</v>
      </c>
      <c r="BK216" s="115">
        <f>ROUND($L$216*$K$216,2)</f>
        <v>0</v>
      </c>
      <c r="BL216" s="6" t="s">
        <v>348</v>
      </c>
      <c r="BM216" s="6" t="s">
        <v>383</v>
      </c>
    </row>
    <row r="217" spans="2:65" s="6" customFormat="1" ht="27" customHeight="1">
      <c r="B217" s="19"/>
      <c r="C217" s="108" t="s">
        <v>384</v>
      </c>
      <c r="D217" s="108" t="s">
        <v>120</v>
      </c>
      <c r="E217" s="109" t="s">
        <v>385</v>
      </c>
      <c r="F217" s="182" t="s">
        <v>386</v>
      </c>
      <c r="G217" s="183"/>
      <c r="H217" s="183"/>
      <c r="I217" s="183"/>
      <c r="J217" s="110" t="s">
        <v>370</v>
      </c>
      <c r="K217" s="111">
        <v>1</v>
      </c>
      <c r="L217" s="184">
        <v>0</v>
      </c>
      <c r="M217" s="183"/>
      <c r="N217" s="184">
        <f>ROUND($L$217*$K$217,2)</f>
        <v>0</v>
      </c>
      <c r="O217" s="183"/>
      <c r="P217" s="183"/>
      <c r="Q217" s="183"/>
      <c r="R217" s="20"/>
      <c r="T217" s="112"/>
      <c r="U217" s="26" t="s">
        <v>39</v>
      </c>
      <c r="V217" s="113">
        <v>0</v>
      </c>
      <c r="W217" s="113">
        <f>$V$217*$K$217</f>
        <v>0</v>
      </c>
      <c r="X217" s="113">
        <v>0</v>
      </c>
      <c r="Y217" s="113">
        <f>$X$217*$K$217</f>
        <v>0</v>
      </c>
      <c r="Z217" s="113">
        <v>0</v>
      </c>
      <c r="AA217" s="114">
        <f>$Z$217*$K$217</f>
        <v>0</v>
      </c>
      <c r="AR217" s="6" t="s">
        <v>348</v>
      </c>
      <c r="AT217" s="6" t="s">
        <v>120</v>
      </c>
      <c r="AU217" s="6" t="s">
        <v>125</v>
      </c>
      <c r="AY217" s="6" t="s">
        <v>119</v>
      </c>
      <c r="BE217" s="115">
        <f>IF($U$217="základní",$N$217,0)</f>
        <v>0</v>
      </c>
      <c r="BF217" s="115">
        <f>IF($U$217="snížená",$N$217,0)</f>
        <v>0</v>
      </c>
      <c r="BG217" s="115">
        <f>IF($U$217="zákl. přenesená",$N$217,0)</f>
        <v>0</v>
      </c>
      <c r="BH217" s="115">
        <f>IF($U$217="sníž. přenesená",$N$217,0)</f>
        <v>0</v>
      </c>
      <c r="BI217" s="115">
        <f>IF($U$217="nulová",$N$217,0)</f>
        <v>0</v>
      </c>
      <c r="BJ217" s="6" t="s">
        <v>125</v>
      </c>
      <c r="BK217" s="115">
        <f>ROUND($L$217*$K$217,2)</f>
        <v>0</v>
      </c>
      <c r="BL217" s="6" t="s">
        <v>348</v>
      </c>
      <c r="BM217" s="6" t="s">
        <v>387</v>
      </c>
    </row>
    <row r="218" spans="2:65" s="6" customFormat="1" ht="15.75" customHeight="1">
      <c r="B218" s="19"/>
      <c r="C218" s="108" t="s">
        <v>388</v>
      </c>
      <c r="D218" s="108" t="s">
        <v>120</v>
      </c>
      <c r="E218" s="109" t="s">
        <v>389</v>
      </c>
      <c r="F218" s="182" t="s">
        <v>390</v>
      </c>
      <c r="G218" s="183"/>
      <c r="H218" s="183"/>
      <c r="I218" s="183"/>
      <c r="J218" s="110" t="s">
        <v>391</v>
      </c>
      <c r="K218" s="111">
        <v>1</v>
      </c>
      <c r="L218" s="184">
        <v>0</v>
      </c>
      <c r="M218" s="183"/>
      <c r="N218" s="184">
        <f>ROUND($L$218*$K$218,2)</f>
        <v>0</v>
      </c>
      <c r="O218" s="183"/>
      <c r="P218" s="183"/>
      <c r="Q218" s="183"/>
      <c r="R218" s="20"/>
      <c r="T218" s="112"/>
      <c r="U218" s="132" t="s">
        <v>39</v>
      </c>
      <c r="V218" s="133">
        <v>0</v>
      </c>
      <c r="W218" s="133">
        <f>$V$218*$K$218</f>
        <v>0</v>
      </c>
      <c r="X218" s="133">
        <v>0</v>
      </c>
      <c r="Y218" s="133">
        <f>$X$218*$K$218</f>
        <v>0</v>
      </c>
      <c r="Z218" s="133">
        <v>0</v>
      </c>
      <c r="AA218" s="134">
        <f>$Z$218*$K$218</f>
        <v>0</v>
      </c>
      <c r="AR218" s="6" t="s">
        <v>348</v>
      </c>
      <c r="AT218" s="6" t="s">
        <v>120</v>
      </c>
      <c r="AU218" s="6" t="s">
        <v>125</v>
      </c>
      <c r="AY218" s="6" t="s">
        <v>119</v>
      </c>
      <c r="BE218" s="115">
        <f>IF($U$218="základní",$N$218,0)</f>
        <v>0</v>
      </c>
      <c r="BF218" s="115">
        <f>IF($U$218="snížená",$N$218,0)</f>
        <v>0</v>
      </c>
      <c r="BG218" s="115">
        <f>IF($U$218="zákl. přenesená",$N$218,0)</f>
        <v>0</v>
      </c>
      <c r="BH218" s="115">
        <f>IF($U$218="sníž. přenesená",$N$218,0)</f>
        <v>0</v>
      </c>
      <c r="BI218" s="115">
        <f>IF($U$218="nulová",$N$218,0)</f>
        <v>0</v>
      </c>
      <c r="BJ218" s="6" t="s">
        <v>125</v>
      </c>
      <c r="BK218" s="115">
        <f>ROUND($L$218*$K$218,2)</f>
        <v>0</v>
      </c>
      <c r="BL218" s="6" t="s">
        <v>348</v>
      </c>
      <c r="BM218" s="6" t="s">
        <v>392</v>
      </c>
    </row>
    <row r="219" spans="2:18" s="6" customFormat="1" ht="7.5" customHeight="1">
      <c r="B219" s="41"/>
      <c r="C219" s="42"/>
      <c r="D219" s="42"/>
      <c r="E219" s="42"/>
      <c r="F219" s="42"/>
      <c r="G219" s="42"/>
      <c r="H219" s="42"/>
      <c r="I219" s="42"/>
      <c r="J219" s="42"/>
      <c r="K219" s="42"/>
      <c r="L219" s="42"/>
      <c r="M219" s="42"/>
      <c r="N219" s="42"/>
      <c r="O219" s="42"/>
      <c r="P219" s="42"/>
      <c r="Q219" s="42"/>
      <c r="R219" s="43"/>
    </row>
    <row r="220" s="2" customFormat="1" ht="14.25" customHeight="1"/>
  </sheetData>
  <sheetProtection/>
  <mergeCells count="283">
    <mergeCell ref="C2:Q2"/>
    <mergeCell ref="C4:Q4"/>
    <mergeCell ref="F6:P6"/>
    <mergeCell ref="O8:P8"/>
    <mergeCell ref="O10:P10"/>
    <mergeCell ref="O11:P11"/>
    <mergeCell ref="O13:P13"/>
    <mergeCell ref="O14:P14"/>
    <mergeCell ref="O16:P16"/>
    <mergeCell ref="O17:P17"/>
    <mergeCell ref="O19:P19"/>
    <mergeCell ref="O20:P20"/>
    <mergeCell ref="E23:L23"/>
    <mergeCell ref="M26:P26"/>
    <mergeCell ref="M27:P27"/>
    <mergeCell ref="M29:P29"/>
    <mergeCell ref="H31:J31"/>
    <mergeCell ref="M31:P31"/>
    <mergeCell ref="H32:J32"/>
    <mergeCell ref="M32:P32"/>
    <mergeCell ref="H33:J33"/>
    <mergeCell ref="M33:P33"/>
    <mergeCell ref="H34:J34"/>
    <mergeCell ref="M34:P34"/>
    <mergeCell ref="H35:J35"/>
    <mergeCell ref="M35:P35"/>
    <mergeCell ref="L37:P37"/>
    <mergeCell ref="C76:Q76"/>
    <mergeCell ref="F78:P78"/>
    <mergeCell ref="M80:P80"/>
    <mergeCell ref="M82:Q82"/>
    <mergeCell ref="M83:Q83"/>
    <mergeCell ref="C85:G85"/>
    <mergeCell ref="N85:Q85"/>
    <mergeCell ref="N87:Q87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99:Q99"/>
    <mergeCell ref="N100:Q100"/>
    <mergeCell ref="N101:Q101"/>
    <mergeCell ref="N103:Q103"/>
    <mergeCell ref="L105:Q105"/>
    <mergeCell ref="C111:Q111"/>
    <mergeCell ref="F113:P113"/>
    <mergeCell ref="M115:P115"/>
    <mergeCell ref="M117:Q117"/>
    <mergeCell ref="M118:Q118"/>
    <mergeCell ref="F120:I120"/>
    <mergeCell ref="L120:M120"/>
    <mergeCell ref="N120:Q120"/>
    <mergeCell ref="F124:I124"/>
    <mergeCell ref="L124:M124"/>
    <mergeCell ref="N124:Q124"/>
    <mergeCell ref="N121:Q121"/>
    <mergeCell ref="N122:Q122"/>
    <mergeCell ref="F125:I125"/>
    <mergeCell ref="F127:I127"/>
    <mergeCell ref="L127:M127"/>
    <mergeCell ref="N127:Q127"/>
    <mergeCell ref="F128:I128"/>
    <mergeCell ref="L128:M128"/>
    <mergeCell ref="N128:Q128"/>
    <mergeCell ref="N126:Q126"/>
    <mergeCell ref="F130:I130"/>
    <mergeCell ref="L130:M130"/>
    <mergeCell ref="N130:Q130"/>
    <mergeCell ref="F131:I131"/>
    <mergeCell ref="F132:I132"/>
    <mergeCell ref="L132:M132"/>
    <mergeCell ref="N132:Q132"/>
    <mergeCell ref="F133:I133"/>
    <mergeCell ref="F135:I135"/>
    <mergeCell ref="L135:M135"/>
    <mergeCell ref="N135:Q135"/>
    <mergeCell ref="F136:I136"/>
    <mergeCell ref="L136:M136"/>
    <mergeCell ref="N136:Q136"/>
    <mergeCell ref="F137:I137"/>
    <mergeCell ref="L137:M137"/>
    <mergeCell ref="N137:Q137"/>
    <mergeCell ref="F138:I138"/>
    <mergeCell ref="L138:M138"/>
    <mergeCell ref="N138:Q138"/>
    <mergeCell ref="F141:I141"/>
    <mergeCell ref="L141:M141"/>
    <mergeCell ref="N141:Q141"/>
    <mergeCell ref="F142:I142"/>
    <mergeCell ref="L142:M142"/>
    <mergeCell ref="N142:Q142"/>
    <mergeCell ref="F143:I143"/>
    <mergeCell ref="L143:M143"/>
    <mergeCell ref="N143:Q143"/>
    <mergeCell ref="F144:I144"/>
    <mergeCell ref="L144:M144"/>
    <mergeCell ref="N144:Q144"/>
    <mergeCell ref="F145:I145"/>
    <mergeCell ref="L145:M145"/>
    <mergeCell ref="N145:Q145"/>
    <mergeCell ref="F146:I146"/>
    <mergeCell ref="L146:M146"/>
    <mergeCell ref="N146:Q146"/>
    <mergeCell ref="F147:I147"/>
    <mergeCell ref="L147:M147"/>
    <mergeCell ref="N147:Q147"/>
    <mergeCell ref="F148:I148"/>
    <mergeCell ref="L148:M148"/>
    <mergeCell ref="N148:Q148"/>
    <mergeCell ref="F149:I149"/>
    <mergeCell ref="L149:M149"/>
    <mergeCell ref="N149:Q149"/>
    <mergeCell ref="F150:I150"/>
    <mergeCell ref="L150:M150"/>
    <mergeCell ref="N150:Q150"/>
    <mergeCell ref="F151:I151"/>
    <mergeCell ref="L151:M151"/>
    <mergeCell ref="N151:Q151"/>
    <mergeCell ref="F152:I152"/>
    <mergeCell ref="L152:M152"/>
    <mergeCell ref="N152:Q152"/>
    <mergeCell ref="F153:I153"/>
    <mergeCell ref="L153:M153"/>
    <mergeCell ref="N153:Q153"/>
    <mergeCell ref="F154:I154"/>
    <mergeCell ref="L154:M154"/>
    <mergeCell ref="N154:Q154"/>
    <mergeCell ref="F156:I156"/>
    <mergeCell ref="L156:M156"/>
    <mergeCell ref="N156:Q156"/>
    <mergeCell ref="F157:I157"/>
    <mergeCell ref="L157:M157"/>
    <mergeCell ref="N157:Q157"/>
    <mergeCell ref="F158:I158"/>
    <mergeCell ref="L158:M158"/>
    <mergeCell ref="N158:Q158"/>
    <mergeCell ref="F159:I159"/>
    <mergeCell ref="L159:M159"/>
    <mergeCell ref="N159:Q159"/>
    <mergeCell ref="F160:I160"/>
    <mergeCell ref="L160:M160"/>
    <mergeCell ref="N160:Q160"/>
    <mergeCell ref="F161:I161"/>
    <mergeCell ref="L161:M161"/>
    <mergeCell ref="N161:Q161"/>
    <mergeCell ref="F162:I162"/>
    <mergeCell ref="L162:M162"/>
    <mergeCell ref="N162:Q162"/>
    <mergeCell ref="F163:I163"/>
    <mergeCell ref="L163:M163"/>
    <mergeCell ref="N163:Q163"/>
    <mergeCell ref="F164:I164"/>
    <mergeCell ref="L164:M164"/>
    <mergeCell ref="N164:Q164"/>
    <mergeCell ref="F165:I165"/>
    <mergeCell ref="L165:M165"/>
    <mergeCell ref="N165:Q165"/>
    <mergeCell ref="F167:I167"/>
    <mergeCell ref="L167:M167"/>
    <mergeCell ref="N167:Q167"/>
    <mergeCell ref="F168:I168"/>
    <mergeCell ref="F169:I169"/>
    <mergeCell ref="F170:I170"/>
    <mergeCell ref="F171:I171"/>
    <mergeCell ref="L171:M171"/>
    <mergeCell ref="N171:Q171"/>
    <mergeCell ref="F172:I172"/>
    <mergeCell ref="L172:M172"/>
    <mergeCell ref="N172:Q172"/>
    <mergeCell ref="F173:I173"/>
    <mergeCell ref="L173:M173"/>
    <mergeCell ref="N173:Q173"/>
    <mergeCell ref="F174:I174"/>
    <mergeCell ref="F175:I175"/>
    <mergeCell ref="F176:I176"/>
    <mergeCell ref="F177:I177"/>
    <mergeCell ref="L177:M177"/>
    <mergeCell ref="N177:Q177"/>
    <mergeCell ref="F178:I178"/>
    <mergeCell ref="L178:M178"/>
    <mergeCell ref="N178:Q178"/>
    <mergeCell ref="F179:I179"/>
    <mergeCell ref="L179:M179"/>
    <mergeCell ref="N179:Q179"/>
    <mergeCell ref="F180:I180"/>
    <mergeCell ref="L180:M180"/>
    <mergeCell ref="N180:Q180"/>
    <mergeCell ref="F182:I182"/>
    <mergeCell ref="L182:M182"/>
    <mergeCell ref="N182:Q182"/>
    <mergeCell ref="F183:I183"/>
    <mergeCell ref="F184:I184"/>
    <mergeCell ref="L184:M184"/>
    <mergeCell ref="N184:Q184"/>
    <mergeCell ref="F185:I185"/>
    <mergeCell ref="F186:I186"/>
    <mergeCell ref="F187:I187"/>
    <mergeCell ref="F188:I188"/>
    <mergeCell ref="L188:M188"/>
    <mergeCell ref="N188:Q188"/>
    <mergeCell ref="F189:I189"/>
    <mergeCell ref="L189:M189"/>
    <mergeCell ref="N189:Q189"/>
    <mergeCell ref="F190:I190"/>
    <mergeCell ref="L190:M190"/>
    <mergeCell ref="N190:Q190"/>
    <mergeCell ref="F191:I191"/>
    <mergeCell ref="L191:M191"/>
    <mergeCell ref="N191:Q191"/>
    <mergeCell ref="F193:I193"/>
    <mergeCell ref="L193:M193"/>
    <mergeCell ref="N193:Q193"/>
    <mergeCell ref="F194:I194"/>
    <mergeCell ref="F195:I195"/>
    <mergeCell ref="F196:I196"/>
    <mergeCell ref="F197:I197"/>
    <mergeCell ref="F198:I198"/>
    <mergeCell ref="L198:M198"/>
    <mergeCell ref="N198:Q198"/>
    <mergeCell ref="F200:I200"/>
    <mergeCell ref="L200:M200"/>
    <mergeCell ref="N200:Q200"/>
    <mergeCell ref="F201:I201"/>
    <mergeCell ref="L201:M201"/>
    <mergeCell ref="N201:Q201"/>
    <mergeCell ref="N199:Q199"/>
    <mergeCell ref="F202:I202"/>
    <mergeCell ref="F203:I203"/>
    <mergeCell ref="F204:I204"/>
    <mergeCell ref="F205:I205"/>
    <mergeCell ref="F208:I208"/>
    <mergeCell ref="L208:M208"/>
    <mergeCell ref="N208:Q208"/>
    <mergeCell ref="F209:I209"/>
    <mergeCell ref="L209:M209"/>
    <mergeCell ref="N209:Q209"/>
    <mergeCell ref="F210:I210"/>
    <mergeCell ref="L210:M210"/>
    <mergeCell ref="N210:Q210"/>
    <mergeCell ref="L214:M214"/>
    <mergeCell ref="N214:Q214"/>
    <mergeCell ref="F211:I211"/>
    <mergeCell ref="L211:M211"/>
    <mergeCell ref="N211:Q211"/>
    <mergeCell ref="F212:I212"/>
    <mergeCell ref="L212:M212"/>
    <mergeCell ref="N212:Q212"/>
    <mergeCell ref="F218:I218"/>
    <mergeCell ref="L218:M218"/>
    <mergeCell ref="N218:Q218"/>
    <mergeCell ref="F215:I215"/>
    <mergeCell ref="L215:M215"/>
    <mergeCell ref="N215:Q215"/>
    <mergeCell ref="F216:I216"/>
    <mergeCell ref="L216:M216"/>
    <mergeCell ref="N216:Q216"/>
    <mergeCell ref="N139:Q139"/>
    <mergeCell ref="N140:Q140"/>
    <mergeCell ref="F217:I217"/>
    <mergeCell ref="L217:M217"/>
    <mergeCell ref="N217:Q217"/>
    <mergeCell ref="F213:I213"/>
    <mergeCell ref="L213:M213"/>
    <mergeCell ref="N207:Q207"/>
    <mergeCell ref="N213:Q213"/>
    <mergeCell ref="F214:I214"/>
    <mergeCell ref="N206:Q206"/>
    <mergeCell ref="N123:Q123"/>
    <mergeCell ref="H1:K1"/>
    <mergeCell ref="S2:AC2"/>
    <mergeCell ref="N155:Q155"/>
    <mergeCell ref="N166:Q166"/>
    <mergeCell ref="N181:Q181"/>
    <mergeCell ref="N192:Q192"/>
    <mergeCell ref="N129:Q129"/>
    <mergeCell ref="N134:Q134"/>
  </mergeCells>
  <hyperlinks>
    <hyperlink ref="F1:G1" location="C2" tooltip="Krycí list rozpočtu" display="1) Krycí list rozpočtu"/>
    <hyperlink ref="H1:K1" location="C85" tooltip="Rekapitulace rozpočtu" display="2) Rekapitulace rozpočtu"/>
    <hyperlink ref="L1" location="C120" tooltip="Rozpočet" display="3) Rozpočet"/>
  </hyperlinks>
  <printOptions/>
  <pageMargins left="0.5902777910232544" right="0.5902777910232544" top="0.5208333730697632" bottom="0.4861111342906952" header="0" footer="0"/>
  <pageSetup blackAndWhite="1" fitToHeight="100" fitToWidth="1" horizontalDpi="600" verticalDpi="600" orientation="portrait" paperSize="9" scale="95" r:id="rId2"/>
  <headerFooter alignWithMargins="0"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V207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.6679687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4" width="10.5" style="2" hidden="1" customWidth="1"/>
    <col min="65" max="16384" width="10.5" style="1" customWidth="1"/>
  </cols>
  <sheetData>
    <row r="1" spans="1:256" s="3" customFormat="1" ht="22.5" customHeight="1">
      <c r="A1" s="143"/>
      <c r="B1" s="140"/>
      <c r="C1" s="140"/>
      <c r="D1" s="141" t="s">
        <v>1</v>
      </c>
      <c r="E1" s="140"/>
      <c r="F1" s="142" t="s">
        <v>396</v>
      </c>
      <c r="G1" s="142"/>
      <c r="H1" s="181" t="s">
        <v>397</v>
      </c>
      <c r="I1" s="181"/>
      <c r="J1" s="181"/>
      <c r="K1" s="181"/>
      <c r="L1" s="142" t="s">
        <v>398</v>
      </c>
      <c r="M1" s="140"/>
      <c r="N1" s="140"/>
      <c r="O1" s="141"/>
      <c r="P1" s="140"/>
      <c r="Q1" s="140"/>
      <c r="R1" s="140"/>
      <c r="S1" s="142"/>
      <c r="T1" s="142"/>
      <c r="U1" s="143"/>
      <c r="V1" s="143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175" t="s">
        <v>4</v>
      </c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S2" s="150" t="s">
        <v>5</v>
      </c>
      <c r="T2" s="151"/>
      <c r="U2" s="151"/>
      <c r="V2" s="151"/>
      <c r="W2" s="151"/>
      <c r="X2" s="151"/>
      <c r="Y2" s="151"/>
      <c r="Z2" s="151"/>
      <c r="AA2" s="151"/>
      <c r="AB2" s="151"/>
      <c r="AC2" s="151"/>
      <c r="AT2" s="2" t="s">
        <v>491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18</v>
      </c>
    </row>
    <row r="4" spans="2:46" s="2" customFormat="1" ht="37.5" customHeight="1">
      <c r="B4" s="10"/>
      <c r="C4" s="172" t="s">
        <v>81</v>
      </c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1"/>
      <c r="T4" s="12" t="s">
        <v>10</v>
      </c>
      <c r="AT4" s="2" t="s">
        <v>3</v>
      </c>
    </row>
    <row r="5" spans="2:18" s="2" customFormat="1" ht="7.5" customHeight="1">
      <c r="B5" s="10"/>
      <c r="R5" s="11"/>
    </row>
    <row r="6" spans="2:18" s="6" customFormat="1" ht="33.75" customHeight="1">
      <c r="B6" s="19"/>
      <c r="D6" s="15" t="s">
        <v>13</v>
      </c>
      <c r="F6" s="176" t="s">
        <v>492</v>
      </c>
      <c r="G6" s="147"/>
      <c r="H6" s="147"/>
      <c r="I6" s="147"/>
      <c r="J6" s="147"/>
      <c r="K6" s="147"/>
      <c r="L6" s="147"/>
      <c r="M6" s="147"/>
      <c r="N6" s="147"/>
      <c r="O6" s="147"/>
      <c r="P6" s="147"/>
      <c r="R6" s="20"/>
    </row>
    <row r="7" spans="2:18" s="6" customFormat="1" ht="15" customHeight="1">
      <c r="B7" s="19"/>
      <c r="D7" s="16" t="s">
        <v>16</v>
      </c>
      <c r="F7" s="14"/>
      <c r="M7" s="16" t="s">
        <v>17</v>
      </c>
      <c r="O7" s="14"/>
      <c r="R7" s="20"/>
    </row>
    <row r="8" spans="2:18" s="6" customFormat="1" ht="15" customHeight="1">
      <c r="B8" s="19"/>
      <c r="D8" s="16" t="s">
        <v>19</v>
      </c>
      <c r="F8" s="14" t="s">
        <v>20</v>
      </c>
      <c r="M8" s="16" t="s">
        <v>21</v>
      </c>
      <c r="O8" s="198"/>
      <c r="P8" s="147"/>
      <c r="R8" s="20"/>
    </row>
    <row r="9" spans="2:18" s="6" customFormat="1" ht="12" customHeight="1">
      <c r="B9" s="19"/>
      <c r="R9" s="20"/>
    </row>
    <row r="10" spans="2:18" s="6" customFormat="1" ht="15" customHeight="1">
      <c r="B10" s="19"/>
      <c r="D10" s="16" t="s">
        <v>24</v>
      </c>
      <c r="M10" s="16" t="s">
        <v>25</v>
      </c>
      <c r="O10" s="165"/>
      <c r="P10" s="147"/>
      <c r="R10" s="20"/>
    </row>
    <row r="11" spans="2:18" s="6" customFormat="1" ht="18.75" customHeight="1">
      <c r="B11" s="19"/>
      <c r="E11" s="14" t="s">
        <v>26</v>
      </c>
      <c r="M11" s="16" t="s">
        <v>27</v>
      </c>
      <c r="O11" s="165"/>
      <c r="P11" s="147"/>
      <c r="R11" s="20"/>
    </row>
    <row r="12" spans="2:18" s="6" customFormat="1" ht="7.5" customHeight="1">
      <c r="B12" s="19"/>
      <c r="R12" s="20"/>
    </row>
    <row r="13" spans="2:18" s="6" customFormat="1" ht="15" customHeight="1">
      <c r="B13" s="19"/>
      <c r="D13" s="16" t="s">
        <v>28</v>
      </c>
      <c r="M13" s="16" t="s">
        <v>25</v>
      </c>
      <c r="O13" s="165">
        <f>IF('[2]Rekapitulace stavby'!$AN$13="","",'[2]Rekapitulace stavby'!$AN$13)</f>
      </c>
      <c r="P13" s="147"/>
      <c r="R13" s="20"/>
    </row>
    <row r="14" spans="2:18" s="6" customFormat="1" ht="18.75" customHeight="1">
      <c r="B14" s="19"/>
      <c r="E14" s="14" t="str">
        <f>IF('[2]Rekapitulace stavby'!$E$14="","",'[2]Rekapitulace stavby'!$E$14)</f>
        <v> </v>
      </c>
      <c r="M14" s="16" t="s">
        <v>27</v>
      </c>
      <c r="O14" s="165">
        <f>IF('[2]Rekapitulace stavby'!$AN$14="","",'[2]Rekapitulace stavby'!$AN$14)</f>
      </c>
      <c r="P14" s="147"/>
      <c r="R14" s="20"/>
    </row>
    <row r="15" spans="2:18" s="6" customFormat="1" ht="7.5" customHeight="1">
      <c r="B15" s="19"/>
      <c r="R15" s="20"/>
    </row>
    <row r="16" spans="2:18" s="6" customFormat="1" ht="15" customHeight="1">
      <c r="B16" s="19"/>
      <c r="D16" s="16" t="s">
        <v>29</v>
      </c>
      <c r="M16" s="16" t="s">
        <v>25</v>
      </c>
      <c r="O16" s="165">
        <f>IF('[2]Rekapitulace stavby'!$AN$16="","",'[2]Rekapitulace stavby'!$AN$16)</f>
      </c>
      <c r="P16" s="147"/>
      <c r="R16" s="20"/>
    </row>
    <row r="17" spans="2:18" s="6" customFormat="1" ht="18.75" customHeight="1">
      <c r="B17" s="19"/>
      <c r="E17" s="14" t="str">
        <f>IF('[2]Rekapitulace stavby'!$E$17="","",'[2]Rekapitulace stavby'!$E$17)</f>
        <v> </v>
      </c>
      <c r="M17" s="16" t="s">
        <v>27</v>
      </c>
      <c r="O17" s="165">
        <f>IF('[2]Rekapitulace stavby'!$AN$17="","",'[2]Rekapitulace stavby'!$AN$17)</f>
      </c>
      <c r="P17" s="147"/>
      <c r="R17" s="20"/>
    </row>
    <row r="18" spans="2:18" s="6" customFormat="1" ht="7.5" customHeight="1">
      <c r="B18" s="19"/>
      <c r="R18" s="20"/>
    </row>
    <row r="19" spans="2:18" s="6" customFormat="1" ht="15" customHeight="1">
      <c r="B19" s="19"/>
      <c r="D19" s="16" t="s">
        <v>31</v>
      </c>
      <c r="M19" s="16" t="s">
        <v>25</v>
      </c>
      <c r="O19" s="165">
        <f>IF('[2]Rekapitulace stavby'!$AN$19="","",'[2]Rekapitulace stavby'!$AN$19)</f>
      </c>
      <c r="P19" s="147"/>
      <c r="R19" s="20"/>
    </row>
    <row r="20" spans="2:18" s="6" customFormat="1" ht="18.75" customHeight="1">
      <c r="B20" s="19"/>
      <c r="E20" s="14" t="str">
        <f>IF('[2]Rekapitulace stavby'!$E$20="","",'[2]Rekapitulace stavby'!$E$20)</f>
        <v> </v>
      </c>
      <c r="M20" s="16" t="s">
        <v>27</v>
      </c>
      <c r="O20" s="165">
        <f>IF('[2]Rekapitulace stavby'!$AN$20="","",'[2]Rekapitulace stavby'!$AN$20)</f>
      </c>
      <c r="P20" s="147"/>
      <c r="R20" s="20"/>
    </row>
    <row r="21" spans="2:18" s="6" customFormat="1" ht="7.5" customHeight="1">
      <c r="B21" s="19"/>
      <c r="R21" s="20"/>
    </row>
    <row r="22" spans="2:18" s="6" customFormat="1" ht="15" customHeight="1">
      <c r="B22" s="19"/>
      <c r="D22" s="16" t="s">
        <v>32</v>
      </c>
      <c r="R22" s="20"/>
    </row>
    <row r="23" spans="2:18" s="74" customFormat="1" ht="15.75" customHeight="1">
      <c r="B23" s="75"/>
      <c r="E23" s="177"/>
      <c r="F23" s="202"/>
      <c r="G23" s="202"/>
      <c r="H23" s="202"/>
      <c r="I23" s="202"/>
      <c r="J23" s="202"/>
      <c r="K23" s="202"/>
      <c r="L23" s="202"/>
      <c r="R23" s="76"/>
    </row>
    <row r="24" spans="2:18" s="6" customFormat="1" ht="7.5" customHeight="1">
      <c r="B24" s="19"/>
      <c r="R24" s="20"/>
    </row>
    <row r="25" spans="2:18" s="6" customFormat="1" ht="7.5" customHeight="1">
      <c r="B25" s="19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R25" s="20"/>
    </row>
    <row r="26" spans="2:18" s="6" customFormat="1" ht="15" customHeight="1">
      <c r="B26" s="19"/>
      <c r="D26" s="77" t="s">
        <v>82</v>
      </c>
      <c r="M26" s="160">
        <f>$N$87</f>
        <v>0</v>
      </c>
      <c r="N26" s="147"/>
      <c r="O26" s="147"/>
      <c r="P26" s="147"/>
      <c r="R26" s="20"/>
    </row>
    <row r="27" spans="2:18" s="6" customFormat="1" ht="15" customHeight="1">
      <c r="B27" s="19"/>
      <c r="D27" s="18" t="s">
        <v>83</v>
      </c>
      <c r="M27" s="160">
        <f>$N$103</f>
        <v>0</v>
      </c>
      <c r="N27" s="147"/>
      <c r="O27" s="147"/>
      <c r="P27" s="147"/>
      <c r="R27" s="20"/>
    </row>
    <row r="28" spans="2:18" s="6" customFormat="1" ht="7.5" customHeight="1">
      <c r="B28" s="19"/>
      <c r="R28" s="20"/>
    </row>
    <row r="29" spans="2:18" s="6" customFormat="1" ht="26.25" customHeight="1">
      <c r="B29" s="19"/>
      <c r="D29" s="78" t="s">
        <v>35</v>
      </c>
      <c r="M29" s="203">
        <f>ROUND($M$26+$M$27,2)</f>
        <v>0</v>
      </c>
      <c r="N29" s="147"/>
      <c r="O29" s="147"/>
      <c r="P29" s="147"/>
      <c r="R29" s="20"/>
    </row>
    <row r="30" spans="2:18" s="6" customFormat="1" ht="7.5" customHeight="1">
      <c r="B30" s="19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R30" s="20"/>
    </row>
    <row r="31" spans="2:18" s="6" customFormat="1" ht="15" customHeight="1">
      <c r="B31" s="19"/>
      <c r="D31" s="24" t="s">
        <v>36</v>
      </c>
      <c r="E31" s="24" t="s">
        <v>37</v>
      </c>
      <c r="F31" s="25">
        <v>0.21</v>
      </c>
      <c r="G31" s="79" t="s">
        <v>38</v>
      </c>
      <c r="H31" s="201">
        <f>ROUND((SUM($BE$103:$BE$104)+SUM($BE$121:$BE$206)),2)</f>
        <v>0</v>
      </c>
      <c r="I31" s="147"/>
      <c r="J31" s="147"/>
      <c r="M31" s="201">
        <f>ROUND(ROUND((SUM($BE$103:$BE$104)+SUM($BE$121:$BE$206)),2)*$F$31,2)</f>
        <v>0</v>
      </c>
      <c r="N31" s="147"/>
      <c r="O31" s="147"/>
      <c r="P31" s="147"/>
      <c r="R31" s="20"/>
    </row>
    <row r="32" spans="2:18" s="6" customFormat="1" ht="15" customHeight="1">
      <c r="B32" s="19"/>
      <c r="E32" s="24" t="s">
        <v>39</v>
      </c>
      <c r="F32" s="25">
        <v>0.15</v>
      </c>
      <c r="G32" s="79" t="s">
        <v>38</v>
      </c>
      <c r="H32" s="201">
        <v>0</v>
      </c>
      <c r="I32" s="147"/>
      <c r="J32" s="147"/>
      <c r="M32" s="201">
        <v>0</v>
      </c>
      <c r="N32" s="147"/>
      <c r="O32" s="147"/>
      <c r="P32" s="147"/>
      <c r="R32" s="20"/>
    </row>
    <row r="33" spans="2:18" s="6" customFormat="1" ht="15" customHeight="1" hidden="1">
      <c r="B33" s="19"/>
      <c r="E33" s="24" t="s">
        <v>40</v>
      </c>
      <c r="F33" s="25">
        <v>0.21</v>
      </c>
      <c r="G33" s="79" t="s">
        <v>38</v>
      </c>
      <c r="H33" s="201">
        <f>ROUND((SUM($BG$103:$BG$104)+SUM($BG$121:$BG$206)),2)</f>
        <v>0</v>
      </c>
      <c r="I33" s="147"/>
      <c r="J33" s="147"/>
      <c r="M33" s="201">
        <v>0</v>
      </c>
      <c r="N33" s="147"/>
      <c r="O33" s="147"/>
      <c r="P33" s="147"/>
      <c r="R33" s="20"/>
    </row>
    <row r="34" spans="2:18" s="6" customFormat="1" ht="15" customHeight="1" hidden="1">
      <c r="B34" s="19"/>
      <c r="E34" s="24" t="s">
        <v>41</v>
      </c>
      <c r="F34" s="25">
        <v>0.15</v>
      </c>
      <c r="G34" s="79" t="s">
        <v>38</v>
      </c>
      <c r="H34" s="201">
        <f>ROUND((SUM($BH$103:$BH$104)+SUM($BH$121:$BH$206)),2)</f>
        <v>0</v>
      </c>
      <c r="I34" s="147"/>
      <c r="J34" s="147"/>
      <c r="M34" s="201">
        <v>0</v>
      </c>
      <c r="N34" s="147"/>
      <c r="O34" s="147"/>
      <c r="P34" s="147"/>
      <c r="R34" s="20"/>
    </row>
    <row r="35" spans="2:18" s="6" customFormat="1" ht="15" customHeight="1" hidden="1">
      <c r="B35" s="19"/>
      <c r="E35" s="24" t="s">
        <v>42</v>
      </c>
      <c r="F35" s="25">
        <v>0</v>
      </c>
      <c r="G35" s="79" t="s">
        <v>38</v>
      </c>
      <c r="H35" s="201">
        <f>ROUND((SUM($BI$103:$BI$104)+SUM($BI$121:$BI$206)),2)</f>
        <v>0</v>
      </c>
      <c r="I35" s="147"/>
      <c r="J35" s="147"/>
      <c r="M35" s="201">
        <v>0</v>
      </c>
      <c r="N35" s="147"/>
      <c r="O35" s="147"/>
      <c r="P35" s="147"/>
      <c r="R35" s="20"/>
    </row>
    <row r="36" spans="2:18" s="6" customFormat="1" ht="7.5" customHeight="1">
      <c r="B36" s="19"/>
      <c r="R36" s="20"/>
    </row>
    <row r="37" spans="2:18" s="6" customFormat="1" ht="26.25" customHeight="1">
      <c r="B37" s="19"/>
      <c r="C37" s="28"/>
      <c r="D37" s="29" t="s">
        <v>43</v>
      </c>
      <c r="E37" s="30"/>
      <c r="F37" s="30"/>
      <c r="G37" s="80" t="s">
        <v>44</v>
      </c>
      <c r="H37" s="31" t="s">
        <v>45</v>
      </c>
      <c r="I37" s="30"/>
      <c r="J37" s="30"/>
      <c r="K37" s="30"/>
      <c r="L37" s="171">
        <f>SUM($M$29:$M$35)</f>
        <v>0</v>
      </c>
      <c r="M37" s="158"/>
      <c r="N37" s="158"/>
      <c r="O37" s="158"/>
      <c r="P37" s="159"/>
      <c r="Q37" s="28"/>
      <c r="R37" s="20"/>
    </row>
    <row r="38" spans="2:18" s="6" customFormat="1" ht="15" customHeight="1">
      <c r="B38" s="19"/>
      <c r="R38" s="20"/>
    </row>
    <row r="39" spans="2:18" s="6" customFormat="1" ht="15" customHeight="1">
      <c r="B39" s="19"/>
      <c r="R39" s="20"/>
    </row>
    <row r="40" spans="2:18" s="2" customFormat="1" ht="14.25" customHeight="1">
      <c r="B40" s="10"/>
      <c r="R40" s="11"/>
    </row>
    <row r="41" spans="2:18" s="2" customFormat="1" ht="14.25" customHeight="1">
      <c r="B41" s="10"/>
      <c r="R41" s="11"/>
    </row>
    <row r="42" spans="2:18" s="2" customFormat="1" ht="14.25" customHeight="1">
      <c r="B42" s="10"/>
      <c r="R42" s="11"/>
    </row>
    <row r="43" spans="2:18" s="2" customFormat="1" ht="14.25" customHeight="1">
      <c r="B43" s="10"/>
      <c r="R43" s="11"/>
    </row>
    <row r="44" spans="2:18" s="2" customFormat="1" ht="14.25" customHeight="1">
      <c r="B44" s="10"/>
      <c r="R44" s="11"/>
    </row>
    <row r="45" spans="2:18" s="2" customFormat="1" ht="14.25" customHeight="1">
      <c r="B45" s="10"/>
      <c r="R45" s="11"/>
    </row>
    <row r="46" spans="2:18" s="2" customFormat="1" ht="14.25" customHeight="1">
      <c r="B46" s="10"/>
      <c r="R46" s="11"/>
    </row>
    <row r="47" spans="2:18" s="2" customFormat="1" ht="14.25" customHeight="1">
      <c r="B47" s="10"/>
      <c r="R47" s="11"/>
    </row>
    <row r="48" spans="2:18" s="2" customFormat="1" ht="14.25" customHeight="1">
      <c r="B48" s="10"/>
      <c r="R48" s="11"/>
    </row>
    <row r="49" spans="2:18" s="2" customFormat="1" ht="14.25" customHeight="1">
      <c r="B49" s="10"/>
      <c r="R49" s="11"/>
    </row>
    <row r="50" spans="2:18" s="6" customFormat="1" ht="15.75" customHeight="1">
      <c r="B50" s="19"/>
      <c r="D50" s="32" t="s">
        <v>46</v>
      </c>
      <c r="E50" s="33"/>
      <c r="F50" s="33"/>
      <c r="G50" s="33"/>
      <c r="H50" s="34"/>
      <c r="J50" s="32" t="s">
        <v>47</v>
      </c>
      <c r="K50" s="33"/>
      <c r="L50" s="33"/>
      <c r="M50" s="33"/>
      <c r="N50" s="33"/>
      <c r="O50" s="33"/>
      <c r="P50" s="34"/>
      <c r="R50" s="20"/>
    </row>
    <row r="51" spans="2:18" s="2" customFormat="1" ht="14.25" customHeight="1">
      <c r="B51" s="10"/>
      <c r="D51" s="35"/>
      <c r="H51" s="36"/>
      <c r="J51" s="35"/>
      <c r="P51" s="36"/>
      <c r="R51" s="11"/>
    </row>
    <row r="52" spans="2:18" s="2" customFormat="1" ht="14.25" customHeight="1">
      <c r="B52" s="10"/>
      <c r="D52" s="35"/>
      <c r="H52" s="36"/>
      <c r="J52" s="35"/>
      <c r="P52" s="36"/>
      <c r="R52" s="11"/>
    </row>
    <row r="53" spans="2:18" s="2" customFormat="1" ht="14.25" customHeight="1">
      <c r="B53" s="10"/>
      <c r="D53" s="35"/>
      <c r="H53" s="36"/>
      <c r="J53" s="35"/>
      <c r="P53" s="36"/>
      <c r="R53" s="11"/>
    </row>
    <row r="54" spans="2:18" s="2" customFormat="1" ht="14.25" customHeight="1">
      <c r="B54" s="10"/>
      <c r="D54" s="35"/>
      <c r="H54" s="36"/>
      <c r="J54" s="35"/>
      <c r="P54" s="36"/>
      <c r="R54" s="11"/>
    </row>
    <row r="55" spans="2:18" s="2" customFormat="1" ht="14.25" customHeight="1">
      <c r="B55" s="10"/>
      <c r="D55" s="35"/>
      <c r="H55" s="36"/>
      <c r="J55" s="35"/>
      <c r="P55" s="36"/>
      <c r="R55" s="11"/>
    </row>
    <row r="56" spans="2:18" s="2" customFormat="1" ht="14.25" customHeight="1">
      <c r="B56" s="10"/>
      <c r="D56" s="35"/>
      <c r="H56" s="36"/>
      <c r="J56" s="35"/>
      <c r="P56" s="36"/>
      <c r="R56" s="11"/>
    </row>
    <row r="57" spans="2:18" s="2" customFormat="1" ht="14.25" customHeight="1">
      <c r="B57" s="10"/>
      <c r="D57" s="35"/>
      <c r="H57" s="36"/>
      <c r="J57" s="35"/>
      <c r="P57" s="36"/>
      <c r="R57" s="11"/>
    </row>
    <row r="58" spans="2:18" s="2" customFormat="1" ht="14.25" customHeight="1">
      <c r="B58" s="10"/>
      <c r="D58" s="35"/>
      <c r="H58" s="36"/>
      <c r="J58" s="35"/>
      <c r="P58" s="36"/>
      <c r="R58" s="11"/>
    </row>
    <row r="59" spans="2:18" s="6" customFormat="1" ht="15.75" customHeight="1">
      <c r="B59" s="19"/>
      <c r="D59" s="37" t="s">
        <v>48</v>
      </c>
      <c r="E59" s="38"/>
      <c r="F59" s="38"/>
      <c r="G59" s="39" t="s">
        <v>49</v>
      </c>
      <c r="H59" s="40"/>
      <c r="J59" s="37" t="s">
        <v>48</v>
      </c>
      <c r="K59" s="38"/>
      <c r="L59" s="38"/>
      <c r="M59" s="38"/>
      <c r="N59" s="39" t="s">
        <v>49</v>
      </c>
      <c r="O59" s="38"/>
      <c r="P59" s="40"/>
      <c r="R59" s="20"/>
    </row>
    <row r="60" spans="2:18" s="2" customFormat="1" ht="14.25" customHeight="1">
      <c r="B60" s="10"/>
      <c r="R60" s="11"/>
    </row>
    <row r="61" spans="2:18" s="6" customFormat="1" ht="15.75" customHeight="1">
      <c r="B61" s="19"/>
      <c r="D61" s="32" t="s">
        <v>50</v>
      </c>
      <c r="E61" s="33"/>
      <c r="F61" s="33"/>
      <c r="G61" s="33"/>
      <c r="H61" s="34"/>
      <c r="J61" s="32" t="s">
        <v>51</v>
      </c>
      <c r="K61" s="33"/>
      <c r="L61" s="33"/>
      <c r="M61" s="33"/>
      <c r="N61" s="33"/>
      <c r="O61" s="33"/>
      <c r="P61" s="34"/>
      <c r="R61" s="20"/>
    </row>
    <row r="62" spans="2:18" s="2" customFormat="1" ht="14.25" customHeight="1">
      <c r="B62" s="10"/>
      <c r="D62" s="35"/>
      <c r="H62" s="36"/>
      <c r="J62" s="35"/>
      <c r="P62" s="36"/>
      <c r="R62" s="11"/>
    </row>
    <row r="63" spans="2:18" s="2" customFormat="1" ht="14.25" customHeight="1">
      <c r="B63" s="10"/>
      <c r="D63" s="35"/>
      <c r="H63" s="36"/>
      <c r="J63" s="35"/>
      <c r="P63" s="36"/>
      <c r="R63" s="11"/>
    </row>
    <row r="64" spans="2:18" s="2" customFormat="1" ht="14.25" customHeight="1">
      <c r="B64" s="10"/>
      <c r="D64" s="35"/>
      <c r="H64" s="36"/>
      <c r="J64" s="35"/>
      <c r="P64" s="36"/>
      <c r="R64" s="11"/>
    </row>
    <row r="65" spans="2:18" s="2" customFormat="1" ht="14.25" customHeight="1">
      <c r="B65" s="10"/>
      <c r="D65" s="35"/>
      <c r="H65" s="36"/>
      <c r="J65" s="35"/>
      <c r="P65" s="36"/>
      <c r="R65" s="11"/>
    </row>
    <row r="66" spans="2:18" s="2" customFormat="1" ht="14.25" customHeight="1">
      <c r="B66" s="10"/>
      <c r="D66" s="35"/>
      <c r="H66" s="36"/>
      <c r="J66" s="35"/>
      <c r="P66" s="36"/>
      <c r="R66" s="11"/>
    </row>
    <row r="67" spans="2:18" s="2" customFormat="1" ht="14.25" customHeight="1">
      <c r="B67" s="10"/>
      <c r="D67" s="35"/>
      <c r="H67" s="36"/>
      <c r="J67" s="35"/>
      <c r="P67" s="36"/>
      <c r="R67" s="11"/>
    </row>
    <row r="68" spans="2:18" s="2" customFormat="1" ht="14.25" customHeight="1">
      <c r="B68" s="10"/>
      <c r="D68" s="35"/>
      <c r="H68" s="36"/>
      <c r="J68" s="35"/>
      <c r="P68" s="36"/>
      <c r="R68" s="11"/>
    </row>
    <row r="69" spans="2:18" s="2" customFormat="1" ht="14.25" customHeight="1">
      <c r="B69" s="10"/>
      <c r="D69" s="35"/>
      <c r="H69" s="36"/>
      <c r="J69" s="35"/>
      <c r="P69" s="36"/>
      <c r="R69" s="11"/>
    </row>
    <row r="70" spans="2:18" s="6" customFormat="1" ht="15.75" customHeight="1">
      <c r="B70" s="19"/>
      <c r="D70" s="37" t="s">
        <v>48</v>
      </c>
      <c r="E70" s="38"/>
      <c r="F70" s="38"/>
      <c r="G70" s="39" t="s">
        <v>49</v>
      </c>
      <c r="H70" s="40"/>
      <c r="J70" s="37" t="s">
        <v>48</v>
      </c>
      <c r="K70" s="38"/>
      <c r="L70" s="38"/>
      <c r="M70" s="38"/>
      <c r="N70" s="39" t="s">
        <v>49</v>
      </c>
      <c r="O70" s="38"/>
      <c r="P70" s="40"/>
      <c r="R70" s="20"/>
    </row>
    <row r="71" spans="2:18" s="6" customFormat="1" ht="15" customHeight="1">
      <c r="B71" s="41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3"/>
    </row>
    <row r="75" spans="2:18" s="6" customFormat="1" ht="7.5" customHeight="1">
      <c r="B75" s="44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6"/>
    </row>
    <row r="76" spans="2:18" s="6" customFormat="1" ht="37.5" customHeight="1">
      <c r="B76" s="19"/>
      <c r="C76" s="172" t="s">
        <v>84</v>
      </c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20"/>
    </row>
    <row r="77" spans="2:18" s="6" customFormat="1" ht="7.5" customHeight="1">
      <c r="B77" s="19"/>
      <c r="R77" s="20"/>
    </row>
    <row r="78" spans="2:18" s="6" customFormat="1" ht="37.5" customHeight="1">
      <c r="B78" s="19"/>
      <c r="C78" s="49" t="s">
        <v>13</v>
      </c>
      <c r="F78" s="164" t="str">
        <f>$F$6</f>
        <v>Heřmanická 25, byt č. 3</v>
      </c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R78" s="20"/>
    </row>
    <row r="79" spans="2:18" s="6" customFormat="1" ht="7.5" customHeight="1">
      <c r="B79" s="19"/>
      <c r="R79" s="20"/>
    </row>
    <row r="80" spans="2:18" s="6" customFormat="1" ht="18.75" customHeight="1">
      <c r="B80" s="19"/>
      <c r="C80" s="16" t="s">
        <v>19</v>
      </c>
      <c r="F80" s="14" t="str">
        <f>$F$8</f>
        <v> </v>
      </c>
      <c r="K80" s="16" t="s">
        <v>21</v>
      </c>
      <c r="M80" s="198">
        <f>IF($O$8="","",$O$8)</f>
      </c>
      <c r="N80" s="147"/>
      <c r="O80" s="147"/>
      <c r="P80" s="147"/>
      <c r="R80" s="20"/>
    </row>
    <row r="81" spans="2:18" s="6" customFormat="1" ht="7.5" customHeight="1">
      <c r="B81" s="19"/>
      <c r="R81" s="20"/>
    </row>
    <row r="82" spans="2:18" s="6" customFormat="1" ht="15.75" customHeight="1">
      <c r="B82" s="19"/>
      <c r="C82" s="16" t="s">
        <v>24</v>
      </c>
      <c r="F82" s="14" t="str">
        <f>$E$11</f>
        <v>Městský obvod Slezská Ostrava</v>
      </c>
      <c r="K82" s="16" t="s">
        <v>29</v>
      </c>
      <c r="M82" s="165" t="str">
        <f>$E$17</f>
        <v> </v>
      </c>
      <c r="N82" s="147"/>
      <c r="O82" s="147"/>
      <c r="P82" s="147"/>
      <c r="Q82" s="147"/>
      <c r="R82" s="20"/>
    </row>
    <row r="83" spans="2:18" s="6" customFormat="1" ht="15" customHeight="1">
      <c r="B83" s="19"/>
      <c r="C83" s="16" t="s">
        <v>28</v>
      </c>
      <c r="F83" s="14" t="str">
        <f>IF($E$14="","",$E$14)</f>
        <v> </v>
      </c>
      <c r="K83" s="16" t="s">
        <v>31</v>
      </c>
      <c r="M83" s="165" t="str">
        <f>$E$20</f>
        <v> </v>
      </c>
      <c r="N83" s="147"/>
      <c r="O83" s="147"/>
      <c r="P83" s="147"/>
      <c r="Q83" s="147"/>
      <c r="R83" s="20"/>
    </row>
    <row r="84" spans="2:18" s="6" customFormat="1" ht="11.25" customHeight="1">
      <c r="B84" s="19"/>
      <c r="R84" s="20"/>
    </row>
    <row r="85" spans="2:18" s="6" customFormat="1" ht="30" customHeight="1">
      <c r="B85" s="19"/>
      <c r="C85" s="200" t="s">
        <v>85</v>
      </c>
      <c r="D85" s="149"/>
      <c r="E85" s="149"/>
      <c r="F85" s="149"/>
      <c r="G85" s="149"/>
      <c r="H85" s="28"/>
      <c r="I85" s="28"/>
      <c r="J85" s="28"/>
      <c r="K85" s="28"/>
      <c r="L85" s="28"/>
      <c r="M85" s="28"/>
      <c r="N85" s="200" t="s">
        <v>86</v>
      </c>
      <c r="O85" s="147"/>
      <c r="P85" s="147"/>
      <c r="Q85" s="147"/>
      <c r="R85" s="20"/>
    </row>
    <row r="86" spans="2:18" s="6" customFormat="1" ht="11.25" customHeight="1">
      <c r="B86" s="19"/>
      <c r="R86" s="20"/>
    </row>
    <row r="87" spans="2:47" s="6" customFormat="1" ht="30" customHeight="1">
      <c r="B87" s="19"/>
      <c r="C87" s="60" t="s">
        <v>87</v>
      </c>
      <c r="N87" s="146">
        <f>$N$121</f>
        <v>0</v>
      </c>
      <c r="O87" s="147"/>
      <c r="P87" s="147"/>
      <c r="Q87" s="147"/>
      <c r="R87" s="20"/>
      <c r="AU87" s="6" t="s">
        <v>88</v>
      </c>
    </row>
    <row r="88" spans="2:18" s="81" customFormat="1" ht="25.5" customHeight="1">
      <c r="B88" s="82"/>
      <c r="D88" s="83" t="s">
        <v>89</v>
      </c>
      <c r="N88" s="199">
        <f>$N$122</f>
        <v>0</v>
      </c>
      <c r="O88" s="197"/>
      <c r="P88" s="197"/>
      <c r="Q88" s="197"/>
      <c r="R88" s="84"/>
    </row>
    <row r="89" spans="2:18" s="77" customFormat="1" ht="21" customHeight="1">
      <c r="B89" s="85"/>
      <c r="D89" s="86" t="s">
        <v>90</v>
      </c>
      <c r="N89" s="196">
        <f>$N$123</f>
        <v>0</v>
      </c>
      <c r="O89" s="197"/>
      <c r="P89" s="197"/>
      <c r="Q89" s="197"/>
      <c r="R89" s="87"/>
    </row>
    <row r="90" spans="2:18" s="77" customFormat="1" ht="21" customHeight="1">
      <c r="B90" s="85"/>
      <c r="D90" s="86" t="s">
        <v>91</v>
      </c>
      <c r="N90" s="196">
        <f>$N$126</f>
        <v>0</v>
      </c>
      <c r="O90" s="197"/>
      <c r="P90" s="197"/>
      <c r="Q90" s="197"/>
      <c r="R90" s="87"/>
    </row>
    <row r="91" spans="2:18" s="77" customFormat="1" ht="21" customHeight="1">
      <c r="B91" s="85"/>
      <c r="D91" s="86" t="s">
        <v>92</v>
      </c>
      <c r="N91" s="196">
        <f>$N$129</f>
        <v>0</v>
      </c>
      <c r="O91" s="197"/>
      <c r="P91" s="197"/>
      <c r="Q91" s="197"/>
      <c r="R91" s="87"/>
    </row>
    <row r="92" spans="2:18" s="77" customFormat="1" ht="21" customHeight="1">
      <c r="B92" s="85"/>
      <c r="D92" s="86" t="s">
        <v>93</v>
      </c>
      <c r="N92" s="196">
        <f>$N$134</f>
        <v>0</v>
      </c>
      <c r="O92" s="197"/>
      <c r="P92" s="197"/>
      <c r="Q92" s="197"/>
      <c r="R92" s="87"/>
    </row>
    <row r="93" spans="2:18" s="81" customFormat="1" ht="25.5" customHeight="1">
      <c r="B93" s="82"/>
      <c r="D93" s="83" t="s">
        <v>94</v>
      </c>
      <c r="N93" s="199">
        <f>$N$139</f>
        <v>0</v>
      </c>
      <c r="O93" s="197"/>
      <c r="P93" s="197"/>
      <c r="Q93" s="197"/>
      <c r="R93" s="84"/>
    </row>
    <row r="94" spans="2:18" s="77" customFormat="1" ht="21" customHeight="1">
      <c r="B94" s="85"/>
      <c r="D94" s="86" t="s">
        <v>95</v>
      </c>
      <c r="N94" s="196">
        <f>$N$140</f>
        <v>0</v>
      </c>
      <c r="O94" s="197"/>
      <c r="P94" s="197"/>
      <c r="Q94" s="197"/>
      <c r="R94" s="87"/>
    </row>
    <row r="95" spans="2:18" s="77" customFormat="1" ht="21" customHeight="1">
      <c r="B95" s="85"/>
      <c r="D95" s="86" t="s">
        <v>96</v>
      </c>
      <c r="N95" s="196">
        <f>$N$152</f>
        <v>0</v>
      </c>
      <c r="O95" s="197"/>
      <c r="P95" s="197"/>
      <c r="Q95" s="197"/>
      <c r="R95" s="87"/>
    </row>
    <row r="96" spans="2:18" s="77" customFormat="1" ht="21" customHeight="1">
      <c r="B96" s="85"/>
      <c r="D96" s="86" t="s">
        <v>97</v>
      </c>
      <c r="N96" s="196">
        <f>$N$157</f>
        <v>0</v>
      </c>
      <c r="O96" s="197"/>
      <c r="P96" s="197"/>
      <c r="Q96" s="197"/>
      <c r="R96" s="87"/>
    </row>
    <row r="97" spans="2:18" s="77" customFormat="1" ht="21" customHeight="1">
      <c r="B97" s="85"/>
      <c r="D97" s="86" t="s">
        <v>98</v>
      </c>
      <c r="N97" s="196">
        <f>$N$172</f>
        <v>0</v>
      </c>
      <c r="O97" s="197"/>
      <c r="P97" s="197"/>
      <c r="Q97" s="197"/>
      <c r="R97" s="87"/>
    </row>
    <row r="98" spans="2:18" s="77" customFormat="1" ht="21" customHeight="1">
      <c r="B98" s="85"/>
      <c r="D98" s="86" t="s">
        <v>99</v>
      </c>
      <c r="N98" s="196">
        <f>$N$179</f>
        <v>0</v>
      </c>
      <c r="O98" s="197"/>
      <c r="P98" s="197"/>
      <c r="Q98" s="197"/>
      <c r="R98" s="87"/>
    </row>
    <row r="99" spans="2:18" s="77" customFormat="1" ht="21" customHeight="1">
      <c r="B99" s="85"/>
      <c r="D99" s="86" t="s">
        <v>100</v>
      </c>
      <c r="N99" s="196">
        <f>$N$186</f>
        <v>0</v>
      </c>
      <c r="O99" s="197"/>
      <c r="P99" s="197"/>
      <c r="Q99" s="197"/>
      <c r="R99" s="87"/>
    </row>
    <row r="100" spans="2:18" s="81" customFormat="1" ht="25.5" customHeight="1">
      <c r="B100" s="82"/>
      <c r="D100" s="83" t="s">
        <v>101</v>
      </c>
      <c r="N100" s="199">
        <f>$N$193</f>
        <v>0</v>
      </c>
      <c r="O100" s="197"/>
      <c r="P100" s="197"/>
      <c r="Q100" s="197"/>
      <c r="R100" s="84"/>
    </row>
    <row r="101" spans="2:18" s="77" customFormat="1" ht="21" customHeight="1">
      <c r="B101" s="85"/>
      <c r="D101" s="86" t="s">
        <v>102</v>
      </c>
      <c r="N101" s="196">
        <f>$N$194</f>
        <v>0</v>
      </c>
      <c r="O101" s="197"/>
      <c r="P101" s="197"/>
      <c r="Q101" s="197"/>
      <c r="R101" s="87"/>
    </row>
    <row r="102" spans="2:18" s="6" customFormat="1" ht="22.5" customHeight="1">
      <c r="B102" s="19"/>
      <c r="R102" s="20"/>
    </row>
    <row r="103" spans="2:21" s="6" customFormat="1" ht="30" customHeight="1">
      <c r="B103" s="19"/>
      <c r="C103" s="60" t="s">
        <v>103</v>
      </c>
      <c r="N103" s="146">
        <v>0</v>
      </c>
      <c r="O103" s="147"/>
      <c r="P103" s="147"/>
      <c r="Q103" s="147"/>
      <c r="R103" s="20"/>
      <c r="T103" s="88"/>
      <c r="U103" s="89" t="s">
        <v>36</v>
      </c>
    </row>
    <row r="104" spans="2:18" s="6" customFormat="1" ht="18.75" customHeight="1">
      <c r="B104" s="19"/>
      <c r="R104" s="20"/>
    </row>
    <row r="105" spans="2:18" s="6" customFormat="1" ht="30" customHeight="1">
      <c r="B105" s="19"/>
      <c r="C105" s="73" t="s">
        <v>80</v>
      </c>
      <c r="D105" s="28"/>
      <c r="E105" s="28"/>
      <c r="F105" s="28"/>
      <c r="G105" s="28"/>
      <c r="H105" s="28"/>
      <c r="I105" s="28"/>
      <c r="J105" s="28"/>
      <c r="K105" s="28"/>
      <c r="L105" s="148">
        <f>ROUND(SUM($N$87+$N$103),2)</f>
        <v>0</v>
      </c>
      <c r="M105" s="149"/>
      <c r="N105" s="149"/>
      <c r="O105" s="149"/>
      <c r="P105" s="149"/>
      <c r="Q105" s="149"/>
      <c r="R105" s="20"/>
    </row>
    <row r="106" spans="2:18" s="6" customFormat="1" ht="7.5" customHeight="1">
      <c r="B106" s="41"/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3"/>
    </row>
    <row r="110" spans="2:18" s="6" customFormat="1" ht="7.5" customHeight="1">
      <c r="B110" s="44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6"/>
    </row>
    <row r="111" spans="2:18" s="6" customFormat="1" ht="37.5" customHeight="1">
      <c r="B111" s="19"/>
      <c r="C111" s="172" t="s">
        <v>104</v>
      </c>
      <c r="D111" s="147"/>
      <c r="E111" s="147"/>
      <c r="F111" s="147"/>
      <c r="G111" s="147"/>
      <c r="H111" s="147"/>
      <c r="I111" s="147"/>
      <c r="J111" s="147"/>
      <c r="K111" s="147"/>
      <c r="L111" s="147"/>
      <c r="M111" s="147"/>
      <c r="N111" s="147"/>
      <c r="O111" s="147"/>
      <c r="P111" s="147"/>
      <c r="Q111" s="147"/>
      <c r="R111" s="20"/>
    </row>
    <row r="112" spans="2:18" s="6" customFormat="1" ht="7.5" customHeight="1">
      <c r="B112" s="19"/>
      <c r="R112" s="20"/>
    </row>
    <row r="113" spans="2:18" s="6" customFormat="1" ht="37.5" customHeight="1">
      <c r="B113" s="19"/>
      <c r="C113" s="49" t="s">
        <v>13</v>
      </c>
      <c r="F113" s="164" t="str">
        <f>$F$6</f>
        <v>Heřmanická 25, byt č. 3</v>
      </c>
      <c r="G113" s="147"/>
      <c r="H113" s="147"/>
      <c r="I113" s="147"/>
      <c r="J113" s="147"/>
      <c r="K113" s="147"/>
      <c r="L113" s="147"/>
      <c r="M113" s="147"/>
      <c r="N113" s="147"/>
      <c r="O113" s="147"/>
      <c r="P113" s="147"/>
      <c r="R113" s="20"/>
    </row>
    <row r="114" spans="2:18" s="6" customFormat="1" ht="7.5" customHeight="1">
      <c r="B114" s="19"/>
      <c r="R114" s="20"/>
    </row>
    <row r="115" spans="2:18" s="6" customFormat="1" ht="18.75" customHeight="1">
      <c r="B115" s="19"/>
      <c r="C115" s="16" t="s">
        <v>19</v>
      </c>
      <c r="F115" s="14" t="str">
        <f>$F$8</f>
        <v> </v>
      </c>
      <c r="K115" s="16" t="s">
        <v>21</v>
      </c>
      <c r="M115" s="198">
        <f>IF($O$8="","",$O$8)</f>
      </c>
      <c r="N115" s="147"/>
      <c r="O115" s="147"/>
      <c r="P115" s="147"/>
      <c r="R115" s="20"/>
    </row>
    <row r="116" spans="2:18" s="6" customFormat="1" ht="7.5" customHeight="1">
      <c r="B116" s="19"/>
      <c r="R116" s="20"/>
    </row>
    <row r="117" spans="2:18" s="6" customFormat="1" ht="15.75" customHeight="1">
      <c r="B117" s="19"/>
      <c r="C117" s="16" t="s">
        <v>24</v>
      </c>
      <c r="F117" s="14" t="str">
        <f>$E$11</f>
        <v>Městský obvod Slezská Ostrava</v>
      </c>
      <c r="K117" s="16" t="s">
        <v>29</v>
      </c>
      <c r="M117" s="165" t="str">
        <f>$E$17</f>
        <v> </v>
      </c>
      <c r="N117" s="147"/>
      <c r="O117" s="147"/>
      <c r="P117" s="147"/>
      <c r="Q117" s="147"/>
      <c r="R117" s="20"/>
    </row>
    <row r="118" spans="2:18" s="6" customFormat="1" ht="15" customHeight="1">
      <c r="B118" s="19"/>
      <c r="C118" s="16" t="s">
        <v>28</v>
      </c>
      <c r="F118" s="14" t="str">
        <f>IF($E$14="","",$E$14)</f>
        <v> </v>
      </c>
      <c r="K118" s="16" t="s">
        <v>31</v>
      </c>
      <c r="M118" s="165" t="str">
        <f>$E$20</f>
        <v> </v>
      </c>
      <c r="N118" s="147"/>
      <c r="O118" s="147"/>
      <c r="P118" s="147"/>
      <c r="Q118" s="147"/>
      <c r="R118" s="20"/>
    </row>
    <row r="119" spans="2:18" s="6" customFormat="1" ht="11.25" customHeight="1">
      <c r="B119" s="19"/>
      <c r="R119" s="20"/>
    </row>
    <row r="120" spans="2:27" s="90" customFormat="1" ht="30" customHeight="1">
      <c r="B120" s="91"/>
      <c r="C120" s="92" t="s">
        <v>105</v>
      </c>
      <c r="D120" s="93" t="s">
        <v>106</v>
      </c>
      <c r="E120" s="93" t="s">
        <v>54</v>
      </c>
      <c r="F120" s="192" t="s">
        <v>107</v>
      </c>
      <c r="G120" s="193"/>
      <c r="H120" s="193"/>
      <c r="I120" s="193"/>
      <c r="J120" s="93" t="s">
        <v>108</v>
      </c>
      <c r="K120" s="93" t="s">
        <v>109</v>
      </c>
      <c r="L120" s="192" t="s">
        <v>110</v>
      </c>
      <c r="M120" s="193"/>
      <c r="N120" s="192" t="s">
        <v>111</v>
      </c>
      <c r="O120" s="193"/>
      <c r="P120" s="193"/>
      <c r="Q120" s="194"/>
      <c r="R120" s="94"/>
      <c r="T120" s="55" t="s">
        <v>112</v>
      </c>
      <c r="U120" s="56" t="s">
        <v>36</v>
      </c>
      <c r="V120" s="56" t="s">
        <v>113</v>
      </c>
      <c r="W120" s="56" t="s">
        <v>114</v>
      </c>
      <c r="X120" s="56" t="s">
        <v>115</v>
      </c>
      <c r="Y120" s="56" t="s">
        <v>116</v>
      </c>
      <c r="Z120" s="56" t="s">
        <v>117</v>
      </c>
      <c r="AA120" s="57" t="s">
        <v>118</v>
      </c>
    </row>
    <row r="121" spans="2:63" s="6" customFormat="1" ht="30" customHeight="1">
      <c r="B121" s="19"/>
      <c r="C121" s="60" t="s">
        <v>82</v>
      </c>
      <c r="N121" s="195">
        <f>$BK$121</f>
        <v>0</v>
      </c>
      <c r="O121" s="147"/>
      <c r="P121" s="147"/>
      <c r="Q121" s="147"/>
      <c r="R121" s="20"/>
      <c r="T121" s="59"/>
      <c r="U121" s="33"/>
      <c r="V121" s="33"/>
      <c r="W121" s="95">
        <f>$W$122+$W$139+$W$193</f>
        <v>56.010912999999995</v>
      </c>
      <c r="X121" s="33"/>
      <c r="Y121" s="95">
        <f>$Y$122+$Y$139+$Y$193</f>
        <v>0.37627989</v>
      </c>
      <c r="Z121" s="33"/>
      <c r="AA121" s="96">
        <f>$AA$122+$AA$139+$AA$193</f>
        <v>0.34027146</v>
      </c>
      <c r="AT121" s="6" t="s">
        <v>71</v>
      </c>
      <c r="AU121" s="6" t="s">
        <v>88</v>
      </c>
      <c r="BK121" s="97">
        <f>$BK$122+$BK$139+$BK$193</f>
        <v>0</v>
      </c>
    </row>
    <row r="122" spans="2:63" s="98" customFormat="1" ht="37.5" customHeight="1">
      <c r="B122" s="99"/>
      <c r="D122" s="100" t="s">
        <v>89</v>
      </c>
      <c r="E122" s="100"/>
      <c r="F122" s="100"/>
      <c r="G122" s="100"/>
      <c r="H122" s="100"/>
      <c r="I122" s="100"/>
      <c r="J122" s="100"/>
      <c r="K122" s="100"/>
      <c r="L122" s="100"/>
      <c r="M122" s="100"/>
      <c r="N122" s="178">
        <f>$BK$122</f>
        <v>0</v>
      </c>
      <c r="O122" s="179"/>
      <c r="P122" s="179"/>
      <c r="Q122" s="179"/>
      <c r="R122" s="102"/>
      <c r="T122" s="103"/>
      <c r="W122" s="104">
        <f>$W$123+$W$126+$W$129+$W$134</f>
        <v>15.36658</v>
      </c>
      <c r="Y122" s="104">
        <f>$Y$123+$Y$126+$Y$129+$Y$134</f>
        <v>0.09729159999999999</v>
      </c>
      <c r="AA122" s="105">
        <f>$AA$123+$AA$126+$AA$129+$AA$134</f>
        <v>0.0524</v>
      </c>
      <c r="AR122" s="101" t="s">
        <v>18</v>
      </c>
      <c r="AT122" s="101" t="s">
        <v>71</v>
      </c>
      <c r="AU122" s="101" t="s">
        <v>72</v>
      </c>
      <c r="AY122" s="101" t="s">
        <v>119</v>
      </c>
      <c r="BK122" s="106">
        <f>$BK$123+$BK$126+$BK$129+$BK$134</f>
        <v>0</v>
      </c>
    </row>
    <row r="123" spans="2:63" s="98" customFormat="1" ht="21" customHeight="1">
      <c r="B123" s="99"/>
      <c r="D123" s="107" t="s">
        <v>90</v>
      </c>
      <c r="E123" s="107"/>
      <c r="F123" s="107"/>
      <c r="G123" s="107"/>
      <c r="H123" s="107"/>
      <c r="I123" s="107"/>
      <c r="J123" s="107"/>
      <c r="K123" s="107"/>
      <c r="L123" s="107"/>
      <c r="M123" s="107"/>
      <c r="N123" s="180">
        <f>$BK$123</f>
        <v>0</v>
      </c>
      <c r="O123" s="179"/>
      <c r="P123" s="179"/>
      <c r="Q123" s="179"/>
      <c r="R123" s="102"/>
      <c r="T123" s="103"/>
      <c r="W123" s="104">
        <f>SUM($W$124:$W$125)</f>
        <v>0.34</v>
      </c>
      <c r="Y123" s="104">
        <f>SUM($Y$124:$Y$125)</f>
        <v>0.03392</v>
      </c>
      <c r="AA123" s="105">
        <f>SUM($AA$124:$AA$125)</f>
        <v>0</v>
      </c>
      <c r="AR123" s="101" t="s">
        <v>18</v>
      </c>
      <c r="AT123" s="101" t="s">
        <v>71</v>
      </c>
      <c r="AU123" s="101" t="s">
        <v>18</v>
      </c>
      <c r="AY123" s="101" t="s">
        <v>119</v>
      </c>
      <c r="BK123" s="106">
        <f>SUM($BK$124:$BK$125)</f>
        <v>0</v>
      </c>
    </row>
    <row r="124" spans="2:65" s="6" customFormat="1" ht="27" customHeight="1">
      <c r="B124" s="19"/>
      <c r="C124" s="108" t="s">
        <v>18</v>
      </c>
      <c r="D124" s="108" t="s">
        <v>120</v>
      </c>
      <c r="E124" s="109" t="s">
        <v>121</v>
      </c>
      <c r="F124" s="182" t="s">
        <v>122</v>
      </c>
      <c r="G124" s="183"/>
      <c r="H124" s="183"/>
      <c r="I124" s="183"/>
      <c r="J124" s="110" t="s">
        <v>123</v>
      </c>
      <c r="K124" s="111">
        <v>0.4</v>
      </c>
      <c r="L124" s="184">
        <v>0</v>
      </c>
      <c r="M124" s="183"/>
      <c r="N124" s="184">
        <f>ROUND($L$124*$K$124,2)</f>
        <v>0</v>
      </c>
      <c r="O124" s="183"/>
      <c r="P124" s="183"/>
      <c r="Q124" s="183"/>
      <c r="R124" s="20"/>
      <c r="T124" s="112"/>
      <c r="U124" s="26" t="s">
        <v>39</v>
      </c>
      <c r="V124" s="113">
        <v>0.85</v>
      </c>
      <c r="W124" s="113">
        <f>$V$124*$K$124</f>
        <v>0.34</v>
      </c>
      <c r="X124" s="113">
        <v>0.0848</v>
      </c>
      <c r="Y124" s="113">
        <f>$X$124*$K$124</f>
        <v>0.03392</v>
      </c>
      <c r="Z124" s="113">
        <v>0</v>
      </c>
      <c r="AA124" s="114">
        <f>$Z$124*$K$124</f>
        <v>0</v>
      </c>
      <c r="AR124" s="6" t="s">
        <v>124</v>
      </c>
      <c r="AT124" s="6" t="s">
        <v>120</v>
      </c>
      <c r="AU124" s="6" t="s">
        <v>125</v>
      </c>
      <c r="AY124" s="6" t="s">
        <v>119</v>
      </c>
      <c r="BE124" s="115">
        <f>IF($U$124="základní",$N$124,0)</f>
        <v>0</v>
      </c>
      <c r="BF124" s="115">
        <f>IF($U$124="snížená",$N$124,0)</f>
        <v>0</v>
      </c>
      <c r="BG124" s="115">
        <f>IF($U$124="zákl. přenesená",$N$124,0)</f>
        <v>0</v>
      </c>
      <c r="BH124" s="115">
        <f>IF($U$124="sníž. přenesená",$N$124,0)</f>
        <v>0</v>
      </c>
      <c r="BI124" s="115">
        <f>IF($U$124="nulová",$N$124,0)</f>
        <v>0</v>
      </c>
      <c r="BJ124" s="6" t="s">
        <v>125</v>
      </c>
      <c r="BK124" s="115">
        <f>ROUND($L$124*$K$124,2)</f>
        <v>0</v>
      </c>
      <c r="BL124" s="6" t="s">
        <v>124</v>
      </c>
      <c r="BM124" s="6" t="s">
        <v>493</v>
      </c>
    </row>
    <row r="125" spans="2:51" s="6" customFormat="1" ht="18.75" customHeight="1">
      <c r="B125" s="116"/>
      <c r="E125" s="117"/>
      <c r="F125" s="188" t="s">
        <v>127</v>
      </c>
      <c r="G125" s="189"/>
      <c r="H125" s="189"/>
      <c r="I125" s="189"/>
      <c r="K125" s="118">
        <v>0.4</v>
      </c>
      <c r="R125" s="119"/>
      <c r="T125" s="120"/>
      <c r="AA125" s="121"/>
      <c r="AT125" s="117" t="s">
        <v>128</v>
      </c>
      <c r="AU125" s="117" t="s">
        <v>125</v>
      </c>
      <c r="AV125" s="117" t="s">
        <v>125</v>
      </c>
      <c r="AW125" s="117" t="s">
        <v>88</v>
      </c>
      <c r="AX125" s="117" t="s">
        <v>18</v>
      </c>
      <c r="AY125" s="117" t="s">
        <v>119</v>
      </c>
    </row>
    <row r="126" spans="2:63" s="98" customFormat="1" ht="30.75" customHeight="1">
      <c r="B126" s="99"/>
      <c r="D126" s="107" t="s">
        <v>91</v>
      </c>
      <c r="E126" s="107"/>
      <c r="F126" s="107"/>
      <c r="G126" s="107"/>
      <c r="H126" s="107"/>
      <c r="I126" s="107"/>
      <c r="J126" s="107"/>
      <c r="K126" s="107"/>
      <c r="L126" s="107"/>
      <c r="M126" s="107"/>
      <c r="N126" s="180">
        <f>$BK$126</f>
        <v>0</v>
      </c>
      <c r="O126" s="179"/>
      <c r="P126" s="179"/>
      <c r="Q126" s="179"/>
      <c r="R126" s="102"/>
      <c r="T126" s="103"/>
      <c r="W126" s="104">
        <f>SUM($W$127:$W$128)</f>
        <v>3.22</v>
      </c>
      <c r="Y126" s="104">
        <f>SUM($Y$127:$Y$128)</f>
        <v>0.0621</v>
      </c>
      <c r="AA126" s="105">
        <f>SUM($AA$127:$AA$128)</f>
        <v>0</v>
      </c>
      <c r="AR126" s="101" t="s">
        <v>18</v>
      </c>
      <c r="AT126" s="101" t="s">
        <v>71</v>
      </c>
      <c r="AU126" s="101" t="s">
        <v>18</v>
      </c>
      <c r="AY126" s="101" t="s">
        <v>119</v>
      </c>
      <c r="BK126" s="106">
        <f>SUM($BK$127:$BK$128)</f>
        <v>0</v>
      </c>
    </row>
    <row r="127" spans="2:65" s="6" customFormat="1" ht="27" customHeight="1">
      <c r="B127" s="19"/>
      <c r="C127" s="108" t="s">
        <v>125</v>
      </c>
      <c r="D127" s="108" t="s">
        <v>120</v>
      </c>
      <c r="E127" s="109" t="s">
        <v>129</v>
      </c>
      <c r="F127" s="182" t="s">
        <v>130</v>
      </c>
      <c r="G127" s="183"/>
      <c r="H127" s="183"/>
      <c r="I127" s="183"/>
      <c r="J127" s="110" t="s">
        <v>131</v>
      </c>
      <c r="K127" s="111">
        <v>3</v>
      </c>
      <c r="L127" s="184">
        <v>0</v>
      </c>
      <c r="M127" s="183"/>
      <c r="N127" s="184">
        <f>ROUND($L$127*$K$127,2)</f>
        <v>0</v>
      </c>
      <c r="O127" s="183"/>
      <c r="P127" s="183"/>
      <c r="Q127" s="183"/>
      <c r="R127" s="20"/>
      <c r="T127" s="112"/>
      <c r="U127" s="26" t="s">
        <v>39</v>
      </c>
      <c r="V127" s="113">
        <v>0.32</v>
      </c>
      <c r="W127" s="113">
        <f>$V$127*$K$127</f>
        <v>0.96</v>
      </c>
      <c r="X127" s="113">
        <v>0.0037</v>
      </c>
      <c r="Y127" s="113">
        <f>$X$127*$K$127</f>
        <v>0.0111</v>
      </c>
      <c r="Z127" s="113">
        <v>0</v>
      </c>
      <c r="AA127" s="114">
        <f>$Z$127*$K$127</f>
        <v>0</v>
      </c>
      <c r="AR127" s="6" t="s">
        <v>124</v>
      </c>
      <c r="AT127" s="6" t="s">
        <v>120</v>
      </c>
      <c r="AU127" s="6" t="s">
        <v>125</v>
      </c>
      <c r="AY127" s="6" t="s">
        <v>119</v>
      </c>
      <c r="BE127" s="115">
        <f>IF($U$127="základní",$N$127,0)</f>
        <v>0</v>
      </c>
      <c r="BF127" s="115">
        <f>IF($U$127="snížená",$N$127,0)</f>
        <v>0</v>
      </c>
      <c r="BG127" s="115">
        <f>IF($U$127="zákl. přenesená",$N$127,0)</f>
        <v>0</v>
      </c>
      <c r="BH127" s="115">
        <f>IF($U$127="sníž. přenesená",$N$127,0)</f>
        <v>0</v>
      </c>
      <c r="BI127" s="115">
        <f>IF($U$127="nulová",$N$127,0)</f>
        <v>0</v>
      </c>
      <c r="BJ127" s="6" t="s">
        <v>125</v>
      </c>
      <c r="BK127" s="115">
        <f>ROUND($L$127*$K$127,2)</f>
        <v>0</v>
      </c>
      <c r="BL127" s="6" t="s">
        <v>124</v>
      </c>
      <c r="BM127" s="6" t="s">
        <v>494</v>
      </c>
    </row>
    <row r="128" spans="2:65" s="6" customFormat="1" ht="27" customHeight="1">
      <c r="B128" s="19"/>
      <c r="C128" s="108" t="s">
        <v>133</v>
      </c>
      <c r="D128" s="108" t="s">
        <v>120</v>
      </c>
      <c r="E128" s="109" t="s">
        <v>134</v>
      </c>
      <c r="F128" s="182" t="s">
        <v>135</v>
      </c>
      <c r="G128" s="183"/>
      <c r="H128" s="183"/>
      <c r="I128" s="183"/>
      <c r="J128" s="110" t="s">
        <v>131</v>
      </c>
      <c r="K128" s="111">
        <v>5</v>
      </c>
      <c r="L128" s="184">
        <v>0</v>
      </c>
      <c r="M128" s="183"/>
      <c r="N128" s="184">
        <f>ROUND($L$128*$K$128,2)</f>
        <v>0</v>
      </c>
      <c r="O128" s="183"/>
      <c r="P128" s="183"/>
      <c r="Q128" s="183"/>
      <c r="R128" s="20"/>
      <c r="T128" s="112"/>
      <c r="U128" s="26" t="s">
        <v>39</v>
      </c>
      <c r="V128" s="113">
        <v>0.452</v>
      </c>
      <c r="W128" s="113">
        <f>$V$128*$K$128</f>
        <v>2.2600000000000002</v>
      </c>
      <c r="X128" s="113">
        <v>0.0102</v>
      </c>
      <c r="Y128" s="113">
        <f>$X$128*$K$128</f>
        <v>0.051000000000000004</v>
      </c>
      <c r="Z128" s="113">
        <v>0</v>
      </c>
      <c r="AA128" s="114">
        <f>$Z$128*$K$128</f>
        <v>0</v>
      </c>
      <c r="AR128" s="6" t="s">
        <v>124</v>
      </c>
      <c r="AT128" s="6" t="s">
        <v>120</v>
      </c>
      <c r="AU128" s="6" t="s">
        <v>125</v>
      </c>
      <c r="AY128" s="6" t="s">
        <v>119</v>
      </c>
      <c r="BE128" s="115">
        <f>IF($U$128="základní",$N$128,0)</f>
        <v>0</v>
      </c>
      <c r="BF128" s="115">
        <f>IF($U$128="snížená",$N$128,0)</f>
        <v>0</v>
      </c>
      <c r="BG128" s="115">
        <f>IF($U$128="zákl. přenesená",$N$128,0)</f>
        <v>0</v>
      </c>
      <c r="BH128" s="115">
        <f>IF($U$128="sníž. přenesená",$N$128,0)</f>
        <v>0</v>
      </c>
      <c r="BI128" s="115">
        <f>IF($U$128="nulová",$N$128,0)</f>
        <v>0</v>
      </c>
      <c r="BJ128" s="6" t="s">
        <v>125</v>
      </c>
      <c r="BK128" s="115">
        <f>ROUND($L$128*$K$128,2)</f>
        <v>0</v>
      </c>
      <c r="BL128" s="6" t="s">
        <v>124</v>
      </c>
      <c r="BM128" s="6" t="s">
        <v>495</v>
      </c>
    </row>
    <row r="129" spans="2:63" s="98" customFormat="1" ht="30.75" customHeight="1">
      <c r="B129" s="99"/>
      <c r="D129" s="107" t="s">
        <v>92</v>
      </c>
      <c r="E129" s="107"/>
      <c r="F129" s="107"/>
      <c r="G129" s="107"/>
      <c r="H129" s="107"/>
      <c r="I129" s="107"/>
      <c r="J129" s="107"/>
      <c r="K129" s="107"/>
      <c r="L129" s="107"/>
      <c r="M129" s="107"/>
      <c r="N129" s="180">
        <f>$BK$129</f>
        <v>0</v>
      </c>
      <c r="O129" s="179"/>
      <c r="P129" s="179"/>
      <c r="Q129" s="179"/>
      <c r="R129" s="102"/>
      <c r="T129" s="103"/>
      <c r="W129" s="104">
        <f>SUM($W$130:$W$133)</f>
        <v>9.88932</v>
      </c>
      <c r="Y129" s="104">
        <f>SUM($Y$130:$Y$133)</f>
        <v>0.0012716000000000001</v>
      </c>
      <c r="AA129" s="105">
        <f>SUM($AA$130:$AA$133)</f>
        <v>0.0524</v>
      </c>
      <c r="AR129" s="101" t="s">
        <v>18</v>
      </c>
      <c r="AT129" s="101" t="s">
        <v>71</v>
      </c>
      <c r="AU129" s="101" t="s">
        <v>18</v>
      </c>
      <c r="AY129" s="101" t="s">
        <v>119</v>
      </c>
      <c r="BK129" s="106">
        <f>SUM($BK$130:$BK$133)</f>
        <v>0</v>
      </c>
    </row>
    <row r="130" spans="2:65" s="6" customFormat="1" ht="27" customHeight="1">
      <c r="B130" s="19"/>
      <c r="C130" s="108" t="s">
        <v>124</v>
      </c>
      <c r="D130" s="108" t="s">
        <v>120</v>
      </c>
      <c r="E130" s="109" t="s">
        <v>137</v>
      </c>
      <c r="F130" s="182" t="s">
        <v>138</v>
      </c>
      <c r="G130" s="183"/>
      <c r="H130" s="183"/>
      <c r="I130" s="183"/>
      <c r="J130" s="110" t="s">
        <v>123</v>
      </c>
      <c r="K130" s="111">
        <v>31.79</v>
      </c>
      <c r="L130" s="184">
        <v>0</v>
      </c>
      <c r="M130" s="183"/>
      <c r="N130" s="184">
        <f>ROUND($L$130*$K$130,2)</f>
        <v>0</v>
      </c>
      <c r="O130" s="183"/>
      <c r="P130" s="183"/>
      <c r="Q130" s="183"/>
      <c r="R130" s="20"/>
      <c r="T130" s="112"/>
      <c r="U130" s="26" t="s">
        <v>39</v>
      </c>
      <c r="V130" s="113">
        <v>0.308</v>
      </c>
      <c r="W130" s="113">
        <f>$V$130*$K$130</f>
        <v>9.791319999999999</v>
      </c>
      <c r="X130" s="113">
        <v>4E-05</v>
      </c>
      <c r="Y130" s="113">
        <f>$X$130*$K$130</f>
        <v>0.0012716000000000001</v>
      </c>
      <c r="Z130" s="113">
        <v>0</v>
      </c>
      <c r="AA130" s="114">
        <f>$Z$130*$K$130</f>
        <v>0</v>
      </c>
      <c r="AR130" s="6" t="s">
        <v>124</v>
      </c>
      <c r="AT130" s="6" t="s">
        <v>120</v>
      </c>
      <c r="AU130" s="6" t="s">
        <v>125</v>
      </c>
      <c r="AY130" s="6" t="s">
        <v>119</v>
      </c>
      <c r="BE130" s="115">
        <f>IF($U$130="základní",$N$130,0)</f>
        <v>0</v>
      </c>
      <c r="BF130" s="115">
        <f>IF($U$130="snížená",$N$130,0)</f>
        <v>0</v>
      </c>
      <c r="BG130" s="115">
        <f>IF($U$130="zákl. přenesená",$N$130,0)</f>
        <v>0</v>
      </c>
      <c r="BH130" s="115">
        <f>IF($U$130="sníž. přenesená",$N$130,0)</f>
        <v>0</v>
      </c>
      <c r="BI130" s="115">
        <f>IF($U$130="nulová",$N$130,0)</f>
        <v>0</v>
      </c>
      <c r="BJ130" s="6" t="s">
        <v>125</v>
      </c>
      <c r="BK130" s="115">
        <f>ROUND($L$130*$K$130,2)</f>
        <v>0</v>
      </c>
      <c r="BL130" s="6" t="s">
        <v>124</v>
      </c>
      <c r="BM130" s="6" t="s">
        <v>496</v>
      </c>
    </row>
    <row r="131" spans="2:51" s="6" customFormat="1" ht="18.75" customHeight="1">
      <c r="B131" s="116"/>
      <c r="E131" s="117"/>
      <c r="F131" s="188" t="s">
        <v>497</v>
      </c>
      <c r="G131" s="189"/>
      <c r="H131" s="189"/>
      <c r="I131" s="189"/>
      <c r="K131" s="118">
        <v>31.79</v>
      </c>
      <c r="R131" s="119"/>
      <c r="T131" s="120"/>
      <c r="AA131" s="121"/>
      <c r="AT131" s="117" t="s">
        <v>128</v>
      </c>
      <c r="AU131" s="117" t="s">
        <v>125</v>
      </c>
      <c r="AV131" s="117" t="s">
        <v>125</v>
      </c>
      <c r="AW131" s="117" t="s">
        <v>88</v>
      </c>
      <c r="AX131" s="117" t="s">
        <v>18</v>
      </c>
      <c r="AY131" s="117" t="s">
        <v>119</v>
      </c>
    </row>
    <row r="132" spans="2:65" s="6" customFormat="1" ht="27" customHeight="1">
      <c r="B132" s="19"/>
      <c r="C132" s="108" t="s">
        <v>141</v>
      </c>
      <c r="D132" s="108" t="s">
        <v>120</v>
      </c>
      <c r="E132" s="109" t="s">
        <v>142</v>
      </c>
      <c r="F132" s="182" t="s">
        <v>143</v>
      </c>
      <c r="G132" s="183"/>
      <c r="H132" s="183"/>
      <c r="I132" s="183"/>
      <c r="J132" s="110" t="s">
        <v>123</v>
      </c>
      <c r="K132" s="111">
        <v>0.4</v>
      </c>
      <c r="L132" s="184">
        <v>0</v>
      </c>
      <c r="M132" s="183"/>
      <c r="N132" s="184">
        <f>ROUND($L$132*$K$132,2)</f>
        <v>0</v>
      </c>
      <c r="O132" s="183"/>
      <c r="P132" s="183"/>
      <c r="Q132" s="183"/>
      <c r="R132" s="20"/>
      <c r="T132" s="112"/>
      <c r="U132" s="26" t="s">
        <v>39</v>
      </c>
      <c r="V132" s="113">
        <v>0.245</v>
      </c>
      <c r="W132" s="113">
        <f>$V$132*$K$132</f>
        <v>0.098</v>
      </c>
      <c r="X132" s="113">
        <v>0</v>
      </c>
      <c r="Y132" s="113">
        <f>$X$132*$K$132</f>
        <v>0</v>
      </c>
      <c r="Z132" s="113">
        <v>0.131</v>
      </c>
      <c r="AA132" s="114">
        <f>$Z$132*$K$132</f>
        <v>0.0524</v>
      </c>
      <c r="AR132" s="6" t="s">
        <v>124</v>
      </c>
      <c r="AT132" s="6" t="s">
        <v>120</v>
      </c>
      <c r="AU132" s="6" t="s">
        <v>125</v>
      </c>
      <c r="AY132" s="6" t="s">
        <v>119</v>
      </c>
      <c r="BE132" s="115">
        <f>IF($U$132="základní",$N$132,0)</f>
        <v>0</v>
      </c>
      <c r="BF132" s="115">
        <f>IF($U$132="snížená",$N$132,0)</f>
        <v>0</v>
      </c>
      <c r="BG132" s="115">
        <f>IF($U$132="zákl. přenesená",$N$132,0)</f>
        <v>0</v>
      </c>
      <c r="BH132" s="115">
        <f>IF($U$132="sníž. přenesená",$N$132,0)</f>
        <v>0</v>
      </c>
      <c r="BI132" s="115">
        <f>IF($U$132="nulová",$N$132,0)</f>
        <v>0</v>
      </c>
      <c r="BJ132" s="6" t="s">
        <v>125</v>
      </c>
      <c r="BK132" s="115">
        <f>ROUND($L$132*$K$132,2)</f>
        <v>0</v>
      </c>
      <c r="BL132" s="6" t="s">
        <v>124</v>
      </c>
      <c r="BM132" s="6" t="s">
        <v>498</v>
      </c>
    </row>
    <row r="133" spans="2:51" s="6" customFormat="1" ht="18.75" customHeight="1">
      <c r="B133" s="116"/>
      <c r="E133" s="117"/>
      <c r="F133" s="188" t="s">
        <v>127</v>
      </c>
      <c r="G133" s="189"/>
      <c r="H133" s="189"/>
      <c r="I133" s="189"/>
      <c r="K133" s="118">
        <v>0.4</v>
      </c>
      <c r="R133" s="119"/>
      <c r="T133" s="120"/>
      <c r="AA133" s="121"/>
      <c r="AT133" s="117" t="s">
        <v>128</v>
      </c>
      <c r="AU133" s="117" t="s">
        <v>125</v>
      </c>
      <c r="AV133" s="117" t="s">
        <v>125</v>
      </c>
      <c r="AW133" s="117" t="s">
        <v>88</v>
      </c>
      <c r="AX133" s="117" t="s">
        <v>18</v>
      </c>
      <c r="AY133" s="117" t="s">
        <v>119</v>
      </c>
    </row>
    <row r="134" spans="2:63" s="98" customFormat="1" ht="30.75" customHeight="1">
      <c r="B134" s="99"/>
      <c r="D134" s="107" t="s">
        <v>93</v>
      </c>
      <c r="E134" s="107"/>
      <c r="F134" s="107"/>
      <c r="G134" s="107"/>
      <c r="H134" s="107"/>
      <c r="I134" s="107"/>
      <c r="J134" s="107"/>
      <c r="K134" s="107"/>
      <c r="L134" s="107"/>
      <c r="M134" s="107"/>
      <c r="N134" s="180">
        <f>$BK$134</f>
        <v>0</v>
      </c>
      <c r="O134" s="179"/>
      <c r="P134" s="179"/>
      <c r="Q134" s="179"/>
      <c r="R134" s="102"/>
      <c r="T134" s="103"/>
      <c r="W134" s="104">
        <f>SUM($W$135:$W$138)</f>
        <v>1.91726</v>
      </c>
      <c r="Y134" s="104">
        <f>SUM($Y$135:$Y$138)</f>
        <v>0</v>
      </c>
      <c r="AA134" s="105">
        <f>SUM($AA$135:$AA$138)</f>
        <v>0</v>
      </c>
      <c r="AR134" s="101" t="s">
        <v>18</v>
      </c>
      <c r="AT134" s="101" t="s">
        <v>71</v>
      </c>
      <c r="AU134" s="101" t="s">
        <v>18</v>
      </c>
      <c r="AY134" s="101" t="s">
        <v>119</v>
      </c>
      <c r="BK134" s="106">
        <f>SUM($BK$135:$BK$138)</f>
        <v>0</v>
      </c>
    </row>
    <row r="135" spans="2:65" s="6" customFormat="1" ht="27" customHeight="1">
      <c r="B135" s="19"/>
      <c r="C135" s="108" t="s">
        <v>145</v>
      </c>
      <c r="D135" s="108" t="s">
        <v>120</v>
      </c>
      <c r="E135" s="109" t="s">
        <v>146</v>
      </c>
      <c r="F135" s="182" t="s">
        <v>147</v>
      </c>
      <c r="G135" s="183"/>
      <c r="H135" s="183"/>
      <c r="I135" s="183"/>
      <c r="J135" s="110" t="s">
        <v>148</v>
      </c>
      <c r="K135" s="111">
        <v>0.34</v>
      </c>
      <c r="L135" s="184">
        <v>0</v>
      </c>
      <c r="M135" s="183"/>
      <c r="N135" s="184">
        <f>ROUND($L$135*$K$135,2)</f>
        <v>0</v>
      </c>
      <c r="O135" s="183"/>
      <c r="P135" s="183"/>
      <c r="Q135" s="183"/>
      <c r="R135" s="20"/>
      <c r="T135" s="112"/>
      <c r="U135" s="26" t="s">
        <v>39</v>
      </c>
      <c r="V135" s="113">
        <v>5.46</v>
      </c>
      <c r="W135" s="113">
        <f>$V$135*$K$135</f>
        <v>1.8564</v>
      </c>
      <c r="X135" s="113">
        <v>0</v>
      </c>
      <c r="Y135" s="113">
        <f>$X$135*$K$135</f>
        <v>0</v>
      </c>
      <c r="Z135" s="113">
        <v>0</v>
      </c>
      <c r="AA135" s="114">
        <f>$Z$135*$K$135</f>
        <v>0</v>
      </c>
      <c r="AR135" s="6" t="s">
        <v>124</v>
      </c>
      <c r="AT135" s="6" t="s">
        <v>120</v>
      </c>
      <c r="AU135" s="6" t="s">
        <v>125</v>
      </c>
      <c r="AY135" s="6" t="s">
        <v>119</v>
      </c>
      <c r="BE135" s="115">
        <f>IF($U$135="základní",$N$135,0)</f>
        <v>0</v>
      </c>
      <c r="BF135" s="115">
        <f>IF($U$135="snížená",$N$135,0)</f>
        <v>0</v>
      </c>
      <c r="BG135" s="115">
        <f>IF($U$135="zákl. přenesená",$N$135,0)</f>
        <v>0</v>
      </c>
      <c r="BH135" s="115">
        <f>IF($U$135="sníž. přenesená",$N$135,0)</f>
        <v>0</v>
      </c>
      <c r="BI135" s="115">
        <f>IF($U$135="nulová",$N$135,0)</f>
        <v>0</v>
      </c>
      <c r="BJ135" s="6" t="s">
        <v>125</v>
      </c>
      <c r="BK135" s="115">
        <f>ROUND($L$135*$K$135,2)</f>
        <v>0</v>
      </c>
      <c r="BL135" s="6" t="s">
        <v>124</v>
      </c>
      <c r="BM135" s="6" t="s">
        <v>499</v>
      </c>
    </row>
    <row r="136" spans="2:65" s="6" customFormat="1" ht="27" customHeight="1">
      <c r="B136" s="19"/>
      <c r="C136" s="108" t="s">
        <v>150</v>
      </c>
      <c r="D136" s="108" t="s">
        <v>120</v>
      </c>
      <c r="E136" s="109" t="s">
        <v>151</v>
      </c>
      <c r="F136" s="182" t="s">
        <v>152</v>
      </c>
      <c r="G136" s="183"/>
      <c r="H136" s="183"/>
      <c r="I136" s="183"/>
      <c r="J136" s="110" t="s">
        <v>148</v>
      </c>
      <c r="K136" s="111">
        <v>0.34</v>
      </c>
      <c r="L136" s="184">
        <v>0</v>
      </c>
      <c r="M136" s="183"/>
      <c r="N136" s="184">
        <f>ROUND($L$136*$K$136,2)</f>
        <v>0</v>
      </c>
      <c r="O136" s="183"/>
      <c r="P136" s="183"/>
      <c r="Q136" s="183"/>
      <c r="R136" s="20"/>
      <c r="T136" s="112"/>
      <c r="U136" s="26" t="s">
        <v>39</v>
      </c>
      <c r="V136" s="113">
        <v>0.125</v>
      </c>
      <c r="W136" s="113">
        <f>$V$136*$K$136</f>
        <v>0.0425</v>
      </c>
      <c r="X136" s="113">
        <v>0</v>
      </c>
      <c r="Y136" s="113">
        <f>$X$136*$K$136</f>
        <v>0</v>
      </c>
      <c r="Z136" s="113">
        <v>0</v>
      </c>
      <c r="AA136" s="114">
        <f>$Z$136*$K$136</f>
        <v>0</v>
      </c>
      <c r="AR136" s="6" t="s">
        <v>124</v>
      </c>
      <c r="AT136" s="6" t="s">
        <v>120</v>
      </c>
      <c r="AU136" s="6" t="s">
        <v>125</v>
      </c>
      <c r="AY136" s="6" t="s">
        <v>119</v>
      </c>
      <c r="BE136" s="115">
        <f>IF($U$136="základní",$N$136,0)</f>
        <v>0</v>
      </c>
      <c r="BF136" s="115">
        <f>IF($U$136="snížená",$N$136,0)</f>
        <v>0</v>
      </c>
      <c r="BG136" s="115">
        <f>IF($U$136="zákl. přenesená",$N$136,0)</f>
        <v>0</v>
      </c>
      <c r="BH136" s="115">
        <f>IF($U$136="sníž. přenesená",$N$136,0)</f>
        <v>0</v>
      </c>
      <c r="BI136" s="115">
        <f>IF($U$136="nulová",$N$136,0)</f>
        <v>0</v>
      </c>
      <c r="BJ136" s="6" t="s">
        <v>125</v>
      </c>
      <c r="BK136" s="115">
        <f>ROUND($L$136*$K$136,2)</f>
        <v>0</v>
      </c>
      <c r="BL136" s="6" t="s">
        <v>124</v>
      </c>
      <c r="BM136" s="6" t="s">
        <v>500</v>
      </c>
    </row>
    <row r="137" spans="2:65" s="6" customFormat="1" ht="27" customHeight="1">
      <c r="B137" s="19"/>
      <c r="C137" s="108" t="s">
        <v>154</v>
      </c>
      <c r="D137" s="108" t="s">
        <v>120</v>
      </c>
      <c r="E137" s="109" t="s">
        <v>155</v>
      </c>
      <c r="F137" s="182" t="s">
        <v>156</v>
      </c>
      <c r="G137" s="183"/>
      <c r="H137" s="183"/>
      <c r="I137" s="183"/>
      <c r="J137" s="110" t="s">
        <v>148</v>
      </c>
      <c r="K137" s="111">
        <v>3.06</v>
      </c>
      <c r="L137" s="184">
        <v>0</v>
      </c>
      <c r="M137" s="183"/>
      <c r="N137" s="184">
        <f>ROUND($L$137*$K$137,2)</f>
        <v>0</v>
      </c>
      <c r="O137" s="183"/>
      <c r="P137" s="183"/>
      <c r="Q137" s="183"/>
      <c r="R137" s="20"/>
      <c r="T137" s="112"/>
      <c r="U137" s="26" t="s">
        <v>39</v>
      </c>
      <c r="V137" s="113">
        <v>0.006</v>
      </c>
      <c r="W137" s="113">
        <f>$V$137*$K$137</f>
        <v>0.01836</v>
      </c>
      <c r="X137" s="113">
        <v>0</v>
      </c>
      <c r="Y137" s="113">
        <f>$X$137*$K$137</f>
        <v>0</v>
      </c>
      <c r="Z137" s="113">
        <v>0</v>
      </c>
      <c r="AA137" s="114">
        <f>$Z$137*$K$137</f>
        <v>0</v>
      </c>
      <c r="AR137" s="6" t="s">
        <v>124</v>
      </c>
      <c r="AT137" s="6" t="s">
        <v>120</v>
      </c>
      <c r="AU137" s="6" t="s">
        <v>125</v>
      </c>
      <c r="AY137" s="6" t="s">
        <v>119</v>
      </c>
      <c r="BE137" s="115">
        <f>IF($U$137="základní",$N$137,0)</f>
        <v>0</v>
      </c>
      <c r="BF137" s="115">
        <f>IF($U$137="snížená",$N$137,0)</f>
        <v>0</v>
      </c>
      <c r="BG137" s="115">
        <f>IF($U$137="zákl. přenesená",$N$137,0)</f>
        <v>0</v>
      </c>
      <c r="BH137" s="115">
        <f>IF($U$137="sníž. přenesená",$N$137,0)</f>
        <v>0</v>
      </c>
      <c r="BI137" s="115">
        <f>IF($U$137="nulová",$N$137,0)</f>
        <v>0</v>
      </c>
      <c r="BJ137" s="6" t="s">
        <v>125</v>
      </c>
      <c r="BK137" s="115">
        <f>ROUND($L$137*$K$137,2)</f>
        <v>0</v>
      </c>
      <c r="BL137" s="6" t="s">
        <v>124</v>
      </c>
      <c r="BM137" s="6" t="s">
        <v>501</v>
      </c>
    </row>
    <row r="138" spans="2:65" s="6" customFormat="1" ht="27" customHeight="1">
      <c r="B138" s="19"/>
      <c r="C138" s="108" t="s">
        <v>158</v>
      </c>
      <c r="D138" s="108" t="s">
        <v>120</v>
      </c>
      <c r="E138" s="109" t="s">
        <v>159</v>
      </c>
      <c r="F138" s="182" t="s">
        <v>160</v>
      </c>
      <c r="G138" s="183"/>
      <c r="H138" s="183"/>
      <c r="I138" s="183"/>
      <c r="J138" s="110" t="s">
        <v>148</v>
      </c>
      <c r="K138" s="111">
        <v>0.34</v>
      </c>
      <c r="L138" s="184">
        <v>0</v>
      </c>
      <c r="M138" s="183"/>
      <c r="N138" s="184">
        <f>ROUND($L$138*$K$138,2)</f>
        <v>0</v>
      </c>
      <c r="O138" s="183"/>
      <c r="P138" s="183"/>
      <c r="Q138" s="183"/>
      <c r="R138" s="20"/>
      <c r="T138" s="112"/>
      <c r="U138" s="26" t="s">
        <v>39</v>
      </c>
      <c r="V138" s="113">
        <v>0</v>
      </c>
      <c r="W138" s="113">
        <f>$V$138*$K$138</f>
        <v>0</v>
      </c>
      <c r="X138" s="113">
        <v>0</v>
      </c>
      <c r="Y138" s="113">
        <f>$X$138*$K$138</f>
        <v>0</v>
      </c>
      <c r="Z138" s="113">
        <v>0</v>
      </c>
      <c r="AA138" s="114">
        <f>$Z$138*$K$138</f>
        <v>0</v>
      </c>
      <c r="AR138" s="6" t="s">
        <v>124</v>
      </c>
      <c r="AT138" s="6" t="s">
        <v>120</v>
      </c>
      <c r="AU138" s="6" t="s">
        <v>125</v>
      </c>
      <c r="AY138" s="6" t="s">
        <v>119</v>
      </c>
      <c r="BE138" s="115">
        <f>IF($U$138="základní",$N$138,0)</f>
        <v>0</v>
      </c>
      <c r="BF138" s="115">
        <f>IF($U$138="snížená",$N$138,0)</f>
        <v>0</v>
      </c>
      <c r="BG138" s="115">
        <f>IF($U$138="zákl. přenesená",$N$138,0)</f>
        <v>0</v>
      </c>
      <c r="BH138" s="115">
        <f>IF($U$138="sníž. přenesená",$N$138,0)</f>
        <v>0</v>
      </c>
      <c r="BI138" s="115">
        <f>IF($U$138="nulová",$N$138,0)</f>
        <v>0</v>
      </c>
      <c r="BJ138" s="6" t="s">
        <v>125</v>
      </c>
      <c r="BK138" s="115">
        <f>ROUND($L$138*$K$138,2)</f>
        <v>0</v>
      </c>
      <c r="BL138" s="6" t="s">
        <v>124</v>
      </c>
      <c r="BM138" s="6" t="s">
        <v>502</v>
      </c>
    </row>
    <row r="139" spans="2:63" s="98" customFormat="1" ht="37.5" customHeight="1">
      <c r="B139" s="99"/>
      <c r="D139" s="100" t="s">
        <v>94</v>
      </c>
      <c r="E139" s="100"/>
      <c r="F139" s="100"/>
      <c r="G139" s="100"/>
      <c r="H139" s="100"/>
      <c r="I139" s="100"/>
      <c r="J139" s="100"/>
      <c r="K139" s="100"/>
      <c r="L139" s="100"/>
      <c r="M139" s="100"/>
      <c r="N139" s="178">
        <f>$BK$139</f>
        <v>0</v>
      </c>
      <c r="O139" s="179"/>
      <c r="P139" s="179"/>
      <c r="Q139" s="179"/>
      <c r="R139" s="102"/>
      <c r="T139" s="103"/>
      <c r="W139" s="104">
        <f>$W$140+$W$152+$W$157+$W$172+$W$179+$W$186</f>
        <v>40.644332999999996</v>
      </c>
      <c r="Y139" s="104">
        <f>$Y$140+$Y$152+$Y$157+$Y$172+$Y$179+$Y$186</f>
        <v>0.27898829</v>
      </c>
      <c r="AA139" s="105">
        <f>$AA$140+$AA$152+$AA$157+$AA$172+$AA$179+$AA$186</f>
        <v>0.28787146</v>
      </c>
      <c r="AR139" s="101" t="s">
        <v>125</v>
      </c>
      <c r="AT139" s="101" t="s">
        <v>71</v>
      </c>
      <c r="AU139" s="101" t="s">
        <v>72</v>
      </c>
      <c r="AY139" s="101" t="s">
        <v>119</v>
      </c>
      <c r="BK139" s="106">
        <f>$BK$140+$BK$152+$BK$157+$BK$172+$BK$179+$BK$186</f>
        <v>0</v>
      </c>
    </row>
    <row r="140" spans="2:63" s="98" customFormat="1" ht="21" customHeight="1">
      <c r="B140" s="99"/>
      <c r="D140" s="107" t="s">
        <v>95</v>
      </c>
      <c r="E140" s="107"/>
      <c r="F140" s="107"/>
      <c r="G140" s="107"/>
      <c r="H140" s="107"/>
      <c r="I140" s="107"/>
      <c r="J140" s="107"/>
      <c r="K140" s="107"/>
      <c r="L140" s="107"/>
      <c r="M140" s="107"/>
      <c r="N140" s="180">
        <f>$BK$140</f>
        <v>0</v>
      </c>
      <c r="O140" s="179"/>
      <c r="P140" s="179"/>
      <c r="Q140" s="179"/>
      <c r="R140" s="102"/>
      <c r="T140" s="103"/>
      <c r="W140" s="104">
        <f>SUM($W$141:$W$151)</f>
        <v>5.963</v>
      </c>
      <c r="Y140" s="104">
        <f>SUM($Y$141:$Y$151)</f>
        <v>0.0298801</v>
      </c>
      <c r="AA140" s="105">
        <f>SUM($AA$141:$AA$151)</f>
        <v>0.05119</v>
      </c>
      <c r="AR140" s="101" t="s">
        <v>125</v>
      </c>
      <c r="AT140" s="101" t="s">
        <v>71</v>
      </c>
      <c r="AU140" s="101" t="s">
        <v>18</v>
      </c>
      <c r="AY140" s="101" t="s">
        <v>119</v>
      </c>
      <c r="BK140" s="106">
        <f>SUM($BK$141:$BK$151)</f>
        <v>0</v>
      </c>
    </row>
    <row r="141" spans="2:65" s="6" customFormat="1" ht="15.75" customHeight="1">
      <c r="B141" s="19"/>
      <c r="C141" s="108" t="s">
        <v>22</v>
      </c>
      <c r="D141" s="108" t="s">
        <v>120</v>
      </c>
      <c r="E141" s="109" t="s">
        <v>162</v>
      </c>
      <c r="F141" s="182" t="s">
        <v>163</v>
      </c>
      <c r="G141" s="183"/>
      <c r="H141" s="183"/>
      <c r="I141" s="183"/>
      <c r="J141" s="110" t="s">
        <v>164</v>
      </c>
      <c r="K141" s="111">
        <v>1</v>
      </c>
      <c r="L141" s="184">
        <v>0</v>
      </c>
      <c r="M141" s="183"/>
      <c r="N141" s="184">
        <f>ROUND($L$141*$K$141,2)</f>
        <v>0</v>
      </c>
      <c r="O141" s="183"/>
      <c r="P141" s="183"/>
      <c r="Q141" s="183"/>
      <c r="R141" s="20"/>
      <c r="T141" s="112"/>
      <c r="U141" s="26" t="s">
        <v>39</v>
      </c>
      <c r="V141" s="113">
        <v>0.362</v>
      </c>
      <c r="W141" s="113">
        <f>$V$141*$K$141</f>
        <v>0.362</v>
      </c>
      <c r="X141" s="113">
        <v>0</v>
      </c>
      <c r="Y141" s="113">
        <f>$X$141*$K$141</f>
        <v>0</v>
      </c>
      <c r="Z141" s="113">
        <v>0.01946</v>
      </c>
      <c r="AA141" s="114">
        <f>$Z$141*$K$141</f>
        <v>0.01946</v>
      </c>
      <c r="AR141" s="6" t="s">
        <v>165</v>
      </c>
      <c r="AT141" s="6" t="s">
        <v>120</v>
      </c>
      <c r="AU141" s="6" t="s">
        <v>125</v>
      </c>
      <c r="AY141" s="6" t="s">
        <v>119</v>
      </c>
      <c r="BE141" s="115">
        <f>IF($U$141="základní",$N$141,0)</f>
        <v>0</v>
      </c>
      <c r="BF141" s="115">
        <f>IF($U$141="snížená",$N$141,0)</f>
        <v>0</v>
      </c>
      <c r="BG141" s="115">
        <f>IF($U$141="zákl. přenesená",$N$141,0)</f>
        <v>0</v>
      </c>
      <c r="BH141" s="115">
        <f>IF($U$141="sníž. přenesená",$N$141,0)</f>
        <v>0</v>
      </c>
      <c r="BI141" s="115">
        <f>IF($U$141="nulová",$N$141,0)</f>
        <v>0</v>
      </c>
      <c r="BJ141" s="6" t="s">
        <v>125</v>
      </c>
      <c r="BK141" s="115">
        <f>ROUND($L$141*$K$141,2)</f>
        <v>0</v>
      </c>
      <c r="BL141" s="6" t="s">
        <v>165</v>
      </c>
      <c r="BM141" s="6" t="s">
        <v>503</v>
      </c>
    </row>
    <row r="142" spans="2:65" s="6" customFormat="1" ht="27" customHeight="1">
      <c r="B142" s="19"/>
      <c r="C142" s="108" t="s">
        <v>167</v>
      </c>
      <c r="D142" s="108" t="s">
        <v>120</v>
      </c>
      <c r="E142" s="109" t="s">
        <v>168</v>
      </c>
      <c r="F142" s="182" t="s">
        <v>169</v>
      </c>
      <c r="G142" s="183"/>
      <c r="H142" s="183"/>
      <c r="I142" s="183"/>
      <c r="J142" s="110" t="s">
        <v>164</v>
      </c>
      <c r="K142" s="111">
        <v>1</v>
      </c>
      <c r="L142" s="184">
        <v>0</v>
      </c>
      <c r="M142" s="183"/>
      <c r="N142" s="184">
        <f>ROUND($L$142*$K$142,2)</f>
        <v>0</v>
      </c>
      <c r="O142" s="183"/>
      <c r="P142" s="183"/>
      <c r="Q142" s="183"/>
      <c r="R142" s="20"/>
      <c r="T142" s="112"/>
      <c r="U142" s="26" t="s">
        <v>39</v>
      </c>
      <c r="V142" s="113">
        <v>1.1</v>
      </c>
      <c r="W142" s="113">
        <f>$V$142*$K$142</f>
        <v>1.1</v>
      </c>
      <c r="X142" s="113">
        <v>0.01376</v>
      </c>
      <c r="Y142" s="113">
        <f>$X$142*$K$142</f>
        <v>0.01376</v>
      </c>
      <c r="Z142" s="113">
        <v>0</v>
      </c>
      <c r="AA142" s="114">
        <f>$Z$142*$K$142</f>
        <v>0</v>
      </c>
      <c r="AR142" s="6" t="s">
        <v>165</v>
      </c>
      <c r="AT142" s="6" t="s">
        <v>120</v>
      </c>
      <c r="AU142" s="6" t="s">
        <v>125</v>
      </c>
      <c r="AY142" s="6" t="s">
        <v>119</v>
      </c>
      <c r="BE142" s="115">
        <f>IF($U$142="základní",$N$142,0)</f>
        <v>0</v>
      </c>
      <c r="BF142" s="115">
        <f>IF($U$142="snížená",$N$142,0)</f>
        <v>0</v>
      </c>
      <c r="BG142" s="115">
        <f>IF($U$142="zákl. přenesená",$N$142,0)</f>
        <v>0</v>
      </c>
      <c r="BH142" s="115">
        <f>IF($U$142="sníž. přenesená",$N$142,0)</f>
        <v>0</v>
      </c>
      <c r="BI142" s="115">
        <f>IF($U$142="nulová",$N$142,0)</f>
        <v>0</v>
      </c>
      <c r="BJ142" s="6" t="s">
        <v>125</v>
      </c>
      <c r="BK142" s="115">
        <f>ROUND($L$142*$K$142,2)</f>
        <v>0</v>
      </c>
      <c r="BL142" s="6" t="s">
        <v>165</v>
      </c>
      <c r="BM142" s="6" t="s">
        <v>504</v>
      </c>
    </row>
    <row r="143" spans="2:65" s="6" customFormat="1" ht="27" customHeight="1">
      <c r="B143" s="19"/>
      <c r="C143" s="108" t="s">
        <v>171</v>
      </c>
      <c r="D143" s="108" t="s">
        <v>120</v>
      </c>
      <c r="E143" s="109" t="s">
        <v>172</v>
      </c>
      <c r="F143" s="182" t="s">
        <v>173</v>
      </c>
      <c r="G143" s="183"/>
      <c r="H143" s="183"/>
      <c r="I143" s="183"/>
      <c r="J143" s="110" t="s">
        <v>164</v>
      </c>
      <c r="K143" s="111">
        <v>1</v>
      </c>
      <c r="L143" s="184">
        <v>0</v>
      </c>
      <c r="M143" s="183"/>
      <c r="N143" s="184">
        <f>ROUND($L$143*$K$143,2)</f>
        <v>0</v>
      </c>
      <c r="O143" s="183"/>
      <c r="P143" s="183"/>
      <c r="Q143" s="183"/>
      <c r="R143" s="20"/>
      <c r="T143" s="112"/>
      <c r="U143" s="26" t="s">
        <v>39</v>
      </c>
      <c r="V143" s="113">
        <v>0.383</v>
      </c>
      <c r="W143" s="113">
        <f>$V$143*$K$143</f>
        <v>0.383</v>
      </c>
      <c r="X143" s="113">
        <v>0</v>
      </c>
      <c r="Y143" s="113">
        <f>$X$143*$K$143</f>
        <v>0</v>
      </c>
      <c r="Z143" s="113">
        <v>0.0245</v>
      </c>
      <c r="AA143" s="114">
        <f>$Z$143*$K$143</f>
        <v>0.0245</v>
      </c>
      <c r="AR143" s="6" t="s">
        <v>165</v>
      </c>
      <c r="AT143" s="6" t="s">
        <v>120</v>
      </c>
      <c r="AU143" s="6" t="s">
        <v>125</v>
      </c>
      <c r="AY143" s="6" t="s">
        <v>119</v>
      </c>
      <c r="BE143" s="115">
        <f>IF($U$143="základní",$N$143,0)</f>
        <v>0</v>
      </c>
      <c r="BF143" s="115">
        <f>IF($U$143="snížená",$N$143,0)</f>
        <v>0</v>
      </c>
      <c r="BG143" s="115">
        <f>IF($U$143="zákl. přenesená",$N$143,0)</f>
        <v>0</v>
      </c>
      <c r="BH143" s="115">
        <f>IF($U$143="sníž. přenesená",$N$143,0)</f>
        <v>0</v>
      </c>
      <c r="BI143" s="115">
        <f>IF($U$143="nulová",$N$143,0)</f>
        <v>0</v>
      </c>
      <c r="BJ143" s="6" t="s">
        <v>125</v>
      </c>
      <c r="BK143" s="115">
        <f>ROUND($L$143*$K$143,2)</f>
        <v>0</v>
      </c>
      <c r="BL143" s="6" t="s">
        <v>165</v>
      </c>
      <c r="BM143" s="6" t="s">
        <v>505</v>
      </c>
    </row>
    <row r="144" spans="2:65" s="6" customFormat="1" ht="27" customHeight="1">
      <c r="B144" s="19"/>
      <c r="C144" s="108" t="s">
        <v>175</v>
      </c>
      <c r="D144" s="108" t="s">
        <v>120</v>
      </c>
      <c r="E144" s="109" t="s">
        <v>176</v>
      </c>
      <c r="F144" s="182" t="s">
        <v>423</v>
      </c>
      <c r="G144" s="183"/>
      <c r="H144" s="183"/>
      <c r="I144" s="183"/>
      <c r="J144" s="110" t="s">
        <v>164</v>
      </c>
      <c r="K144" s="111">
        <v>1</v>
      </c>
      <c r="L144" s="184">
        <v>0</v>
      </c>
      <c r="M144" s="183"/>
      <c r="N144" s="184">
        <f>ROUND($L$144*$K$144,2)</f>
        <v>0</v>
      </c>
      <c r="O144" s="183"/>
      <c r="P144" s="183"/>
      <c r="Q144" s="183"/>
      <c r="R144" s="20"/>
      <c r="T144" s="112"/>
      <c r="U144" s="26" t="s">
        <v>39</v>
      </c>
      <c r="V144" s="113">
        <v>2.54</v>
      </c>
      <c r="W144" s="113">
        <f>$V$144*$K$144</f>
        <v>2.54</v>
      </c>
      <c r="X144" s="113">
        <v>0.01188</v>
      </c>
      <c r="Y144" s="113">
        <f>$X$144*$K$144</f>
        <v>0.01188</v>
      </c>
      <c r="Z144" s="113">
        <v>0</v>
      </c>
      <c r="AA144" s="114">
        <f>$Z$144*$K$144</f>
        <v>0</v>
      </c>
      <c r="AR144" s="6" t="s">
        <v>165</v>
      </c>
      <c r="AT144" s="6" t="s">
        <v>120</v>
      </c>
      <c r="AU144" s="6" t="s">
        <v>125</v>
      </c>
      <c r="AY144" s="6" t="s">
        <v>119</v>
      </c>
      <c r="BE144" s="115">
        <f>IF($U$144="základní",$N$144,0)</f>
        <v>0</v>
      </c>
      <c r="BF144" s="115">
        <f>IF($U$144="snížená",$N$144,0)</f>
        <v>0</v>
      </c>
      <c r="BG144" s="115">
        <f>IF($U$144="zákl. přenesená",$N$144,0)</f>
        <v>0</v>
      </c>
      <c r="BH144" s="115">
        <f>IF($U$144="sníž. přenesená",$N$144,0)</f>
        <v>0</v>
      </c>
      <c r="BI144" s="115">
        <f>IF($U$144="nulová",$N$144,0)</f>
        <v>0</v>
      </c>
      <c r="BJ144" s="6" t="s">
        <v>125</v>
      </c>
      <c r="BK144" s="115">
        <f>ROUND($L$144*$K$144,2)</f>
        <v>0</v>
      </c>
      <c r="BL144" s="6" t="s">
        <v>165</v>
      </c>
      <c r="BM144" s="6" t="s">
        <v>506</v>
      </c>
    </row>
    <row r="145" spans="2:65" s="6" customFormat="1" ht="15.75" customHeight="1">
      <c r="B145" s="19"/>
      <c r="C145" s="108" t="s">
        <v>179</v>
      </c>
      <c r="D145" s="108" t="s">
        <v>120</v>
      </c>
      <c r="E145" s="109" t="s">
        <v>186</v>
      </c>
      <c r="F145" s="182" t="s">
        <v>187</v>
      </c>
      <c r="G145" s="183"/>
      <c r="H145" s="183"/>
      <c r="I145" s="183"/>
      <c r="J145" s="110" t="s">
        <v>164</v>
      </c>
      <c r="K145" s="111">
        <v>3</v>
      </c>
      <c r="L145" s="184">
        <v>0</v>
      </c>
      <c r="M145" s="183"/>
      <c r="N145" s="184">
        <f>ROUND($L$145*$K$145,2)</f>
        <v>0</v>
      </c>
      <c r="O145" s="183"/>
      <c r="P145" s="183"/>
      <c r="Q145" s="183"/>
      <c r="R145" s="20"/>
      <c r="T145" s="112"/>
      <c r="U145" s="26" t="s">
        <v>39</v>
      </c>
      <c r="V145" s="113">
        <v>0.217</v>
      </c>
      <c r="W145" s="113">
        <f>$V$145*$K$145</f>
        <v>0.651</v>
      </c>
      <c r="X145" s="113">
        <v>0</v>
      </c>
      <c r="Y145" s="113">
        <f>$X$145*$K$145</f>
        <v>0</v>
      </c>
      <c r="Z145" s="113">
        <v>0.00156</v>
      </c>
      <c r="AA145" s="114">
        <f>$Z$145*$K$145</f>
        <v>0.00468</v>
      </c>
      <c r="AR145" s="6" t="s">
        <v>165</v>
      </c>
      <c r="AT145" s="6" t="s">
        <v>120</v>
      </c>
      <c r="AU145" s="6" t="s">
        <v>125</v>
      </c>
      <c r="AY145" s="6" t="s">
        <v>119</v>
      </c>
      <c r="BE145" s="115">
        <f>IF($U$145="základní",$N$145,0)</f>
        <v>0</v>
      </c>
      <c r="BF145" s="115">
        <f>IF($U$145="snížená",$N$145,0)</f>
        <v>0</v>
      </c>
      <c r="BG145" s="115">
        <f>IF($U$145="zákl. přenesená",$N$145,0)</f>
        <v>0</v>
      </c>
      <c r="BH145" s="115">
        <f>IF($U$145="sníž. přenesená",$N$145,0)</f>
        <v>0</v>
      </c>
      <c r="BI145" s="115">
        <f>IF($U$145="nulová",$N$145,0)</f>
        <v>0</v>
      </c>
      <c r="BJ145" s="6" t="s">
        <v>125</v>
      </c>
      <c r="BK145" s="115">
        <f>ROUND($L$145*$K$145,2)</f>
        <v>0</v>
      </c>
      <c r="BL145" s="6" t="s">
        <v>165</v>
      </c>
      <c r="BM145" s="6" t="s">
        <v>507</v>
      </c>
    </row>
    <row r="146" spans="2:65" s="6" customFormat="1" ht="15.75" customHeight="1">
      <c r="B146" s="19"/>
      <c r="C146" s="108" t="s">
        <v>8</v>
      </c>
      <c r="D146" s="108" t="s">
        <v>120</v>
      </c>
      <c r="E146" s="109" t="s">
        <v>190</v>
      </c>
      <c r="F146" s="182" t="s">
        <v>191</v>
      </c>
      <c r="G146" s="183"/>
      <c r="H146" s="183"/>
      <c r="I146" s="183"/>
      <c r="J146" s="110" t="s">
        <v>164</v>
      </c>
      <c r="K146" s="111">
        <v>1</v>
      </c>
      <c r="L146" s="184">
        <v>0</v>
      </c>
      <c r="M146" s="183"/>
      <c r="N146" s="184">
        <f>ROUND($L$146*$K$146,2)</f>
        <v>0</v>
      </c>
      <c r="O146" s="183"/>
      <c r="P146" s="183"/>
      <c r="Q146" s="183"/>
      <c r="R146" s="20"/>
      <c r="T146" s="112"/>
      <c r="U146" s="26" t="s">
        <v>39</v>
      </c>
      <c r="V146" s="113">
        <v>0.2</v>
      </c>
      <c r="W146" s="113">
        <f>$V$146*$K$146</f>
        <v>0.2</v>
      </c>
      <c r="X146" s="113">
        <v>0.0019601</v>
      </c>
      <c r="Y146" s="113">
        <f>$X$146*$K$146</f>
        <v>0.0019601</v>
      </c>
      <c r="Z146" s="113">
        <v>0</v>
      </c>
      <c r="AA146" s="114">
        <f>$Z$146*$K$146</f>
        <v>0</v>
      </c>
      <c r="AR146" s="6" t="s">
        <v>165</v>
      </c>
      <c r="AT146" s="6" t="s">
        <v>120</v>
      </c>
      <c r="AU146" s="6" t="s">
        <v>125</v>
      </c>
      <c r="AY146" s="6" t="s">
        <v>119</v>
      </c>
      <c r="BE146" s="115">
        <f>IF($U$146="základní",$N$146,0)</f>
        <v>0</v>
      </c>
      <c r="BF146" s="115">
        <f>IF($U$146="snížená",$N$146,0)</f>
        <v>0</v>
      </c>
      <c r="BG146" s="115">
        <f>IF($U$146="zákl. přenesená",$N$146,0)</f>
        <v>0</v>
      </c>
      <c r="BH146" s="115">
        <f>IF($U$146="sníž. přenesená",$N$146,0)</f>
        <v>0</v>
      </c>
      <c r="BI146" s="115">
        <f>IF($U$146="nulová",$N$146,0)</f>
        <v>0</v>
      </c>
      <c r="BJ146" s="6" t="s">
        <v>125</v>
      </c>
      <c r="BK146" s="115">
        <f>ROUND($L$146*$K$146,2)</f>
        <v>0</v>
      </c>
      <c r="BL146" s="6" t="s">
        <v>165</v>
      </c>
      <c r="BM146" s="6" t="s">
        <v>508</v>
      </c>
    </row>
    <row r="147" spans="2:65" s="6" customFormat="1" ht="27" customHeight="1">
      <c r="B147" s="19"/>
      <c r="C147" s="108" t="s">
        <v>165</v>
      </c>
      <c r="D147" s="108" t="s">
        <v>120</v>
      </c>
      <c r="E147" s="109" t="s">
        <v>194</v>
      </c>
      <c r="F147" s="182" t="s">
        <v>195</v>
      </c>
      <c r="G147" s="183"/>
      <c r="H147" s="183"/>
      <c r="I147" s="183"/>
      <c r="J147" s="110" t="s">
        <v>131</v>
      </c>
      <c r="K147" s="111">
        <v>1</v>
      </c>
      <c r="L147" s="184">
        <v>0</v>
      </c>
      <c r="M147" s="183"/>
      <c r="N147" s="184">
        <f>ROUND($L$147*$K$147,2)</f>
        <v>0</v>
      </c>
      <c r="O147" s="183"/>
      <c r="P147" s="183"/>
      <c r="Q147" s="183"/>
      <c r="R147" s="20"/>
      <c r="T147" s="112"/>
      <c r="U147" s="26" t="s">
        <v>39</v>
      </c>
      <c r="V147" s="113">
        <v>0.3</v>
      </c>
      <c r="W147" s="113">
        <f>$V$147*$K$147</f>
        <v>0.3</v>
      </c>
      <c r="X147" s="113">
        <v>0.00016</v>
      </c>
      <c r="Y147" s="113">
        <f>$X$147*$K$147</f>
        <v>0.00016</v>
      </c>
      <c r="Z147" s="113">
        <v>0</v>
      </c>
      <c r="AA147" s="114">
        <f>$Z$147*$K$147</f>
        <v>0</v>
      </c>
      <c r="AR147" s="6" t="s">
        <v>165</v>
      </c>
      <c r="AT147" s="6" t="s">
        <v>120</v>
      </c>
      <c r="AU147" s="6" t="s">
        <v>125</v>
      </c>
      <c r="AY147" s="6" t="s">
        <v>119</v>
      </c>
      <c r="BE147" s="115">
        <f>IF($U$147="základní",$N$147,0)</f>
        <v>0</v>
      </c>
      <c r="BF147" s="115">
        <f>IF($U$147="snížená",$N$147,0)</f>
        <v>0</v>
      </c>
      <c r="BG147" s="115">
        <f>IF($U$147="zákl. přenesená",$N$147,0)</f>
        <v>0</v>
      </c>
      <c r="BH147" s="115">
        <f>IF($U$147="sníž. přenesená",$N$147,0)</f>
        <v>0</v>
      </c>
      <c r="BI147" s="115">
        <f>IF($U$147="nulová",$N$147,0)</f>
        <v>0</v>
      </c>
      <c r="BJ147" s="6" t="s">
        <v>125</v>
      </c>
      <c r="BK147" s="115">
        <f>ROUND($L$147*$K$147,2)</f>
        <v>0</v>
      </c>
      <c r="BL147" s="6" t="s">
        <v>165</v>
      </c>
      <c r="BM147" s="6" t="s">
        <v>509</v>
      </c>
    </row>
    <row r="148" spans="2:65" s="6" customFormat="1" ht="27" customHeight="1">
      <c r="B148" s="19"/>
      <c r="C148" s="108" t="s">
        <v>189</v>
      </c>
      <c r="D148" s="108" t="s">
        <v>120</v>
      </c>
      <c r="E148" s="109" t="s">
        <v>198</v>
      </c>
      <c r="F148" s="182" t="s">
        <v>199</v>
      </c>
      <c r="G148" s="183"/>
      <c r="H148" s="183"/>
      <c r="I148" s="183"/>
      <c r="J148" s="110" t="s">
        <v>164</v>
      </c>
      <c r="K148" s="111">
        <v>1</v>
      </c>
      <c r="L148" s="184">
        <v>0</v>
      </c>
      <c r="M148" s="183"/>
      <c r="N148" s="184">
        <f>ROUND($L$148*$K$148,2)</f>
        <v>0</v>
      </c>
      <c r="O148" s="183"/>
      <c r="P148" s="183"/>
      <c r="Q148" s="183"/>
      <c r="R148" s="20"/>
      <c r="T148" s="112"/>
      <c r="U148" s="26" t="s">
        <v>39</v>
      </c>
      <c r="V148" s="113">
        <v>0.2</v>
      </c>
      <c r="W148" s="113">
        <f>$V$148*$K$148</f>
        <v>0.2</v>
      </c>
      <c r="X148" s="113">
        <v>0.00184</v>
      </c>
      <c r="Y148" s="113">
        <f>$X$148*$K$148</f>
        <v>0.00184</v>
      </c>
      <c r="Z148" s="113">
        <v>0</v>
      </c>
      <c r="AA148" s="114">
        <f>$Z$148*$K$148</f>
        <v>0</v>
      </c>
      <c r="AR148" s="6" t="s">
        <v>165</v>
      </c>
      <c r="AT148" s="6" t="s">
        <v>120</v>
      </c>
      <c r="AU148" s="6" t="s">
        <v>125</v>
      </c>
      <c r="AY148" s="6" t="s">
        <v>119</v>
      </c>
      <c r="BE148" s="115">
        <f>IF($U$148="základní",$N$148,0)</f>
        <v>0</v>
      </c>
      <c r="BF148" s="115">
        <f>IF($U$148="snížená",$N$148,0)</f>
        <v>0</v>
      </c>
      <c r="BG148" s="115">
        <f>IF($U$148="zákl. přenesená",$N$148,0)</f>
        <v>0</v>
      </c>
      <c r="BH148" s="115">
        <f>IF($U$148="sníž. přenesená",$N$148,0)</f>
        <v>0</v>
      </c>
      <c r="BI148" s="115">
        <f>IF($U$148="nulová",$N$148,0)</f>
        <v>0</v>
      </c>
      <c r="BJ148" s="6" t="s">
        <v>125</v>
      </c>
      <c r="BK148" s="115">
        <f>ROUND($L$148*$K$148,2)</f>
        <v>0</v>
      </c>
      <c r="BL148" s="6" t="s">
        <v>165</v>
      </c>
      <c r="BM148" s="6" t="s">
        <v>510</v>
      </c>
    </row>
    <row r="149" spans="2:65" s="6" customFormat="1" ht="15.75" customHeight="1">
      <c r="B149" s="19"/>
      <c r="C149" s="108" t="s">
        <v>193</v>
      </c>
      <c r="D149" s="108" t="s">
        <v>120</v>
      </c>
      <c r="E149" s="109" t="s">
        <v>202</v>
      </c>
      <c r="F149" s="182" t="s">
        <v>203</v>
      </c>
      <c r="G149" s="183"/>
      <c r="H149" s="183"/>
      <c r="I149" s="183"/>
      <c r="J149" s="110" t="s">
        <v>131</v>
      </c>
      <c r="K149" s="111">
        <v>3</v>
      </c>
      <c r="L149" s="184">
        <v>0</v>
      </c>
      <c r="M149" s="183"/>
      <c r="N149" s="184">
        <f>ROUND($L$149*$K$149,2)</f>
        <v>0</v>
      </c>
      <c r="O149" s="183"/>
      <c r="P149" s="183"/>
      <c r="Q149" s="183"/>
      <c r="R149" s="20"/>
      <c r="T149" s="112"/>
      <c r="U149" s="26" t="s">
        <v>39</v>
      </c>
      <c r="V149" s="113">
        <v>0.038</v>
      </c>
      <c r="W149" s="113">
        <f>$V$149*$K$149</f>
        <v>0.11399999999999999</v>
      </c>
      <c r="X149" s="113">
        <v>0</v>
      </c>
      <c r="Y149" s="113">
        <f>$X$149*$K$149</f>
        <v>0</v>
      </c>
      <c r="Z149" s="113">
        <v>0.00085</v>
      </c>
      <c r="AA149" s="114">
        <f>$Z$149*$K$149</f>
        <v>0.0025499999999999997</v>
      </c>
      <c r="AR149" s="6" t="s">
        <v>165</v>
      </c>
      <c r="AT149" s="6" t="s">
        <v>120</v>
      </c>
      <c r="AU149" s="6" t="s">
        <v>125</v>
      </c>
      <c r="AY149" s="6" t="s">
        <v>119</v>
      </c>
      <c r="BE149" s="115">
        <f>IF($U$149="základní",$N$149,0)</f>
        <v>0</v>
      </c>
      <c r="BF149" s="115">
        <f>IF($U$149="snížená",$N$149,0)</f>
        <v>0</v>
      </c>
      <c r="BG149" s="115">
        <f>IF($U$149="zákl. přenesená",$N$149,0)</f>
        <v>0</v>
      </c>
      <c r="BH149" s="115">
        <f>IF($U$149="sníž. přenesená",$N$149,0)</f>
        <v>0</v>
      </c>
      <c r="BI149" s="115">
        <f>IF($U$149="nulová",$N$149,0)</f>
        <v>0</v>
      </c>
      <c r="BJ149" s="6" t="s">
        <v>125</v>
      </c>
      <c r="BK149" s="115">
        <f>ROUND($L$149*$K$149,2)</f>
        <v>0</v>
      </c>
      <c r="BL149" s="6" t="s">
        <v>165</v>
      </c>
      <c r="BM149" s="6" t="s">
        <v>511</v>
      </c>
    </row>
    <row r="150" spans="2:65" s="6" customFormat="1" ht="15.75" customHeight="1">
      <c r="B150" s="19"/>
      <c r="C150" s="108" t="s">
        <v>197</v>
      </c>
      <c r="D150" s="108" t="s">
        <v>120</v>
      </c>
      <c r="E150" s="109" t="s">
        <v>205</v>
      </c>
      <c r="F150" s="182" t="s">
        <v>206</v>
      </c>
      <c r="G150" s="183"/>
      <c r="H150" s="183"/>
      <c r="I150" s="183"/>
      <c r="J150" s="110" t="s">
        <v>131</v>
      </c>
      <c r="K150" s="111">
        <v>1</v>
      </c>
      <c r="L150" s="184">
        <v>0</v>
      </c>
      <c r="M150" s="183"/>
      <c r="N150" s="184">
        <f>ROUND($L$150*$K$150,2)</f>
        <v>0</v>
      </c>
      <c r="O150" s="183"/>
      <c r="P150" s="183"/>
      <c r="Q150" s="183"/>
      <c r="R150" s="20"/>
      <c r="T150" s="112"/>
      <c r="U150" s="26" t="s">
        <v>39</v>
      </c>
      <c r="V150" s="113">
        <v>0.113</v>
      </c>
      <c r="W150" s="113">
        <f>$V$150*$K$150</f>
        <v>0.113</v>
      </c>
      <c r="X150" s="113">
        <v>0.00028</v>
      </c>
      <c r="Y150" s="113">
        <f>$X$150*$K$150</f>
        <v>0.00028</v>
      </c>
      <c r="Z150" s="113">
        <v>0</v>
      </c>
      <c r="AA150" s="114">
        <f>$Z$150*$K$150</f>
        <v>0</v>
      </c>
      <c r="AR150" s="6" t="s">
        <v>165</v>
      </c>
      <c r="AT150" s="6" t="s">
        <v>120</v>
      </c>
      <c r="AU150" s="6" t="s">
        <v>125</v>
      </c>
      <c r="AY150" s="6" t="s">
        <v>119</v>
      </c>
      <c r="BE150" s="115">
        <f>IF($U$150="základní",$N$150,0)</f>
        <v>0</v>
      </c>
      <c r="BF150" s="115">
        <f>IF($U$150="snížená",$N$150,0)</f>
        <v>0</v>
      </c>
      <c r="BG150" s="115">
        <f>IF($U$150="zákl. přenesená",$N$150,0)</f>
        <v>0</v>
      </c>
      <c r="BH150" s="115">
        <f>IF($U$150="sníž. přenesená",$N$150,0)</f>
        <v>0</v>
      </c>
      <c r="BI150" s="115">
        <f>IF($U$150="nulová",$N$150,0)</f>
        <v>0</v>
      </c>
      <c r="BJ150" s="6" t="s">
        <v>125</v>
      </c>
      <c r="BK150" s="115">
        <f>ROUND($L$150*$K$150,2)</f>
        <v>0</v>
      </c>
      <c r="BL150" s="6" t="s">
        <v>165</v>
      </c>
      <c r="BM150" s="6" t="s">
        <v>512</v>
      </c>
    </row>
    <row r="151" spans="2:65" s="6" customFormat="1" ht="27" customHeight="1">
      <c r="B151" s="19"/>
      <c r="C151" s="108" t="s">
        <v>201</v>
      </c>
      <c r="D151" s="108" t="s">
        <v>120</v>
      </c>
      <c r="E151" s="109" t="s">
        <v>213</v>
      </c>
      <c r="F151" s="182" t="s">
        <v>214</v>
      </c>
      <c r="G151" s="183"/>
      <c r="H151" s="183"/>
      <c r="I151" s="183"/>
      <c r="J151" s="110" t="s">
        <v>215</v>
      </c>
      <c r="K151" s="111">
        <v>116.456</v>
      </c>
      <c r="L151" s="184">
        <v>0</v>
      </c>
      <c r="M151" s="183"/>
      <c r="N151" s="184">
        <f>ROUND($L$151*$K$151,2)</f>
        <v>0</v>
      </c>
      <c r="O151" s="183"/>
      <c r="P151" s="183"/>
      <c r="Q151" s="183"/>
      <c r="R151" s="20"/>
      <c r="T151" s="112"/>
      <c r="U151" s="26" t="s">
        <v>39</v>
      </c>
      <c r="V151" s="113">
        <v>0</v>
      </c>
      <c r="W151" s="113">
        <f>$V$151*$K$151</f>
        <v>0</v>
      </c>
      <c r="X151" s="113">
        <v>0</v>
      </c>
      <c r="Y151" s="113">
        <f>$X$151*$K$151</f>
        <v>0</v>
      </c>
      <c r="Z151" s="113">
        <v>0</v>
      </c>
      <c r="AA151" s="114">
        <f>$Z$151*$K$151</f>
        <v>0</v>
      </c>
      <c r="AR151" s="6" t="s">
        <v>165</v>
      </c>
      <c r="AT151" s="6" t="s">
        <v>120</v>
      </c>
      <c r="AU151" s="6" t="s">
        <v>125</v>
      </c>
      <c r="AY151" s="6" t="s">
        <v>119</v>
      </c>
      <c r="BE151" s="115">
        <f>IF($U$151="základní",$N$151,0)</f>
        <v>0</v>
      </c>
      <c r="BF151" s="115">
        <f>IF($U$151="snížená",$N$151,0)</f>
        <v>0</v>
      </c>
      <c r="BG151" s="115">
        <f>IF($U$151="zákl. přenesená",$N$151,0)</f>
        <v>0</v>
      </c>
      <c r="BH151" s="115">
        <f>IF($U$151="sníž. přenesená",$N$151,0)</f>
        <v>0</v>
      </c>
      <c r="BI151" s="115">
        <f>IF($U$151="nulová",$N$151,0)</f>
        <v>0</v>
      </c>
      <c r="BJ151" s="6" t="s">
        <v>125</v>
      </c>
      <c r="BK151" s="115">
        <f>ROUND($L$151*$K$151,2)</f>
        <v>0</v>
      </c>
      <c r="BL151" s="6" t="s">
        <v>165</v>
      </c>
      <c r="BM151" s="6" t="s">
        <v>513</v>
      </c>
    </row>
    <row r="152" spans="2:63" s="98" customFormat="1" ht="30.75" customHeight="1">
      <c r="B152" s="99"/>
      <c r="D152" s="107" t="s">
        <v>96</v>
      </c>
      <c r="E152" s="107"/>
      <c r="F152" s="107"/>
      <c r="G152" s="107"/>
      <c r="H152" s="107"/>
      <c r="I152" s="107"/>
      <c r="J152" s="107"/>
      <c r="K152" s="107"/>
      <c r="L152" s="107"/>
      <c r="M152" s="107"/>
      <c r="N152" s="180">
        <f>$BK$152</f>
        <v>0</v>
      </c>
      <c r="O152" s="179"/>
      <c r="P152" s="179"/>
      <c r="Q152" s="179"/>
      <c r="R152" s="102"/>
      <c r="T152" s="103"/>
      <c r="W152" s="104">
        <f>SUM($W$153:$W$156)</f>
        <v>1.018</v>
      </c>
      <c r="Y152" s="104">
        <f>SUM($Y$153:$Y$156)</f>
        <v>0</v>
      </c>
      <c r="AA152" s="105">
        <f>SUM($AA$153:$AA$156)</f>
        <v>0.131</v>
      </c>
      <c r="AR152" s="101" t="s">
        <v>125</v>
      </c>
      <c r="AT152" s="101" t="s">
        <v>71</v>
      </c>
      <c r="AU152" s="101" t="s">
        <v>18</v>
      </c>
      <c r="AY152" s="101" t="s">
        <v>119</v>
      </c>
      <c r="BK152" s="106">
        <f>SUM($BK$153:$BK$156)</f>
        <v>0</v>
      </c>
    </row>
    <row r="153" spans="2:65" s="6" customFormat="1" ht="27" customHeight="1">
      <c r="B153" s="19"/>
      <c r="C153" s="108" t="s">
        <v>7</v>
      </c>
      <c r="D153" s="108" t="s">
        <v>120</v>
      </c>
      <c r="E153" s="109" t="s">
        <v>245</v>
      </c>
      <c r="F153" s="182" t="s">
        <v>514</v>
      </c>
      <c r="G153" s="183"/>
      <c r="H153" s="183"/>
      <c r="I153" s="183"/>
      <c r="J153" s="110" t="s">
        <v>131</v>
      </c>
      <c r="K153" s="111">
        <v>1</v>
      </c>
      <c r="L153" s="184">
        <v>0</v>
      </c>
      <c r="M153" s="183"/>
      <c r="N153" s="184">
        <f>ROUND($L$153*$K$153,2)</f>
        <v>0</v>
      </c>
      <c r="O153" s="183"/>
      <c r="P153" s="183"/>
      <c r="Q153" s="183"/>
      <c r="R153" s="20"/>
      <c r="T153" s="112"/>
      <c r="U153" s="26" t="s">
        <v>39</v>
      </c>
      <c r="V153" s="113">
        <v>0.25</v>
      </c>
      <c r="W153" s="113">
        <f>$V$153*$K$153</f>
        <v>0.25</v>
      </c>
      <c r="X153" s="113">
        <v>0</v>
      </c>
      <c r="Y153" s="113">
        <f>$X$153*$K$153</f>
        <v>0</v>
      </c>
      <c r="Z153" s="113">
        <v>0</v>
      </c>
      <c r="AA153" s="114">
        <f>$Z$153*$K$153</f>
        <v>0</v>
      </c>
      <c r="AR153" s="6" t="s">
        <v>165</v>
      </c>
      <c r="AT153" s="6" t="s">
        <v>120</v>
      </c>
      <c r="AU153" s="6" t="s">
        <v>125</v>
      </c>
      <c r="AY153" s="6" t="s">
        <v>119</v>
      </c>
      <c r="BE153" s="115">
        <f>IF($U$153="základní",$N$153,0)</f>
        <v>0</v>
      </c>
      <c r="BF153" s="115">
        <f>IF($U$153="snížená",$N$153,0)</f>
        <v>0</v>
      </c>
      <c r="BG153" s="115">
        <f>IF($U$153="zákl. přenesená",$N$153,0)</f>
        <v>0</v>
      </c>
      <c r="BH153" s="115">
        <f>IF($U$153="sníž. přenesená",$N$153,0)</f>
        <v>0</v>
      </c>
      <c r="BI153" s="115">
        <f>IF($U$153="nulová",$N$153,0)</f>
        <v>0</v>
      </c>
      <c r="BJ153" s="6" t="s">
        <v>125</v>
      </c>
      <c r="BK153" s="115">
        <f>ROUND($L$153*$K$153,2)</f>
        <v>0</v>
      </c>
      <c r="BL153" s="6" t="s">
        <v>165</v>
      </c>
      <c r="BM153" s="6" t="s">
        <v>515</v>
      </c>
    </row>
    <row r="154" spans="2:65" s="6" customFormat="1" ht="27" customHeight="1">
      <c r="B154" s="19"/>
      <c r="C154" s="108" t="s">
        <v>208</v>
      </c>
      <c r="D154" s="108" t="s">
        <v>120</v>
      </c>
      <c r="E154" s="109" t="s">
        <v>249</v>
      </c>
      <c r="F154" s="182" t="s">
        <v>250</v>
      </c>
      <c r="G154" s="183"/>
      <c r="H154" s="183"/>
      <c r="I154" s="183"/>
      <c r="J154" s="110" t="s">
        <v>131</v>
      </c>
      <c r="K154" s="111">
        <v>1</v>
      </c>
      <c r="L154" s="184">
        <v>0</v>
      </c>
      <c r="M154" s="183"/>
      <c r="N154" s="184">
        <f>ROUND($L$154*$K$154,2)</f>
        <v>0</v>
      </c>
      <c r="O154" s="183"/>
      <c r="P154" s="183"/>
      <c r="Q154" s="183"/>
      <c r="R154" s="20"/>
      <c r="T154" s="112"/>
      <c r="U154" s="26" t="s">
        <v>39</v>
      </c>
      <c r="V154" s="113">
        <v>0.768</v>
      </c>
      <c r="W154" s="113">
        <f>$V$154*$K$154</f>
        <v>0.768</v>
      </c>
      <c r="X154" s="113">
        <v>0</v>
      </c>
      <c r="Y154" s="113">
        <f>$X$154*$K$154</f>
        <v>0</v>
      </c>
      <c r="Z154" s="113">
        <v>0.131</v>
      </c>
      <c r="AA154" s="114">
        <f>$Z$154*$K$154</f>
        <v>0.131</v>
      </c>
      <c r="AR154" s="6" t="s">
        <v>165</v>
      </c>
      <c r="AT154" s="6" t="s">
        <v>120</v>
      </c>
      <c r="AU154" s="6" t="s">
        <v>125</v>
      </c>
      <c r="AY154" s="6" t="s">
        <v>119</v>
      </c>
      <c r="BE154" s="115">
        <f>IF($U$154="základní",$N$154,0)</f>
        <v>0</v>
      </c>
      <c r="BF154" s="115">
        <f>IF($U$154="snížená",$N$154,0)</f>
        <v>0</v>
      </c>
      <c r="BG154" s="115">
        <f>IF($U$154="zákl. přenesená",$N$154,0)</f>
        <v>0</v>
      </c>
      <c r="BH154" s="115">
        <f>IF($U$154="sníž. přenesená",$N$154,0)</f>
        <v>0</v>
      </c>
      <c r="BI154" s="115">
        <f>IF($U$154="nulová",$N$154,0)</f>
        <v>0</v>
      </c>
      <c r="BJ154" s="6" t="s">
        <v>125</v>
      </c>
      <c r="BK154" s="115">
        <f>ROUND($L$154*$K$154,2)</f>
        <v>0</v>
      </c>
      <c r="BL154" s="6" t="s">
        <v>165</v>
      </c>
      <c r="BM154" s="6" t="s">
        <v>516</v>
      </c>
    </row>
    <row r="155" spans="2:65" s="6" customFormat="1" ht="15.75" customHeight="1">
      <c r="B155" s="19"/>
      <c r="C155" s="108" t="s">
        <v>212</v>
      </c>
      <c r="D155" s="108" t="s">
        <v>120</v>
      </c>
      <c r="E155" s="109" t="s">
        <v>252</v>
      </c>
      <c r="F155" s="182" t="s">
        <v>253</v>
      </c>
      <c r="G155" s="183"/>
      <c r="H155" s="183"/>
      <c r="I155" s="183"/>
      <c r="J155" s="110" t="s">
        <v>164</v>
      </c>
      <c r="K155" s="111">
        <v>1</v>
      </c>
      <c r="L155" s="184">
        <v>0</v>
      </c>
      <c r="M155" s="183"/>
      <c r="N155" s="184">
        <f>ROUND($L$155*$K$155,2)</f>
        <v>0</v>
      </c>
      <c r="O155" s="183"/>
      <c r="P155" s="183"/>
      <c r="Q155" s="183"/>
      <c r="R155" s="20"/>
      <c r="T155" s="112"/>
      <c r="U155" s="26" t="s">
        <v>39</v>
      </c>
      <c r="V155" s="113">
        <v>0</v>
      </c>
      <c r="W155" s="113">
        <f>$V$155*$K$155</f>
        <v>0</v>
      </c>
      <c r="X155" s="113">
        <v>0</v>
      </c>
      <c r="Y155" s="113">
        <f>$X$155*$K$155</f>
        <v>0</v>
      </c>
      <c r="Z155" s="113">
        <v>0</v>
      </c>
      <c r="AA155" s="114">
        <f>$Z$155*$K$155</f>
        <v>0</v>
      </c>
      <c r="AR155" s="6" t="s">
        <v>165</v>
      </c>
      <c r="AT155" s="6" t="s">
        <v>120</v>
      </c>
      <c r="AU155" s="6" t="s">
        <v>125</v>
      </c>
      <c r="AY155" s="6" t="s">
        <v>119</v>
      </c>
      <c r="BE155" s="115">
        <f>IF($U$155="základní",$N$155,0)</f>
        <v>0</v>
      </c>
      <c r="BF155" s="115">
        <f>IF($U$155="snížená",$N$155,0)</f>
        <v>0</v>
      </c>
      <c r="BG155" s="115">
        <f>IF($U$155="zákl. přenesená",$N$155,0)</f>
        <v>0</v>
      </c>
      <c r="BH155" s="115">
        <f>IF($U$155="sníž. přenesená",$N$155,0)</f>
        <v>0</v>
      </c>
      <c r="BI155" s="115">
        <f>IF($U$155="nulová",$N$155,0)</f>
        <v>0</v>
      </c>
      <c r="BJ155" s="6" t="s">
        <v>125</v>
      </c>
      <c r="BK155" s="115">
        <f>ROUND($L$155*$K$155,2)</f>
        <v>0</v>
      </c>
      <c r="BL155" s="6" t="s">
        <v>165</v>
      </c>
      <c r="BM155" s="6" t="s">
        <v>517</v>
      </c>
    </row>
    <row r="156" spans="2:65" s="6" customFormat="1" ht="27" customHeight="1">
      <c r="B156" s="19"/>
      <c r="C156" s="108" t="s">
        <v>217</v>
      </c>
      <c r="D156" s="108" t="s">
        <v>120</v>
      </c>
      <c r="E156" s="109" t="s">
        <v>256</v>
      </c>
      <c r="F156" s="182" t="s">
        <v>257</v>
      </c>
      <c r="G156" s="183"/>
      <c r="H156" s="183"/>
      <c r="I156" s="183"/>
      <c r="J156" s="110" t="s">
        <v>215</v>
      </c>
      <c r="K156" s="111">
        <v>157.03</v>
      </c>
      <c r="L156" s="184">
        <v>0</v>
      </c>
      <c r="M156" s="183"/>
      <c r="N156" s="184">
        <f>ROUND($L$156*$K$156,2)</f>
        <v>0</v>
      </c>
      <c r="O156" s="183"/>
      <c r="P156" s="183"/>
      <c r="Q156" s="183"/>
      <c r="R156" s="20"/>
      <c r="T156" s="112"/>
      <c r="U156" s="26" t="s">
        <v>39</v>
      </c>
      <c r="V156" s="113">
        <v>0</v>
      </c>
      <c r="W156" s="113">
        <f>$V$156*$K$156</f>
        <v>0</v>
      </c>
      <c r="X156" s="113">
        <v>0</v>
      </c>
      <c r="Y156" s="113">
        <f>$X$156*$K$156</f>
        <v>0</v>
      </c>
      <c r="Z156" s="113">
        <v>0</v>
      </c>
      <c r="AA156" s="114">
        <f>$Z$156*$K$156</f>
        <v>0</v>
      </c>
      <c r="AR156" s="6" t="s">
        <v>165</v>
      </c>
      <c r="AT156" s="6" t="s">
        <v>120</v>
      </c>
      <c r="AU156" s="6" t="s">
        <v>125</v>
      </c>
      <c r="AY156" s="6" t="s">
        <v>119</v>
      </c>
      <c r="BE156" s="115">
        <f>IF($U$156="základní",$N$156,0)</f>
        <v>0</v>
      </c>
      <c r="BF156" s="115">
        <f>IF($U$156="snížená",$N$156,0)</f>
        <v>0</v>
      </c>
      <c r="BG156" s="115">
        <f>IF($U$156="zákl. přenesená",$N$156,0)</f>
        <v>0</v>
      </c>
      <c r="BH156" s="115">
        <f>IF($U$156="sníž. přenesená",$N$156,0)</f>
        <v>0</v>
      </c>
      <c r="BI156" s="115">
        <f>IF($U$156="nulová",$N$156,0)</f>
        <v>0</v>
      </c>
      <c r="BJ156" s="6" t="s">
        <v>125</v>
      </c>
      <c r="BK156" s="115">
        <f>ROUND($L$156*$K$156,2)</f>
        <v>0</v>
      </c>
      <c r="BL156" s="6" t="s">
        <v>165</v>
      </c>
      <c r="BM156" s="6" t="s">
        <v>518</v>
      </c>
    </row>
    <row r="157" spans="2:63" s="98" customFormat="1" ht="30.75" customHeight="1">
      <c r="B157" s="99"/>
      <c r="D157" s="107" t="s">
        <v>97</v>
      </c>
      <c r="E157" s="107"/>
      <c r="F157" s="107"/>
      <c r="G157" s="107"/>
      <c r="H157" s="107"/>
      <c r="I157" s="107"/>
      <c r="J157" s="107"/>
      <c r="K157" s="107"/>
      <c r="L157" s="107"/>
      <c r="M157" s="107"/>
      <c r="N157" s="180">
        <f>$BK$157</f>
        <v>0</v>
      </c>
      <c r="O157" s="179"/>
      <c r="P157" s="179"/>
      <c r="Q157" s="179"/>
      <c r="R157" s="102"/>
      <c r="T157" s="103"/>
      <c r="W157" s="104">
        <f>SUM($W$158:$W$171)</f>
        <v>11.231694999999998</v>
      </c>
      <c r="Y157" s="104">
        <f>SUM($Y$158:$Y$171)</f>
        <v>0.08931307</v>
      </c>
      <c r="AA157" s="105">
        <f>SUM($AA$158:$AA$171)</f>
        <v>0.0685075</v>
      </c>
      <c r="AR157" s="101" t="s">
        <v>125</v>
      </c>
      <c r="AT157" s="101" t="s">
        <v>71</v>
      </c>
      <c r="AU157" s="101" t="s">
        <v>18</v>
      </c>
      <c r="AY157" s="101" t="s">
        <v>119</v>
      </c>
      <c r="BK157" s="106">
        <f>SUM($BK$158:$BK$171)</f>
        <v>0</v>
      </c>
    </row>
    <row r="158" spans="2:65" s="6" customFormat="1" ht="27" customHeight="1">
      <c r="B158" s="19"/>
      <c r="C158" s="108" t="s">
        <v>221</v>
      </c>
      <c r="D158" s="108" t="s">
        <v>120</v>
      </c>
      <c r="E158" s="109" t="s">
        <v>260</v>
      </c>
      <c r="F158" s="182" t="s">
        <v>261</v>
      </c>
      <c r="G158" s="183"/>
      <c r="H158" s="183"/>
      <c r="I158" s="183"/>
      <c r="J158" s="110" t="s">
        <v>262</v>
      </c>
      <c r="K158" s="111">
        <v>24.36</v>
      </c>
      <c r="L158" s="184">
        <v>0</v>
      </c>
      <c r="M158" s="183"/>
      <c r="N158" s="184">
        <f>ROUND($L$158*$K$158,2)</f>
        <v>0</v>
      </c>
      <c r="O158" s="183"/>
      <c r="P158" s="183"/>
      <c r="Q158" s="183"/>
      <c r="R158" s="20"/>
      <c r="T158" s="112"/>
      <c r="U158" s="26" t="s">
        <v>39</v>
      </c>
      <c r="V158" s="113">
        <v>0.035</v>
      </c>
      <c r="W158" s="113">
        <f>$V$158*$K$158</f>
        <v>0.8526</v>
      </c>
      <c r="X158" s="113">
        <v>0</v>
      </c>
      <c r="Y158" s="113">
        <f>$X$158*$K$158</f>
        <v>0</v>
      </c>
      <c r="Z158" s="113">
        <v>0</v>
      </c>
      <c r="AA158" s="114">
        <f>$Z$158*$K$158</f>
        <v>0</v>
      </c>
      <c r="AR158" s="6" t="s">
        <v>165</v>
      </c>
      <c r="AT158" s="6" t="s">
        <v>120</v>
      </c>
      <c r="AU158" s="6" t="s">
        <v>125</v>
      </c>
      <c r="AY158" s="6" t="s">
        <v>119</v>
      </c>
      <c r="BE158" s="115">
        <f>IF($U$158="základní",$N$158,0)</f>
        <v>0</v>
      </c>
      <c r="BF158" s="115">
        <f>IF($U$158="snížená",$N$158,0)</f>
        <v>0</v>
      </c>
      <c r="BG158" s="115">
        <f>IF($U$158="zákl. přenesená",$N$158,0)</f>
        <v>0</v>
      </c>
      <c r="BH158" s="115">
        <f>IF($U$158="sníž. přenesená",$N$158,0)</f>
        <v>0</v>
      </c>
      <c r="BI158" s="115">
        <f>IF($U$158="nulová",$N$158,0)</f>
        <v>0</v>
      </c>
      <c r="BJ158" s="6" t="s">
        <v>125</v>
      </c>
      <c r="BK158" s="115">
        <f>ROUND($L$158*$K$158,2)</f>
        <v>0</v>
      </c>
      <c r="BL158" s="6" t="s">
        <v>165</v>
      </c>
      <c r="BM158" s="6" t="s">
        <v>519</v>
      </c>
    </row>
    <row r="159" spans="2:51" s="6" customFormat="1" ht="18.75" customHeight="1">
      <c r="B159" s="116"/>
      <c r="E159" s="117"/>
      <c r="F159" s="188" t="s">
        <v>520</v>
      </c>
      <c r="G159" s="189"/>
      <c r="H159" s="189"/>
      <c r="I159" s="189"/>
      <c r="K159" s="118">
        <v>18.76</v>
      </c>
      <c r="R159" s="119"/>
      <c r="T159" s="120"/>
      <c r="AA159" s="121"/>
      <c r="AT159" s="117" t="s">
        <v>128</v>
      </c>
      <c r="AU159" s="117" t="s">
        <v>125</v>
      </c>
      <c r="AV159" s="117" t="s">
        <v>125</v>
      </c>
      <c r="AW159" s="117" t="s">
        <v>88</v>
      </c>
      <c r="AX159" s="117" t="s">
        <v>72</v>
      </c>
      <c r="AY159" s="117" t="s">
        <v>119</v>
      </c>
    </row>
    <row r="160" spans="2:51" s="6" customFormat="1" ht="18.75" customHeight="1">
      <c r="B160" s="116"/>
      <c r="E160" s="117"/>
      <c r="F160" s="188" t="s">
        <v>521</v>
      </c>
      <c r="G160" s="189"/>
      <c r="H160" s="189"/>
      <c r="I160" s="189"/>
      <c r="K160" s="118">
        <v>5.6</v>
      </c>
      <c r="R160" s="119"/>
      <c r="T160" s="120"/>
      <c r="AA160" s="121"/>
      <c r="AT160" s="117" t="s">
        <v>128</v>
      </c>
      <c r="AU160" s="117" t="s">
        <v>125</v>
      </c>
      <c r="AV160" s="117" t="s">
        <v>125</v>
      </c>
      <c r="AW160" s="117" t="s">
        <v>88</v>
      </c>
      <c r="AX160" s="117" t="s">
        <v>72</v>
      </c>
      <c r="AY160" s="117" t="s">
        <v>119</v>
      </c>
    </row>
    <row r="161" spans="2:51" s="6" customFormat="1" ht="18.75" customHeight="1">
      <c r="B161" s="126"/>
      <c r="E161" s="127"/>
      <c r="F161" s="190" t="s">
        <v>266</v>
      </c>
      <c r="G161" s="191"/>
      <c r="H161" s="191"/>
      <c r="I161" s="191"/>
      <c r="K161" s="128">
        <v>24.36</v>
      </c>
      <c r="R161" s="129"/>
      <c r="T161" s="130"/>
      <c r="AA161" s="131"/>
      <c r="AT161" s="127" t="s">
        <v>128</v>
      </c>
      <c r="AU161" s="127" t="s">
        <v>125</v>
      </c>
      <c r="AV161" s="127" t="s">
        <v>124</v>
      </c>
      <c r="AW161" s="127" t="s">
        <v>88</v>
      </c>
      <c r="AX161" s="127" t="s">
        <v>18</v>
      </c>
      <c r="AY161" s="127" t="s">
        <v>119</v>
      </c>
    </row>
    <row r="162" spans="2:65" s="6" customFormat="1" ht="27" customHeight="1">
      <c r="B162" s="19"/>
      <c r="C162" s="108" t="s">
        <v>227</v>
      </c>
      <c r="D162" s="108" t="s">
        <v>120</v>
      </c>
      <c r="E162" s="109" t="s">
        <v>268</v>
      </c>
      <c r="F162" s="182" t="s">
        <v>269</v>
      </c>
      <c r="G162" s="183"/>
      <c r="H162" s="183"/>
      <c r="I162" s="183"/>
      <c r="J162" s="110" t="s">
        <v>262</v>
      </c>
      <c r="K162" s="111">
        <v>24.36</v>
      </c>
      <c r="L162" s="184">
        <v>0</v>
      </c>
      <c r="M162" s="183"/>
      <c r="N162" s="184">
        <f>ROUND($L$162*$K$162,2)</f>
        <v>0</v>
      </c>
      <c r="O162" s="183"/>
      <c r="P162" s="183"/>
      <c r="Q162" s="183"/>
      <c r="R162" s="20"/>
      <c r="T162" s="112"/>
      <c r="U162" s="26" t="s">
        <v>39</v>
      </c>
      <c r="V162" s="113">
        <v>0.058</v>
      </c>
      <c r="W162" s="113">
        <f>$V$162*$K$162</f>
        <v>1.4128800000000001</v>
      </c>
      <c r="X162" s="113">
        <v>2E-05</v>
      </c>
      <c r="Y162" s="113">
        <f>$X$162*$K$162</f>
        <v>0.0004872</v>
      </c>
      <c r="Z162" s="113">
        <v>0</v>
      </c>
      <c r="AA162" s="114">
        <f>$Z$162*$K$162</f>
        <v>0</v>
      </c>
      <c r="AR162" s="6" t="s">
        <v>165</v>
      </c>
      <c r="AT162" s="6" t="s">
        <v>120</v>
      </c>
      <c r="AU162" s="6" t="s">
        <v>125</v>
      </c>
      <c r="AY162" s="6" t="s">
        <v>119</v>
      </c>
      <c r="BE162" s="115">
        <f>IF($U$162="základní",$N$162,0)</f>
        <v>0</v>
      </c>
      <c r="BF162" s="115">
        <f>IF($U$162="snížená",$N$162,0)</f>
        <v>0</v>
      </c>
      <c r="BG162" s="115">
        <f>IF($U$162="zákl. přenesená",$N$162,0)</f>
        <v>0</v>
      </c>
      <c r="BH162" s="115">
        <f>IF($U$162="sníž. přenesená",$N$162,0)</f>
        <v>0</v>
      </c>
      <c r="BI162" s="115">
        <f>IF($U$162="nulová",$N$162,0)</f>
        <v>0</v>
      </c>
      <c r="BJ162" s="6" t="s">
        <v>125</v>
      </c>
      <c r="BK162" s="115">
        <f>ROUND($L$162*$K$162,2)</f>
        <v>0</v>
      </c>
      <c r="BL162" s="6" t="s">
        <v>165</v>
      </c>
      <c r="BM162" s="6" t="s">
        <v>522</v>
      </c>
    </row>
    <row r="163" spans="2:65" s="6" customFormat="1" ht="27" customHeight="1">
      <c r="B163" s="19"/>
      <c r="C163" s="122" t="s">
        <v>231</v>
      </c>
      <c r="D163" s="122" t="s">
        <v>222</v>
      </c>
      <c r="E163" s="123" t="s">
        <v>272</v>
      </c>
      <c r="F163" s="185" t="s">
        <v>273</v>
      </c>
      <c r="G163" s="186"/>
      <c r="H163" s="186"/>
      <c r="I163" s="186"/>
      <c r="J163" s="124" t="s">
        <v>262</v>
      </c>
      <c r="K163" s="125">
        <v>24.847</v>
      </c>
      <c r="L163" s="187">
        <v>0</v>
      </c>
      <c r="M163" s="186"/>
      <c r="N163" s="187">
        <f>ROUND($L$163*$K$163,2)</f>
        <v>0</v>
      </c>
      <c r="O163" s="183"/>
      <c r="P163" s="183"/>
      <c r="Q163" s="183"/>
      <c r="R163" s="20"/>
      <c r="T163" s="112"/>
      <c r="U163" s="26" t="s">
        <v>39</v>
      </c>
      <c r="V163" s="113">
        <v>0</v>
      </c>
      <c r="W163" s="113">
        <f>$V$163*$K$163</f>
        <v>0</v>
      </c>
      <c r="X163" s="113">
        <v>0.00022</v>
      </c>
      <c r="Y163" s="113">
        <f>$X$163*$K$163</f>
        <v>0.00546634</v>
      </c>
      <c r="Z163" s="113">
        <v>0</v>
      </c>
      <c r="AA163" s="114">
        <f>$Z$163*$K$163</f>
        <v>0</v>
      </c>
      <c r="AR163" s="6" t="s">
        <v>225</v>
      </c>
      <c r="AT163" s="6" t="s">
        <v>222</v>
      </c>
      <c r="AU163" s="6" t="s">
        <v>125</v>
      </c>
      <c r="AY163" s="6" t="s">
        <v>119</v>
      </c>
      <c r="BE163" s="115">
        <f>IF($U$163="základní",$N$163,0)</f>
        <v>0</v>
      </c>
      <c r="BF163" s="115">
        <f>IF($U$163="snížená",$N$163,0)</f>
        <v>0</v>
      </c>
      <c r="BG163" s="115">
        <f>IF($U$163="zákl. přenesená",$N$163,0)</f>
        <v>0</v>
      </c>
      <c r="BH163" s="115">
        <f>IF($U$163="sníž. přenesená",$N$163,0)</f>
        <v>0</v>
      </c>
      <c r="BI163" s="115">
        <f>IF($U$163="nulová",$N$163,0)</f>
        <v>0</v>
      </c>
      <c r="BJ163" s="6" t="s">
        <v>125</v>
      </c>
      <c r="BK163" s="115">
        <f>ROUND($L$163*$K$163,2)</f>
        <v>0</v>
      </c>
      <c r="BL163" s="6" t="s">
        <v>165</v>
      </c>
      <c r="BM163" s="6" t="s">
        <v>523</v>
      </c>
    </row>
    <row r="164" spans="2:65" s="6" customFormat="1" ht="27" customHeight="1">
      <c r="B164" s="19"/>
      <c r="C164" s="108" t="s">
        <v>235</v>
      </c>
      <c r="D164" s="108" t="s">
        <v>120</v>
      </c>
      <c r="E164" s="109" t="s">
        <v>276</v>
      </c>
      <c r="F164" s="182" t="s">
        <v>277</v>
      </c>
      <c r="G164" s="183"/>
      <c r="H164" s="183"/>
      <c r="I164" s="183"/>
      <c r="J164" s="110" t="s">
        <v>123</v>
      </c>
      <c r="K164" s="111">
        <v>27.403</v>
      </c>
      <c r="L164" s="184">
        <v>0</v>
      </c>
      <c r="M164" s="183"/>
      <c r="N164" s="184">
        <f>ROUND($L$164*$K$164,2)</f>
        <v>0</v>
      </c>
      <c r="O164" s="183"/>
      <c r="P164" s="183"/>
      <c r="Q164" s="183"/>
      <c r="R164" s="20"/>
      <c r="T164" s="112"/>
      <c r="U164" s="26" t="s">
        <v>39</v>
      </c>
      <c r="V164" s="113">
        <v>0.105</v>
      </c>
      <c r="W164" s="113">
        <f>$V$164*$K$164</f>
        <v>2.877315</v>
      </c>
      <c r="X164" s="113">
        <v>0</v>
      </c>
      <c r="Y164" s="113">
        <f>$X$164*$K$164</f>
        <v>0</v>
      </c>
      <c r="Z164" s="113">
        <v>0.0025</v>
      </c>
      <c r="AA164" s="114">
        <f>$Z$164*$K$164</f>
        <v>0.0685075</v>
      </c>
      <c r="AR164" s="6" t="s">
        <v>165</v>
      </c>
      <c r="AT164" s="6" t="s">
        <v>120</v>
      </c>
      <c r="AU164" s="6" t="s">
        <v>125</v>
      </c>
      <c r="AY164" s="6" t="s">
        <v>119</v>
      </c>
      <c r="BE164" s="115">
        <f>IF($U$164="základní",$N$164,0)</f>
        <v>0</v>
      </c>
      <c r="BF164" s="115">
        <f>IF($U$164="snížená",$N$164,0)</f>
        <v>0</v>
      </c>
      <c r="BG164" s="115">
        <f>IF($U$164="zákl. přenesená",$N$164,0)</f>
        <v>0</v>
      </c>
      <c r="BH164" s="115">
        <f>IF($U$164="sníž. přenesená",$N$164,0)</f>
        <v>0</v>
      </c>
      <c r="BI164" s="115">
        <f>IF($U$164="nulová",$N$164,0)</f>
        <v>0</v>
      </c>
      <c r="BJ164" s="6" t="s">
        <v>125</v>
      </c>
      <c r="BK164" s="115">
        <f>ROUND($L$164*$K$164,2)</f>
        <v>0</v>
      </c>
      <c r="BL164" s="6" t="s">
        <v>165</v>
      </c>
      <c r="BM164" s="6" t="s">
        <v>524</v>
      </c>
    </row>
    <row r="165" spans="2:51" s="6" customFormat="1" ht="18.75" customHeight="1">
      <c r="B165" s="116"/>
      <c r="E165" s="117"/>
      <c r="F165" s="188" t="s">
        <v>525</v>
      </c>
      <c r="G165" s="189"/>
      <c r="H165" s="189"/>
      <c r="I165" s="189"/>
      <c r="K165" s="118">
        <v>23.503</v>
      </c>
      <c r="R165" s="119"/>
      <c r="T165" s="120"/>
      <c r="AA165" s="121"/>
      <c r="AT165" s="117" t="s">
        <v>128</v>
      </c>
      <c r="AU165" s="117" t="s">
        <v>125</v>
      </c>
      <c r="AV165" s="117" t="s">
        <v>125</v>
      </c>
      <c r="AW165" s="117" t="s">
        <v>88</v>
      </c>
      <c r="AX165" s="117" t="s">
        <v>72</v>
      </c>
      <c r="AY165" s="117" t="s">
        <v>119</v>
      </c>
    </row>
    <row r="166" spans="2:51" s="6" customFormat="1" ht="18.75" customHeight="1">
      <c r="B166" s="116"/>
      <c r="E166" s="117"/>
      <c r="F166" s="188" t="s">
        <v>526</v>
      </c>
      <c r="G166" s="189"/>
      <c r="H166" s="189"/>
      <c r="I166" s="189"/>
      <c r="K166" s="118">
        <v>3.9</v>
      </c>
      <c r="R166" s="119"/>
      <c r="T166" s="120"/>
      <c r="AA166" s="121"/>
      <c r="AT166" s="117" t="s">
        <v>128</v>
      </c>
      <c r="AU166" s="117" t="s">
        <v>125</v>
      </c>
      <c r="AV166" s="117" t="s">
        <v>125</v>
      </c>
      <c r="AW166" s="117" t="s">
        <v>88</v>
      </c>
      <c r="AX166" s="117" t="s">
        <v>72</v>
      </c>
      <c r="AY166" s="117" t="s">
        <v>119</v>
      </c>
    </row>
    <row r="167" spans="2:51" s="6" customFormat="1" ht="18.75" customHeight="1">
      <c r="B167" s="126"/>
      <c r="E167" s="127"/>
      <c r="F167" s="190" t="s">
        <v>266</v>
      </c>
      <c r="G167" s="191"/>
      <c r="H167" s="191"/>
      <c r="I167" s="191"/>
      <c r="K167" s="128">
        <v>27.403</v>
      </c>
      <c r="R167" s="129"/>
      <c r="T167" s="130"/>
      <c r="AA167" s="131"/>
      <c r="AT167" s="127" t="s">
        <v>128</v>
      </c>
      <c r="AU167" s="127" t="s">
        <v>125</v>
      </c>
      <c r="AV167" s="127" t="s">
        <v>124</v>
      </c>
      <c r="AW167" s="127" t="s">
        <v>88</v>
      </c>
      <c r="AX167" s="127" t="s">
        <v>18</v>
      </c>
      <c r="AY167" s="127" t="s">
        <v>119</v>
      </c>
    </row>
    <row r="168" spans="2:65" s="6" customFormat="1" ht="15.75" customHeight="1">
      <c r="B168" s="19"/>
      <c r="C168" s="108" t="s">
        <v>240</v>
      </c>
      <c r="D168" s="108" t="s">
        <v>120</v>
      </c>
      <c r="E168" s="109" t="s">
        <v>282</v>
      </c>
      <c r="F168" s="182" t="s">
        <v>283</v>
      </c>
      <c r="G168" s="183"/>
      <c r="H168" s="183"/>
      <c r="I168" s="183"/>
      <c r="J168" s="110" t="s">
        <v>123</v>
      </c>
      <c r="K168" s="111">
        <v>27.403</v>
      </c>
      <c r="L168" s="184">
        <v>0</v>
      </c>
      <c r="M168" s="183"/>
      <c r="N168" s="184">
        <f>ROUND($L$168*$K$168,2)</f>
        <v>0</v>
      </c>
      <c r="O168" s="183"/>
      <c r="P168" s="183"/>
      <c r="Q168" s="183"/>
      <c r="R168" s="20"/>
      <c r="T168" s="112"/>
      <c r="U168" s="26" t="s">
        <v>39</v>
      </c>
      <c r="V168" s="113">
        <v>0.2</v>
      </c>
      <c r="W168" s="113">
        <f>$V$168*$K$168</f>
        <v>5.4806</v>
      </c>
      <c r="X168" s="113">
        <v>0.00027</v>
      </c>
      <c r="Y168" s="113">
        <f>$X$168*$K$168</f>
        <v>0.00739881</v>
      </c>
      <c r="Z168" s="113">
        <v>0</v>
      </c>
      <c r="AA168" s="114">
        <f>$Z$168*$K$168</f>
        <v>0</v>
      </c>
      <c r="AR168" s="6" t="s">
        <v>165</v>
      </c>
      <c r="AT168" s="6" t="s">
        <v>120</v>
      </c>
      <c r="AU168" s="6" t="s">
        <v>125</v>
      </c>
      <c r="AY168" s="6" t="s">
        <v>119</v>
      </c>
      <c r="BE168" s="115">
        <f>IF($U$168="základní",$N$168,0)</f>
        <v>0</v>
      </c>
      <c r="BF168" s="115">
        <f>IF($U$168="snížená",$N$168,0)</f>
        <v>0</v>
      </c>
      <c r="BG168" s="115">
        <f>IF($U$168="zákl. přenesená",$N$168,0)</f>
        <v>0</v>
      </c>
      <c r="BH168" s="115">
        <f>IF($U$168="sníž. přenesená",$N$168,0)</f>
        <v>0</v>
      </c>
      <c r="BI168" s="115">
        <f>IF($U$168="nulová",$N$168,0)</f>
        <v>0</v>
      </c>
      <c r="BJ168" s="6" t="s">
        <v>125</v>
      </c>
      <c r="BK168" s="115">
        <f>ROUND($L$168*$K$168,2)</f>
        <v>0</v>
      </c>
      <c r="BL168" s="6" t="s">
        <v>165</v>
      </c>
      <c r="BM168" s="6" t="s">
        <v>527</v>
      </c>
    </row>
    <row r="169" spans="2:65" s="6" customFormat="1" ht="15.75" customHeight="1">
      <c r="B169" s="19"/>
      <c r="C169" s="122" t="s">
        <v>244</v>
      </c>
      <c r="D169" s="122" t="s">
        <v>222</v>
      </c>
      <c r="E169" s="123" t="s">
        <v>286</v>
      </c>
      <c r="F169" s="185" t="s">
        <v>287</v>
      </c>
      <c r="G169" s="186"/>
      <c r="H169" s="186"/>
      <c r="I169" s="186"/>
      <c r="J169" s="124" t="s">
        <v>123</v>
      </c>
      <c r="K169" s="125">
        <v>28.773</v>
      </c>
      <c r="L169" s="187">
        <v>0</v>
      </c>
      <c r="M169" s="186"/>
      <c r="N169" s="187">
        <f>ROUND($L$169*$K$169,2)</f>
        <v>0</v>
      </c>
      <c r="O169" s="183"/>
      <c r="P169" s="183"/>
      <c r="Q169" s="183"/>
      <c r="R169" s="20"/>
      <c r="T169" s="112"/>
      <c r="U169" s="26" t="s">
        <v>39</v>
      </c>
      <c r="V169" s="113">
        <v>0</v>
      </c>
      <c r="W169" s="113">
        <f>$V$169*$K$169</f>
        <v>0</v>
      </c>
      <c r="X169" s="113">
        <v>0.00264</v>
      </c>
      <c r="Y169" s="113">
        <f>$X$169*$K$169</f>
        <v>0.07596072</v>
      </c>
      <c r="Z169" s="113">
        <v>0</v>
      </c>
      <c r="AA169" s="114">
        <f>$Z$169*$K$169</f>
        <v>0</v>
      </c>
      <c r="AR169" s="6" t="s">
        <v>225</v>
      </c>
      <c r="AT169" s="6" t="s">
        <v>222</v>
      </c>
      <c r="AU169" s="6" t="s">
        <v>125</v>
      </c>
      <c r="AY169" s="6" t="s">
        <v>119</v>
      </c>
      <c r="BE169" s="115">
        <f>IF($U$169="základní",$N$169,0)</f>
        <v>0</v>
      </c>
      <c r="BF169" s="115">
        <f>IF($U$169="snížená",$N$169,0)</f>
        <v>0</v>
      </c>
      <c r="BG169" s="115">
        <f>IF($U$169="zákl. přenesená",$N$169,0)</f>
        <v>0</v>
      </c>
      <c r="BH169" s="115">
        <f>IF($U$169="sníž. přenesená",$N$169,0)</f>
        <v>0</v>
      </c>
      <c r="BI169" s="115">
        <f>IF($U$169="nulová",$N$169,0)</f>
        <v>0</v>
      </c>
      <c r="BJ169" s="6" t="s">
        <v>125</v>
      </c>
      <c r="BK169" s="115">
        <f>ROUND($L$169*$K$169,2)</f>
        <v>0</v>
      </c>
      <c r="BL169" s="6" t="s">
        <v>165</v>
      </c>
      <c r="BM169" s="6" t="s">
        <v>528</v>
      </c>
    </row>
    <row r="170" spans="2:65" s="6" customFormat="1" ht="15.75" customHeight="1">
      <c r="B170" s="19"/>
      <c r="C170" s="108" t="s">
        <v>248</v>
      </c>
      <c r="D170" s="108" t="s">
        <v>120</v>
      </c>
      <c r="E170" s="109" t="s">
        <v>290</v>
      </c>
      <c r="F170" s="182" t="s">
        <v>291</v>
      </c>
      <c r="G170" s="183"/>
      <c r="H170" s="183"/>
      <c r="I170" s="183"/>
      <c r="J170" s="110" t="s">
        <v>262</v>
      </c>
      <c r="K170" s="111">
        <v>5.53</v>
      </c>
      <c r="L170" s="184">
        <v>0</v>
      </c>
      <c r="M170" s="183"/>
      <c r="N170" s="184">
        <f>ROUND($L$170*$K$170,2)</f>
        <v>0</v>
      </c>
      <c r="O170" s="183"/>
      <c r="P170" s="183"/>
      <c r="Q170" s="183"/>
      <c r="R170" s="20"/>
      <c r="T170" s="112"/>
      <c r="U170" s="26" t="s">
        <v>39</v>
      </c>
      <c r="V170" s="113">
        <v>0.11</v>
      </c>
      <c r="W170" s="113">
        <f>$V$170*$K$170</f>
        <v>0.6083000000000001</v>
      </c>
      <c r="X170" s="113">
        <v>0</v>
      </c>
      <c r="Y170" s="113">
        <f>$X$170*$K$170</f>
        <v>0</v>
      </c>
      <c r="Z170" s="113">
        <v>0</v>
      </c>
      <c r="AA170" s="114">
        <f>$Z$170*$K$170</f>
        <v>0</v>
      </c>
      <c r="AR170" s="6" t="s">
        <v>165</v>
      </c>
      <c r="AT170" s="6" t="s">
        <v>120</v>
      </c>
      <c r="AU170" s="6" t="s">
        <v>125</v>
      </c>
      <c r="AY170" s="6" t="s">
        <v>119</v>
      </c>
      <c r="BE170" s="115">
        <f>IF($U$170="základní",$N$170,0)</f>
        <v>0</v>
      </c>
      <c r="BF170" s="115">
        <f>IF($U$170="snížená",$N$170,0)</f>
        <v>0</v>
      </c>
      <c r="BG170" s="115">
        <f>IF($U$170="zákl. přenesená",$N$170,0)</f>
        <v>0</v>
      </c>
      <c r="BH170" s="115">
        <f>IF($U$170="sníž. přenesená",$N$170,0)</f>
        <v>0</v>
      </c>
      <c r="BI170" s="115">
        <f>IF($U$170="nulová",$N$170,0)</f>
        <v>0</v>
      </c>
      <c r="BJ170" s="6" t="s">
        <v>125</v>
      </c>
      <c r="BK170" s="115">
        <f>ROUND($L$170*$K$170,2)</f>
        <v>0</v>
      </c>
      <c r="BL170" s="6" t="s">
        <v>165</v>
      </c>
      <c r="BM170" s="6" t="s">
        <v>529</v>
      </c>
    </row>
    <row r="171" spans="2:65" s="6" customFormat="1" ht="27" customHeight="1">
      <c r="B171" s="19"/>
      <c r="C171" s="108" t="s">
        <v>225</v>
      </c>
      <c r="D171" s="108" t="s">
        <v>120</v>
      </c>
      <c r="E171" s="109" t="s">
        <v>294</v>
      </c>
      <c r="F171" s="182" t="s">
        <v>295</v>
      </c>
      <c r="G171" s="183"/>
      <c r="H171" s="183"/>
      <c r="I171" s="183"/>
      <c r="J171" s="110" t="s">
        <v>215</v>
      </c>
      <c r="K171" s="111">
        <v>122.072</v>
      </c>
      <c r="L171" s="184">
        <v>0</v>
      </c>
      <c r="M171" s="183"/>
      <c r="N171" s="184">
        <f>ROUND($L$171*$K$171,2)</f>
        <v>0</v>
      </c>
      <c r="O171" s="183"/>
      <c r="P171" s="183"/>
      <c r="Q171" s="183"/>
      <c r="R171" s="20"/>
      <c r="T171" s="112"/>
      <c r="U171" s="26" t="s">
        <v>39</v>
      </c>
      <c r="V171" s="113">
        <v>0</v>
      </c>
      <c r="W171" s="113">
        <f>$V$171*$K$171</f>
        <v>0</v>
      </c>
      <c r="X171" s="113">
        <v>0</v>
      </c>
      <c r="Y171" s="113">
        <f>$X$171*$K$171</f>
        <v>0</v>
      </c>
      <c r="Z171" s="113">
        <v>0</v>
      </c>
      <c r="AA171" s="114">
        <f>$Z$171*$K$171</f>
        <v>0</v>
      </c>
      <c r="AR171" s="6" t="s">
        <v>165</v>
      </c>
      <c r="AT171" s="6" t="s">
        <v>120</v>
      </c>
      <c r="AU171" s="6" t="s">
        <v>125</v>
      </c>
      <c r="AY171" s="6" t="s">
        <v>119</v>
      </c>
      <c r="BE171" s="115">
        <f>IF($U$171="základní",$N$171,0)</f>
        <v>0</v>
      </c>
      <c r="BF171" s="115">
        <f>IF($U$171="snížená",$N$171,0)</f>
        <v>0</v>
      </c>
      <c r="BG171" s="115">
        <f>IF($U$171="zákl. přenesená",$N$171,0)</f>
        <v>0</v>
      </c>
      <c r="BH171" s="115">
        <f>IF($U$171="sníž. přenesená",$N$171,0)</f>
        <v>0</v>
      </c>
      <c r="BI171" s="115">
        <f>IF($U$171="nulová",$N$171,0)</f>
        <v>0</v>
      </c>
      <c r="BJ171" s="6" t="s">
        <v>125</v>
      </c>
      <c r="BK171" s="115">
        <f>ROUND($L$171*$K$171,2)</f>
        <v>0</v>
      </c>
      <c r="BL171" s="6" t="s">
        <v>165</v>
      </c>
      <c r="BM171" s="6" t="s">
        <v>530</v>
      </c>
    </row>
    <row r="172" spans="2:63" s="98" customFormat="1" ht="30.75" customHeight="1">
      <c r="B172" s="99"/>
      <c r="D172" s="107" t="s">
        <v>98</v>
      </c>
      <c r="E172" s="107"/>
      <c r="F172" s="107"/>
      <c r="G172" s="107"/>
      <c r="H172" s="107"/>
      <c r="I172" s="107"/>
      <c r="J172" s="107"/>
      <c r="K172" s="107"/>
      <c r="L172" s="107"/>
      <c r="M172" s="107"/>
      <c r="N172" s="180">
        <f>$BK$172</f>
        <v>0</v>
      </c>
      <c r="O172" s="179"/>
      <c r="P172" s="179"/>
      <c r="Q172" s="179"/>
      <c r="R172" s="102"/>
      <c r="T172" s="103"/>
      <c r="W172" s="104">
        <f>SUM($W$173:$W$178)</f>
        <v>0.742</v>
      </c>
      <c r="Y172" s="104">
        <f>SUM($Y$173:$Y$178)</f>
        <v>0.0070810000000000005</v>
      </c>
      <c r="AA172" s="105">
        <f>SUM($AA$173:$AA$178)</f>
        <v>0</v>
      </c>
      <c r="AR172" s="101" t="s">
        <v>125</v>
      </c>
      <c r="AT172" s="101" t="s">
        <v>71</v>
      </c>
      <c r="AU172" s="101" t="s">
        <v>18</v>
      </c>
      <c r="AY172" s="101" t="s">
        <v>119</v>
      </c>
      <c r="BK172" s="106">
        <f>SUM($BK$173:$BK$178)</f>
        <v>0</v>
      </c>
    </row>
    <row r="173" spans="2:65" s="6" customFormat="1" ht="27" customHeight="1">
      <c r="B173" s="19"/>
      <c r="C173" s="108" t="s">
        <v>255</v>
      </c>
      <c r="D173" s="108" t="s">
        <v>120</v>
      </c>
      <c r="E173" s="109" t="s">
        <v>303</v>
      </c>
      <c r="F173" s="182" t="s">
        <v>304</v>
      </c>
      <c r="G173" s="183"/>
      <c r="H173" s="183"/>
      <c r="I173" s="183"/>
      <c r="J173" s="110" t="s">
        <v>123</v>
      </c>
      <c r="K173" s="111">
        <v>0.5</v>
      </c>
      <c r="L173" s="184">
        <v>0</v>
      </c>
      <c r="M173" s="183"/>
      <c r="N173" s="184">
        <f>ROUND($L$173*$K$173,2)</f>
        <v>0</v>
      </c>
      <c r="O173" s="183"/>
      <c r="P173" s="183"/>
      <c r="Q173" s="183"/>
      <c r="R173" s="20"/>
      <c r="T173" s="112"/>
      <c r="U173" s="26" t="s">
        <v>39</v>
      </c>
      <c r="V173" s="113">
        <v>0.814</v>
      </c>
      <c r="W173" s="113">
        <f>$V$173*$K$173</f>
        <v>0.407</v>
      </c>
      <c r="X173" s="113">
        <v>0.0032</v>
      </c>
      <c r="Y173" s="113">
        <f>$X$173*$K$173</f>
        <v>0.0016</v>
      </c>
      <c r="Z173" s="113">
        <v>0</v>
      </c>
      <c r="AA173" s="114">
        <f>$Z$173*$K$173</f>
        <v>0</v>
      </c>
      <c r="AR173" s="6" t="s">
        <v>165</v>
      </c>
      <c r="AT173" s="6" t="s">
        <v>120</v>
      </c>
      <c r="AU173" s="6" t="s">
        <v>125</v>
      </c>
      <c r="AY173" s="6" t="s">
        <v>119</v>
      </c>
      <c r="BE173" s="115">
        <f>IF($U$173="základní",$N$173,0)</f>
        <v>0</v>
      </c>
      <c r="BF173" s="115">
        <f>IF($U$173="snížená",$N$173,0)</f>
        <v>0</v>
      </c>
      <c r="BG173" s="115">
        <f>IF($U$173="zákl. přenesená",$N$173,0)</f>
        <v>0</v>
      </c>
      <c r="BH173" s="115">
        <f>IF($U$173="sníž. přenesená",$N$173,0)</f>
        <v>0</v>
      </c>
      <c r="BI173" s="115">
        <f>IF($U$173="nulová",$N$173,0)</f>
        <v>0</v>
      </c>
      <c r="BJ173" s="6" t="s">
        <v>125</v>
      </c>
      <c r="BK173" s="115">
        <f>ROUND($L$173*$K$173,2)</f>
        <v>0</v>
      </c>
      <c r="BL173" s="6" t="s">
        <v>165</v>
      </c>
      <c r="BM173" s="6" t="s">
        <v>531</v>
      </c>
    </row>
    <row r="174" spans="2:51" s="6" customFormat="1" ht="18.75" customHeight="1">
      <c r="B174" s="116"/>
      <c r="E174" s="117"/>
      <c r="F174" s="188" t="s">
        <v>458</v>
      </c>
      <c r="G174" s="189"/>
      <c r="H174" s="189"/>
      <c r="I174" s="189"/>
      <c r="K174" s="118">
        <v>0.5</v>
      </c>
      <c r="R174" s="119"/>
      <c r="T174" s="120"/>
      <c r="AA174" s="121"/>
      <c r="AT174" s="117" t="s">
        <v>128</v>
      </c>
      <c r="AU174" s="117" t="s">
        <v>125</v>
      </c>
      <c r="AV174" s="117" t="s">
        <v>125</v>
      </c>
      <c r="AW174" s="117" t="s">
        <v>88</v>
      </c>
      <c r="AX174" s="117" t="s">
        <v>18</v>
      </c>
      <c r="AY174" s="117" t="s">
        <v>119</v>
      </c>
    </row>
    <row r="175" spans="2:65" s="6" customFormat="1" ht="15.75" customHeight="1">
      <c r="B175" s="19"/>
      <c r="C175" s="122" t="s">
        <v>259</v>
      </c>
      <c r="D175" s="122" t="s">
        <v>222</v>
      </c>
      <c r="E175" s="123" t="s">
        <v>308</v>
      </c>
      <c r="F175" s="185" t="s">
        <v>459</v>
      </c>
      <c r="G175" s="186"/>
      <c r="H175" s="186"/>
      <c r="I175" s="186"/>
      <c r="J175" s="124" t="s">
        <v>123</v>
      </c>
      <c r="K175" s="125">
        <v>0.55</v>
      </c>
      <c r="L175" s="187">
        <v>0</v>
      </c>
      <c r="M175" s="186"/>
      <c r="N175" s="187">
        <f>ROUND($L$175*$K$175,2)</f>
        <v>0</v>
      </c>
      <c r="O175" s="183"/>
      <c r="P175" s="183"/>
      <c r="Q175" s="183"/>
      <c r="R175" s="20"/>
      <c r="T175" s="112"/>
      <c r="U175" s="26" t="s">
        <v>39</v>
      </c>
      <c r="V175" s="113">
        <v>0</v>
      </c>
      <c r="W175" s="113">
        <f>$V$175*$K$175</f>
        <v>0</v>
      </c>
      <c r="X175" s="113">
        <v>0.0098</v>
      </c>
      <c r="Y175" s="113">
        <f>$X$175*$K$175</f>
        <v>0.005390000000000001</v>
      </c>
      <c r="Z175" s="113">
        <v>0</v>
      </c>
      <c r="AA175" s="114">
        <f>$Z$175*$K$175</f>
        <v>0</v>
      </c>
      <c r="AR175" s="6" t="s">
        <v>225</v>
      </c>
      <c r="AT175" s="6" t="s">
        <v>222</v>
      </c>
      <c r="AU175" s="6" t="s">
        <v>125</v>
      </c>
      <c r="AY175" s="6" t="s">
        <v>119</v>
      </c>
      <c r="BE175" s="115">
        <f>IF($U$175="základní",$N$175,0)</f>
        <v>0</v>
      </c>
      <c r="BF175" s="115">
        <f>IF($U$175="snížená",$N$175,0)</f>
        <v>0</v>
      </c>
      <c r="BG175" s="115">
        <f>IF($U$175="zákl. přenesená",$N$175,0)</f>
        <v>0</v>
      </c>
      <c r="BH175" s="115">
        <f>IF($U$175="sníž. přenesená",$N$175,0)</f>
        <v>0</v>
      </c>
      <c r="BI175" s="115">
        <f>IF($U$175="nulová",$N$175,0)</f>
        <v>0</v>
      </c>
      <c r="BJ175" s="6" t="s">
        <v>125</v>
      </c>
      <c r="BK175" s="115">
        <f>ROUND($L$175*$K$175,2)</f>
        <v>0</v>
      </c>
      <c r="BL175" s="6" t="s">
        <v>165</v>
      </c>
      <c r="BM175" s="6" t="s">
        <v>532</v>
      </c>
    </row>
    <row r="176" spans="2:65" s="6" customFormat="1" ht="27" customHeight="1">
      <c r="B176" s="19"/>
      <c r="C176" s="108" t="s">
        <v>267</v>
      </c>
      <c r="D176" s="108" t="s">
        <v>120</v>
      </c>
      <c r="E176" s="109" t="s">
        <v>312</v>
      </c>
      <c r="F176" s="182" t="s">
        <v>313</v>
      </c>
      <c r="G176" s="183"/>
      <c r="H176" s="183"/>
      <c r="I176" s="183"/>
      <c r="J176" s="110" t="s">
        <v>131</v>
      </c>
      <c r="K176" s="111">
        <v>1</v>
      </c>
      <c r="L176" s="184">
        <v>0</v>
      </c>
      <c r="M176" s="183"/>
      <c r="N176" s="184">
        <f>ROUND($L$176*$K$176,2)</f>
        <v>0</v>
      </c>
      <c r="O176" s="183"/>
      <c r="P176" s="183"/>
      <c r="Q176" s="183"/>
      <c r="R176" s="20"/>
      <c r="T176" s="112"/>
      <c r="U176" s="26" t="s">
        <v>39</v>
      </c>
      <c r="V176" s="113">
        <v>0.335</v>
      </c>
      <c r="W176" s="113">
        <f>$V$176*$K$176</f>
        <v>0.335</v>
      </c>
      <c r="X176" s="113">
        <v>0</v>
      </c>
      <c r="Y176" s="113">
        <f>$X$176*$K$176</f>
        <v>0</v>
      </c>
      <c r="Z176" s="113">
        <v>0</v>
      </c>
      <c r="AA176" s="114">
        <f>$Z$176*$K$176</f>
        <v>0</v>
      </c>
      <c r="AR176" s="6" t="s">
        <v>165</v>
      </c>
      <c r="AT176" s="6" t="s">
        <v>120</v>
      </c>
      <c r="AU176" s="6" t="s">
        <v>125</v>
      </c>
      <c r="AY176" s="6" t="s">
        <v>119</v>
      </c>
      <c r="BE176" s="115">
        <f>IF($U$176="základní",$N$176,0)</f>
        <v>0</v>
      </c>
      <c r="BF176" s="115">
        <f>IF($U$176="snížená",$N$176,0)</f>
        <v>0</v>
      </c>
      <c r="BG176" s="115">
        <f>IF($U$176="zákl. přenesená",$N$176,0)</f>
        <v>0</v>
      </c>
      <c r="BH176" s="115">
        <f>IF($U$176="sníž. přenesená",$N$176,0)</f>
        <v>0</v>
      </c>
      <c r="BI176" s="115">
        <f>IF($U$176="nulová",$N$176,0)</f>
        <v>0</v>
      </c>
      <c r="BJ176" s="6" t="s">
        <v>125</v>
      </c>
      <c r="BK176" s="115">
        <f>ROUND($L$176*$K$176,2)</f>
        <v>0</v>
      </c>
      <c r="BL176" s="6" t="s">
        <v>165</v>
      </c>
      <c r="BM176" s="6" t="s">
        <v>533</v>
      </c>
    </row>
    <row r="177" spans="2:65" s="6" customFormat="1" ht="15.75" customHeight="1">
      <c r="B177" s="19"/>
      <c r="C177" s="122" t="s">
        <v>271</v>
      </c>
      <c r="D177" s="122" t="s">
        <v>222</v>
      </c>
      <c r="E177" s="123" t="s">
        <v>316</v>
      </c>
      <c r="F177" s="185" t="s">
        <v>317</v>
      </c>
      <c r="G177" s="186"/>
      <c r="H177" s="186"/>
      <c r="I177" s="186"/>
      <c r="J177" s="124" t="s">
        <v>131</v>
      </c>
      <c r="K177" s="125">
        <v>1</v>
      </c>
      <c r="L177" s="187">
        <v>0</v>
      </c>
      <c r="M177" s="186"/>
      <c r="N177" s="187">
        <f>ROUND($L$177*$K$177,2)</f>
        <v>0</v>
      </c>
      <c r="O177" s="183"/>
      <c r="P177" s="183"/>
      <c r="Q177" s="183"/>
      <c r="R177" s="20"/>
      <c r="T177" s="112"/>
      <c r="U177" s="26" t="s">
        <v>39</v>
      </c>
      <c r="V177" s="113">
        <v>0</v>
      </c>
      <c r="W177" s="113">
        <f>$V$177*$K$177</f>
        <v>0</v>
      </c>
      <c r="X177" s="113">
        <v>9.1E-05</v>
      </c>
      <c r="Y177" s="113">
        <f>$X$177*$K$177</f>
        <v>9.1E-05</v>
      </c>
      <c r="Z177" s="113">
        <v>0</v>
      </c>
      <c r="AA177" s="114">
        <f>$Z$177*$K$177</f>
        <v>0</v>
      </c>
      <c r="AR177" s="6" t="s">
        <v>225</v>
      </c>
      <c r="AT177" s="6" t="s">
        <v>222</v>
      </c>
      <c r="AU177" s="6" t="s">
        <v>125</v>
      </c>
      <c r="AY177" s="6" t="s">
        <v>119</v>
      </c>
      <c r="BE177" s="115">
        <f>IF($U$177="základní",$N$177,0)</f>
        <v>0</v>
      </c>
      <c r="BF177" s="115">
        <f>IF($U$177="snížená",$N$177,0)</f>
        <v>0</v>
      </c>
      <c r="BG177" s="115">
        <f>IF($U$177="zákl. přenesená",$N$177,0)</f>
        <v>0</v>
      </c>
      <c r="BH177" s="115">
        <f>IF($U$177="sníž. přenesená",$N$177,0)</f>
        <v>0</v>
      </c>
      <c r="BI177" s="115">
        <f>IF($U$177="nulová",$N$177,0)</f>
        <v>0</v>
      </c>
      <c r="BJ177" s="6" t="s">
        <v>125</v>
      </c>
      <c r="BK177" s="115">
        <f>ROUND($L$177*$K$177,2)</f>
        <v>0</v>
      </c>
      <c r="BL177" s="6" t="s">
        <v>165</v>
      </c>
      <c r="BM177" s="6" t="s">
        <v>534</v>
      </c>
    </row>
    <row r="178" spans="2:65" s="6" customFormat="1" ht="27" customHeight="1">
      <c r="B178" s="19"/>
      <c r="C178" s="108" t="s">
        <v>275</v>
      </c>
      <c r="D178" s="108" t="s">
        <v>120</v>
      </c>
      <c r="E178" s="109" t="s">
        <v>320</v>
      </c>
      <c r="F178" s="182" t="s">
        <v>321</v>
      </c>
      <c r="G178" s="183"/>
      <c r="H178" s="183"/>
      <c r="I178" s="183"/>
      <c r="J178" s="110" t="s">
        <v>215</v>
      </c>
      <c r="K178" s="111">
        <v>5.293</v>
      </c>
      <c r="L178" s="184">
        <v>0</v>
      </c>
      <c r="M178" s="183"/>
      <c r="N178" s="184">
        <f>ROUND($L$178*$K$178,2)</f>
        <v>0</v>
      </c>
      <c r="O178" s="183"/>
      <c r="P178" s="183"/>
      <c r="Q178" s="183"/>
      <c r="R178" s="20"/>
      <c r="T178" s="112"/>
      <c r="U178" s="26" t="s">
        <v>39</v>
      </c>
      <c r="V178" s="113">
        <v>0</v>
      </c>
      <c r="W178" s="113">
        <f>$V$178*$K$178</f>
        <v>0</v>
      </c>
      <c r="X178" s="113">
        <v>0</v>
      </c>
      <c r="Y178" s="113">
        <f>$X$178*$K$178</f>
        <v>0</v>
      </c>
      <c r="Z178" s="113">
        <v>0</v>
      </c>
      <c r="AA178" s="114">
        <f>$Z$178*$K$178</f>
        <v>0</v>
      </c>
      <c r="AR178" s="6" t="s">
        <v>165</v>
      </c>
      <c r="AT178" s="6" t="s">
        <v>120</v>
      </c>
      <c r="AU178" s="6" t="s">
        <v>125</v>
      </c>
      <c r="AY178" s="6" t="s">
        <v>119</v>
      </c>
      <c r="BE178" s="115">
        <f>IF($U$178="základní",$N$178,0)</f>
        <v>0</v>
      </c>
      <c r="BF178" s="115">
        <f>IF($U$178="snížená",$N$178,0)</f>
        <v>0</v>
      </c>
      <c r="BG178" s="115">
        <f>IF($U$178="zákl. přenesená",$N$178,0)</f>
        <v>0</v>
      </c>
      <c r="BH178" s="115">
        <f>IF($U$178="sníž. přenesená",$N$178,0)</f>
        <v>0</v>
      </c>
      <c r="BI178" s="115">
        <f>IF($U$178="nulová",$N$178,0)</f>
        <v>0</v>
      </c>
      <c r="BJ178" s="6" t="s">
        <v>125</v>
      </c>
      <c r="BK178" s="115">
        <f>ROUND($L$178*$K$178,2)</f>
        <v>0</v>
      </c>
      <c r="BL178" s="6" t="s">
        <v>165</v>
      </c>
      <c r="BM178" s="6" t="s">
        <v>535</v>
      </c>
    </row>
    <row r="179" spans="2:63" s="98" customFormat="1" ht="30.75" customHeight="1">
      <c r="B179" s="99"/>
      <c r="D179" s="107" t="s">
        <v>99</v>
      </c>
      <c r="E179" s="107"/>
      <c r="F179" s="107"/>
      <c r="G179" s="107"/>
      <c r="H179" s="107"/>
      <c r="I179" s="107"/>
      <c r="J179" s="107"/>
      <c r="K179" s="107"/>
      <c r="L179" s="107"/>
      <c r="M179" s="107"/>
      <c r="N179" s="180">
        <f>$BK$179</f>
        <v>0</v>
      </c>
      <c r="O179" s="179"/>
      <c r="P179" s="179"/>
      <c r="Q179" s="179"/>
      <c r="R179" s="102"/>
      <c r="T179" s="103"/>
      <c r="W179" s="104">
        <f>SUM($W$180:$W$185)</f>
        <v>0.9441699999999998</v>
      </c>
      <c r="Y179" s="104">
        <f>SUM($Y$180:$Y$185)</f>
        <v>0.00042080000000000004</v>
      </c>
      <c r="AA179" s="105">
        <f>SUM($AA$180:$AA$185)</f>
        <v>0</v>
      </c>
      <c r="AR179" s="101" t="s">
        <v>125</v>
      </c>
      <c r="AT179" s="101" t="s">
        <v>71</v>
      </c>
      <c r="AU179" s="101" t="s">
        <v>18</v>
      </c>
      <c r="AY179" s="101" t="s">
        <v>119</v>
      </c>
      <c r="BK179" s="106">
        <f>SUM($BK$180:$BK$185)</f>
        <v>0</v>
      </c>
    </row>
    <row r="180" spans="2:65" s="6" customFormat="1" ht="27" customHeight="1">
      <c r="B180" s="19"/>
      <c r="C180" s="108" t="s">
        <v>281</v>
      </c>
      <c r="D180" s="108" t="s">
        <v>120</v>
      </c>
      <c r="E180" s="109" t="s">
        <v>324</v>
      </c>
      <c r="F180" s="182" t="s">
        <v>325</v>
      </c>
      <c r="G180" s="183"/>
      <c r="H180" s="183"/>
      <c r="I180" s="183"/>
      <c r="J180" s="110" t="s">
        <v>123</v>
      </c>
      <c r="K180" s="111">
        <v>2.63</v>
      </c>
      <c r="L180" s="184">
        <v>0</v>
      </c>
      <c r="M180" s="183"/>
      <c r="N180" s="184">
        <f>ROUND($L$180*$K$180,2)</f>
        <v>0</v>
      </c>
      <c r="O180" s="183"/>
      <c r="P180" s="183"/>
      <c r="Q180" s="183"/>
      <c r="R180" s="20"/>
      <c r="T180" s="112"/>
      <c r="U180" s="26" t="s">
        <v>39</v>
      </c>
      <c r="V180" s="113">
        <v>0.072</v>
      </c>
      <c r="W180" s="113">
        <f>$V$180*$K$180</f>
        <v>0.18935999999999997</v>
      </c>
      <c r="X180" s="113">
        <v>0</v>
      </c>
      <c r="Y180" s="113">
        <f>$X$180*$K$180</f>
        <v>0</v>
      </c>
      <c r="Z180" s="113">
        <v>0</v>
      </c>
      <c r="AA180" s="114">
        <f>$Z$180*$K$180</f>
        <v>0</v>
      </c>
      <c r="AR180" s="6" t="s">
        <v>165</v>
      </c>
      <c r="AT180" s="6" t="s">
        <v>120</v>
      </c>
      <c r="AU180" s="6" t="s">
        <v>125</v>
      </c>
      <c r="AY180" s="6" t="s">
        <v>119</v>
      </c>
      <c r="BE180" s="115">
        <f>IF($U$180="základní",$N$180,0)</f>
        <v>0</v>
      </c>
      <c r="BF180" s="115">
        <f>IF($U$180="snížená",$N$180,0)</f>
        <v>0</v>
      </c>
      <c r="BG180" s="115">
        <f>IF($U$180="zákl. přenesená",$N$180,0)</f>
        <v>0</v>
      </c>
      <c r="BH180" s="115">
        <f>IF($U$180="sníž. přenesená",$N$180,0)</f>
        <v>0</v>
      </c>
      <c r="BI180" s="115">
        <f>IF($U$180="nulová",$N$180,0)</f>
        <v>0</v>
      </c>
      <c r="BJ180" s="6" t="s">
        <v>125</v>
      </c>
      <c r="BK180" s="115">
        <f>ROUND($L$180*$K$180,2)</f>
        <v>0</v>
      </c>
      <c r="BL180" s="6" t="s">
        <v>165</v>
      </c>
      <c r="BM180" s="6" t="s">
        <v>536</v>
      </c>
    </row>
    <row r="181" spans="2:51" s="6" customFormat="1" ht="18.75" customHeight="1">
      <c r="B181" s="116"/>
      <c r="E181" s="117"/>
      <c r="F181" s="188" t="s">
        <v>327</v>
      </c>
      <c r="G181" s="189"/>
      <c r="H181" s="189"/>
      <c r="I181" s="189"/>
      <c r="K181" s="118">
        <v>0.69</v>
      </c>
      <c r="R181" s="119"/>
      <c r="T181" s="120"/>
      <c r="AA181" s="121"/>
      <c r="AT181" s="117" t="s">
        <v>128</v>
      </c>
      <c r="AU181" s="117" t="s">
        <v>125</v>
      </c>
      <c r="AV181" s="117" t="s">
        <v>125</v>
      </c>
      <c r="AW181" s="117" t="s">
        <v>88</v>
      </c>
      <c r="AX181" s="117" t="s">
        <v>72</v>
      </c>
      <c r="AY181" s="117" t="s">
        <v>119</v>
      </c>
    </row>
    <row r="182" spans="2:51" s="6" customFormat="1" ht="18.75" customHeight="1">
      <c r="B182" s="116"/>
      <c r="E182" s="117"/>
      <c r="F182" s="188" t="s">
        <v>328</v>
      </c>
      <c r="G182" s="189"/>
      <c r="H182" s="189"/>
      <c r="I182" s="189"/>
      <c r="K182" s="118">
        <v>0.96</v>
      </c>
      <c r="R182" s="119"/>
      <c r="T182" s="120"/>
      <c r="AA182" s="121"/>
      <c r="AT182" s="117" t="s">
        <v>128</v>
      </c>
      <c r="AU182" s="117" t="s">
        <v>125</v>
      </c>
      <c r="AV182" s="117" t="s">
        <v>125</v>
      </c>
      <c r="AW182" s="117" t="s">
        <v>88</v>
      </c>
      <c r="AX182" s="117" t="s">
        <v>72</v>
      </c>
      <c r="AY182" s="117" t="s">
        <v>119</v>
      </c>
    </row>
    <row r="183" spans="2:51" s="6" customFormat="1" ht="18.75" customHeight="1">
      <c r="B183" s="116"/>
      <c r="E183" s="117"/>
      <c r="F183" s="188" t="s">
        <v>329</v>
      </c>
      <c r="G183" s="189"/>
      <c r="H183" s="189"/>
      <c r="I183" s="189"/>
      <c r="K183" s="118">
        <v>0.98</v>
      </c>
      <c r="R183" s="119"/>
      <c r="T183" s="120"/>
      <c r="AA183" s="121"/>
      <c r="AT183" s="117" t="s">
        <v>128</v>
      </c>
      <c r="AU183" s="117" t="s">
        <v>125</v>
      </c>
      <c r="AV183" s="117" t="s">
        <v>125</v>
      </c>
      <c r="AW183" s="117" t="s">
        <v>88</v>
      </c>
      <c r="AX183" s="117" t="s">
        <v>72</v>
      </c>
      <c r="AY183" s="117" t="s">
        <v>119</v>
      </c>
    </row>
    <row r="184" spans="2:51" s="6" customFormat="1" ht="18.75" customHeight="1">
      <c r="B184" s="126"/>
      <c r="E184" s="127"/>
      <c r="F184" s="190" t="s">
        <v>266</v>
      </c>
      <c r="G184" s="191"/>
      <c r="H184" s="191"/>
      <c r="I184" s="191"/>
      <c r="K184" s="128">
        <v>2.63</v>
      </c>
      <c r="R184" s="129"/>
      <c r="T184" s="130"/>
      <c r="AA184" s="131"/>
      <c r="AT184" s="127" t="s">
        <v>128</v>
      </c>
      <c r="AU184" s="127" t="s">
        <v>125</v>
      </c>
      <c r="AV184" s="127" t="s">
        <v>124</v>
      </c>
      <c r="AW184" s="127" t="s">
        <v>88</v>
      </c>
      <c r="AX184" s="127" t="s">
        <v>18</v>
      </c>
      <c r="AY184" s="127" t="s">
        <v>119</v>
      </c>
    </row>
    <row r="185" spans="2:65" s="6" customFormat="1" ht="27" customHeight="1">
      <c r="B185" s="19"/>
      <c r="C185" s="108" t="s">
        <v>285</v>
      </c>
      <c r="D185" s="108" t="s">
        <v>120</v>
      </c>
      <c r="E185" s="109" t="s">
        <v>331</v>
      </c>
      <c r="F185" s="182" t="s">
        <v>332</v>
      </c>
      <c r="G185" s="183"/>
      <c r="H185" s="183"/>
      <c r="I185" s="183"/>
      <c r="J185" s="110" t="s">
        <v>123</v>
      </c>
      <c r="K185" s="111">
        <v>2.63</v>
      </c>
      <c r="L185" s="184">
        <v>0</v>
      </c>
      <c r="M185" s="183"/>
      <c r="N185" s="184">
        <f>ROUND($L$185*$K$185,2)</f>
        <v>0</v>
      </c>
      <c r="O185" s="183"/>
      <c r="P185" s="183"/>
      <c r="Q185" s="183"/>
      <c r="R185" s="20"/>
      <c r="T185" s="112"/>
      <c r="U185" s="26" t="s">
        <v>39</v>
      </c>
      <c r="V185" s="113">
        <v>0.287</v>
      </c>
      <c r="W185" s="113">
        <f>$V$185*$K$185</f>
        <v>0.7548099999999999</v>
      </c>
      <c r="X185" s="113">
        <v>0.00016</v>
      </c>
      <c r="Y185" s="113">
        <f>$X$185*$K$185</f>
        <v>0.00042080000000000004</v>
      </c>
      <c r="Z185" s="113">
        <v>0</v>
      </c>
      <c r="AA185" s="114">
        <f>$Z$185*$K$185</f>
        <v>0</v>
      </c>
      <c r="AR185" s="6" t="s">
        <v>165</v>
      </c>
      <c r="AT185" s="6" t="s">
        <v>120</v>
      </c>
      <c r="AU185" s="6" t="s">
        <v>125</v>
      </c>
      <c r="AY185" s="6" t="s">
        <v>119</v>
      </c>
      <c r="BE185" s="115">
        <f>IF($U$185="základní",$N$185,0)</f>
        <v>0</v>
      </c>
      <c r="BF185" s="115">
        <f>IF($U$185="snížená",$N$185,0)</f>
        <v>0</v>
      </c>
      <c r="BG185" s="115">
        <f>IF($U$185="zákl. přenesená",$N$185,0)</f>
        <v>0</v>
      </c>
      <c r="BH185" s="115">
        <f>IF($U$185="sníž. přenesená",$N$185,0)</f>
        <v>0</v>
      </c>
      <c r="BI185" s="115">
        <f>IF($U$185="nulová",$N$185,0)</f>
        <v>0</v>
      </c>
      <c r="BJ185" s="6" t="s">
        <v>125</v>
      </c>
      <c r="BK185" s="115">
        <f>ROUND($L$185*$K$185,2)</f>
        <v>0</v>
      </c>
      <c r="BL185" s="6" t="s">
        <v>165</v>
      </c>
      <c r="BM185" s="6" t="s">
        <v>537</v>
      </c>
    </row>
    <row r="186" spans="2:63" s="98" customFormat="1" ht="30.75" customHeight="1">
      <c r="B186" s="99"/>
      <c r="D186" s="107" t="s">
        <v>100</v>
      </c>
      <c r="E186" s="107"/>
      <c r="F186" s="107"/>
      <c r="G186" s="107"/>
      <c r="H186" s="107"/>
      <c r="I186" s="107"/>
      <c r="J186" s="107"/>
      <c r="K186" s="107"/>
      <c r="L186" s="107"/>
      <c r="M186" s="107"/>
      <c r="N186" s="180">
        <f>$BK$186</f>
        <v>0</v>
      </c>
      <c r="O186" s="179"/>
      <c r="P186" s="179"/>
      <c r="Q186" s="179"/>
      <c r="R186" s="102"/>
      <c r="T186" s="103"/>
      <c r="W186" s="104">
        <f>SUM($W$187:$W$192)</f>
        <v>20.745468</v>
      </c>
      <c r="Y186" s="104">
        <f>SUM($Y$187:$Y$192)</f>
        <v>0.15229332</v>
      </c>
      <c r="AA186" s="105">
        <f>SUM($AA$187:$AA$192)</f>
        <v>0.03717396</v>
      </c>
      <c r="AR186" s="101" t="s">
        <v>125</v>
      </c>
      <c r="AT186" s="101" t="s">
        <v>71</v>
      </c>
      <c r="AU186" s="101" t="s">
        <v>18</v>
      </c>
      <c r="AY186" s="101" t="s">
        <v>119</v>
      </c>
      <c r="BK186" s="106">
        <f>SUM($BK$187:$BK$192)</f>
        <v>0</v>
      </c>
    </row>
    <row r="187" spans="2:65" s="6" customFormat="1" ht="15.75" customHeight="1">
      <c r="B187" s="19"/>
      <c r="C187" s="108" t="s">
        <v>289</v>
      </c>
      <c r="D187" s="108" t="s">
        <v>120</v>
      </c>
      <c r="E187" s="109" t="s">
        <v>335</v>
      </c>
      <c r="F187" s="182" t="s">
        <v>336</v>
      </c>
      <c r="G187" s="183"/>
      <c r="H187" s="183"/>
      <c r="I187" s="183"/>
      <c r="J187" s="110" t="s">
        <v>123</v>
      </c>
      <c r="K187" s="111">
        <v>119.916</v>
      </c>
      <c r="L187" s="184">
        <v>0</v>
      </c>
      <c r="M187" s="183"/>
      <c r="N187" s="184">
        <f>ROUND($L$187*$K$187,2)</f>
        <v>0</v>
      </c>
      <c r="O187" s="183"/>
      <c r="P187" s="183"/>
      <c r="Q187" s="183"/>
      <c r="R187" s="20"/>
      <c r="T187" s="112"/>
      <c r="U187" s="26" t="s">
        <v>39</v>
      </c>
      <c r="V187" s="113">
        <v>0.074</v>
      </c>
      <c r="W187" s="113">
        <f>$V$187*$K$187</f>
        <v>8.873783999999999</v>
      </c>
      <c r="X187" s="113">
        <v>0.001</v>
      </c>
      <c r="Y187" s="113">
        <f>$X$187*$K$187</f>
        <v>0.119916</v>
      </c>
      <c r="Z187" s="113">
        <v>0.00031</v>
      </c>
      <c r="AA187" s="114">
        <f>$Z$187*$K$187</f>
        <v>0.03717396</v>
      </c>
      <c r="AR187" s="6" t="s">
        <v>165</v>
      </c>
      <c r="AT187" s="6" t="s">
        <v>120</v>
      </c>
      <c r="AU187" s="6" t="s">
        <v>125</v>
      </c>
      <c r="AY187" s="6" t="s">
        <v>119</v>
      </c>
      <c r="BE187" s="115">
        <f>IF($U$187="základní",$N$187,0)</f>
        <v>0</v>
      </c>
      <c r="BF187" s="115">
        <f>IF($U$187="snížená",$N$187,0)</f>
        <v>0</v>
      </c>
      <c r="BG187" s="115">
        <f>IF($U$187="zákl. přenesená",$N$187,0)</f>
        <v>0</v>
      </c>
      <c r="BH187" s="115">
        <f>IF($U$187="sníž. přenesená",$N$187,0)</f>
        <v>0</v>
      </c>
      <c r="BI187" s="115">
        <f>IF($U$187="nulová",$N$187,0)</f>
        <v>0</v>
      </c>
      <c r="BJ187" s="6" t="s">
        <v>125</v>
      </c>
      <c r="BK187" s="115">
        <f>ROUND($L$187*$K$187,2)</f>
        <v>0</v>
      </c>
      <c r="BL187" s="6" t="s">
        <v>165</v>
      </c>
      <c r="BM187" s="6" t="s">
        <v>538</v>
      </c>
    </row>
    <row r="188" spans="2:65" s="6" customFormat="1" ht="39" customHeight="1">
      <c r="B188" s="19"/>
      <c r="C188" s="108" t="s">
        <v>293</v>
      </c>
      <c r="D188" s="108" t="s">
        <v>120</v>
      </c>
      <c r="E188" s="109" t="s">
        <v>339</v>
      </c>
      <c r="F188" s="182" t="s">
        <v>340</v>
      </c>
      <c r="G188" s="183"/>
      <c r="H188" s="183"/>
      <c r="I188" s="183"/>
      <c r="J188" s="110" t="s">
        <v>123</v>
      </c>
      <c r="K188" s="111">
        <v>119.916</v>
      </c>
      <c r="L188" s="184">
        <v>0</v>
      </c>
      <c r="M188" s="183"/>
      <c r="N188" s="184">
        <f>ROUND($L$188*$K$188,2)</f>
        <v>0</v>
      </c>
      <c r="O188" s="183"/>
      <c r="P188" s="183"/>
      <c r="Q188" s="183"/>
      <c r="R188" s="20"/>
      <c r="T188" s="112"/>
      <c r="U188" s="26" t="s">
        <v>39</v>
      </c>
      <c r="V188" s="113">
        <v>0.099</v>
      </c>
      <c r="W188" s="113">
        <f>$V$188*$K$188</f>
        <v>11.871684</v>
      </c>
      <c r="X188" s="113">
        <v>0.00027</v>
      </c>
      <c r="Y188" s="113">
        <f>$X$188*$K$188</f>
        <v>0.03237732</v>
      </c>
      <c r="Z188" s="113">
        <v>0</v>
      </c>
      <c r="AA188" s="114">
        <f>$Z$188*$K$188</f>
        <v>0</v>
      </c>
      <c r="AR188" s="6" t="s">
        <v>165</v>
      </c>
      <c r="AT188" s="6" t="s">
        <v>120</v>
      </c>
      <c r="AU188" s="6" t="s">
        <v>125</v>
      </c>
      <c r="AY188" s="6" t="s">
        <v>119</v>
      </c>
      <c r="BE188" s="115">
        <f>IF($U$188="základní",$N$188,0)</f>
        <v>0</v>
      </c>
      <c r="BF188" s="115">
        <f>IF($U$188="snížená",$N$188,0)</f>
        <v>0</v>
      </c>
      <c r="BG188" s="115">
        <f>IF($U$188="zákl. přenesená",$N$188,0)</f>
        <v>0</v>
      </c>
      <c r="BH188" s="115">
        <f>IF($U$188="sníž. přenesená",$N$188,0)</f>
        <v>0</v>
      </c>
      <c r="BI188" s="115">
        <f>IF($U$188="nulová",$N$188,0)</f>
        <v>0</v>
      </c>
      <c r="BJ188" s="6" t="s">
        <v>125</v>
      </c>
      <c r="BK188" s="115">
        <f>ROUND($L$188*$K$188,2)</f>
        <v>0</v>
      </c>
      <c r="BL188" s="6" t="s">
        <v>165</v>
      </c>
      <c r="BM188" s="6" t="s">
        <v>539</v>
      </c>
    </row>
    <row r="189" spans="2:51" s="6" customFormat="1" ht="18.75" customHeight="1">
      <c r="B189" s="116"/>
      <c r="E189" s="117"/>
      <c r="F189" s="188" t="s">
        <v>540</v>
      </c>
      <c r="G189" s="189"/>
      <c r="H189" s="189"/>
      <c r="I189" s="189"/>
      <c r="K189" s="118">
        <v>77.293</v>
      </c>
      <c r="R189" s="119"/>
      <c r="T189" s="120"/>
      <c r="AA189" s="121"/>
      <c r="AT189" s="117" t="s">
        <v>128</v>
      </c>
      <c r="AU189" s="117" t="s">
        <v>125</v>
      </c>
      <c r="AV189" s="117" t="s">
        <v>125</v>
      </c>
      <c r="AW189" s="117" t="s">
        <v>88</v>
      </c>
      <c r="AX189" s="117" t="s">
        <v>72</v>
      </c>
      <c r="AY189" s="117" t="s">
        <v>119</v>
      </c>
    </row>
    <row r="190" spans="2:51" s="6" customFormat="1" ht="18.75" customHeight="1">
      <c r="B190" s="116"/>
      <c r="E190" s="117"/>
      <c r="F190" s="188" t="s">
        <v>541</v>
      </c>
      <c r="G190" s="189"/>
      <c r="H190" s="189"/>
      <c r="I190" s="189"/>
      <c r="K190" s="118">
        <v>25.625</v>
      </c>
      <c r="R190" s="119"/>
      <c r="T190" s="120"/>
      <c r="AA190" s="121"/>
      <c r="AT190" s="117" t="s">
        <v>128</v>
      </c>
      <c r="AU190" s="117" t="s">
        <v>125</v>
      </c>
      <c r="AV190" s="117" t="s">
        <v>125</v>
      </c>
      <c r="AW190" s="117" t="s">
        <v>88</v>
      </c>
      <c r="AX190" s="117" t="s">
        <v>72</v>
      </c>
      <c r="AY190" s="117" t="s">
        <v>119</v>
      </c>
    </row>
    <row r="191" spans="2:51" s="6" customFormat="1" ht="32.25" customHeight="1">
      <c r="B191" s="116"/>
      <c r="E191" s="117"/>
      <c r="F191" s="188" t="s">
        <v>542</v>
      </c>
      <c r="G191" s="189"/>
      <c r="H191" s="189"/>
      <c r="I191" s="189"/>
      <c r="K191" s="118">
        <v>16.998</v>
      </c>
      <c r="R191" s="119"/>
      <c r="T191" s="120"/>
      <c r="AA191" s="121"/>
      <c r="AT191" s="117" t="s">
        <v>128</v>
      </c>
      <c r="AU191" s="117" t="s">
        <v>125</v>
      </c>
      <c r="AV191" s="117" t="s">
        <v>125</v>
      </c>
      <c r="AW191" s="117" t="s">
        <v>88</v>
      </c>
      <c r="AX191" s="117" t="s">
        <v>72</v>
      </c>
      <c r="AY191" s="117" t="s">
        <v>119</v>
      </c>
    </row>
    <row r="192" spans="2:51" s="6" customFormat="1" ht="18.75" customHeight="1">
      <c r="B192" s="126"/>
      <c r="E192" s="127"/>
      <c r="F192" s="190" t="s">
        <v>266</v>
      </c>
      <c r="G192" s="191"/>
      <c r="H192" s="191"/>
      <c r="I192" s="191"/>
      <c r="K192" s="128">
        <v>119.916</v>
      </c>
      <c r="R192" s="129"/>
      <c r="T192" s="130"/>
      <c r="AA192" s="131"/>
      <c r="AT192" s="127" t="s">
        <v>128</v>
      </c>
      <c r="AU192" s="127" t="s">
        <v>125</v>
      </c>
      <c r="AV192" s="127" t="s">
        <v>124</v>
      </c>
      <c r="AW192" s="127" t="s">
        <v>88</v>
      </c>
      <c r="AX192" s="127" t="s">
        <v>18</v>
      </c>
      <c r="AY192" s="127" t="s">
        <v>119</v>
      </c>
    </row>
    <row r="193" spans="2:63" s="98" customFormat="1" ht="37.5" customHeight="1">
      <c r="B193" s="99"/>
      <c r="D193" s="100" t="s">
        <v>101</v>
      </c>
      <c r="E193" s="100"/>
      <c r="F193" s="100"/>
      <c r="G193" s="100"/>
      <c r="H193" s="100"/>
      <c r="I193" s="100"/>
      <c r="J193" s="100"/>
      <c r="K193" s="100"/>
      <c r="L193" s="100"/>
      <c r="M193" s="100"/>
      <c r="N193" s="178">
        <f>$BK$193</f>
        <v>0</v>
      </c>
      <c r="O193" s="179"/>
      <c r="P193" s="179"/>
      <c r="Q193" s="179"/>
      <c r="R193" s="102"/>
      <c r="T193" s="103"/>
      <c r="W193" s="104">
        <f>$W$194</f>
        <v>0</v>
      </c>
      <c r="Y193" s="104">
        <f>$Y$194</f>
        <v>0</v>
      </c>
      <c r="AA193" s="105">
        <f>$AA$194</f>
        <v>0</v>
      </c>
      <c r="AR193" s="101" t="s">
        <v>133</v>
      </c>
      <c r="AT193" s="101" t="s">
        <v>71</v>
      </c>
      <c r="AU193" s="101" t="s">
        <v>72</v>
      </c>
      <c r="AY193" s="101" t="s">
        <v>119</v>
      </c>
      <c r="BK193" s="106">
        <f>$BK$194</f>
        <v>0</v>
      </c>
    </row>
    <row r="194" spans="2:63" s="98" customFormat="1" ht="21" customHeight="1">
      <c r="B194" s="99"/>
      <c r="D194" s="107" t="s">
        <v>102</v>
      </c>
      <c r="E194" s="107"/>
      <c r="F194" s="107"/>
      <c r="G194" s="107"/>
      <c r="H194" s="107"/>
      <c r="I194" s="107"/>
      <c r="J194" s="107"/>
      <c r="K194" s="107"/>
      <c r="L194" s="107"/>
      <c r="M194" s="107"/>
      <c r="N194" s="180">
        <f>$BK$194</f>
        <v>0</v>
      </c>
      <c r="O194" s="179"/>
      <c r="P194" s="179"/>
      <c r="Q194" s="179"/>
      <c r="R194" s="102"/>
      <c r="T194" s="103"/>
      <c r="W194" s="104">
        <f>SUM($W$195:$W$206)</f>
        <v>0</v>
      </c>
      <c r="Y194" s="104">
        <f>SUM($Y$195:$Y$206)</f>
        <v>0</v>
      </c>
      <c r="AA194" s="105">
        <f>SUM($AA$195:$AA$206)</f>
        <v>0</v>
      </c>
      <c r="AR194" s="101" t="s">
        <v>133</v>
      </c>
      <c r="AT194" s="101" t="s">
        <v>71</v>
      </c>
      <c r="AU194" s="101" t="s">
        <v>18</v>
      </c>
      <c r="AY194" s="101" t="s">
        <v>119</v>
      </c>
      <c r="BK194" s="106">
        <f>SUM($BK$195:$BK$206)</f>
        <v>0</v>
      </c>
    </row>
    <row r="195" spans="2:65" s="6" customFormat="1" ht="15.75" customHeight="1">
      <c r="B195" s="19"/>
      <c r="C195" s="108" t="s">
        <v>297</v>
      </c>
      <c r="D195" s="108" t="s">
        <v>120</v>
      </c>
      <c r="E195" s="109" t="s">
        <v>368</v>
      </c>
      <c r="F195" s="182" t="s">
        <v>369</v>
      </c>
      <c r="G195" s="183"/>
      <c r="H195" s="183"/>
      <c r="I195" s="183"/>
      <c r="J195" s="110" t="s">
        <v>370</v>
      </c>
      <c r="K195" s="111">
        <v>1</v>
      </c>
      <c r="L195" s="184">
        <v>0</v>
      </c>
      <c r="M195" s="183"/>
      <c r="N195" s="184">
        <f>ROUND($L$195*$K$195,2)</f>
        <v>0</v>
      </c>
      <c r="O195" s="183"/>
      <c r="P195" s="183"/>
      <c r="Q195" s="183"/>
      <c r="R195" s="20"/>
      <c r="T195" s="112"/>
      <c r="U195" s="26" t="s">
        <v>39</v>
      </c>
      <c r="V195" s="113">
        <v>0</v>
      </c>
      <c r="W195" s="113">
        <f>$V$195*$K$195</f>
        <v>0</v>
      </c>
      <c r="X195" s="113">
        <v>0</v>
      </c>
      <c r="Y195" s="113">
        <f>$X$195*$K$195</f>
        <v>0</v>
      </c>
      <c r="Z195" s="113">
        <v>0</v>
      </c>
      <c r="AA195" s="114">
        <f>$Z$195*$K$195</f>
        <v>0</v>
      </c>
      <c r="AR195" s="6" t="s">
        <v>348</v>
      </c>
      <c r="AT195" s="6" t="s">
        <v>120</v>
      </c>
      <c r="AU195" s="6" t="s">
        <v>125</v>
      </c>
      <c r="AY195" s="6" t="s">
        <v>119</v>
      </c>
      <c r="BE195" s="115">
        <f>IF($U$195="základní",$N$195,0)</f>
        <v>0</v>
      </c>
      <c r="BF195" s="115">
        <f>IF($U$195="snížená",$N$195,0)</f>
        <v>0</v>
      </c>
      <c r="BG195" s="115">
        <f>IF($U$195="zákl. přenesená",$N$195,0)</f>
        <v>0</v>
      </c>
      <c r="BH195" s="115">
        <f>IF($U$195="sníž. přenesená",$N$195,0)</f>
        <v>0</v>
      </c>
      <c r="BI195" s="115">
        <f>IF($U$195="nulová",$N$195,0)</f>
        <v>0</v>
      </c>
      <c r="BJ195" s="6" t="s">
        <v>125</v>
      </c>
      <c r="BK195" s="115">
        <f>ROUND($L$195*$K$195,2)</f>
        <v>0</v>
      </c>
      <c r="BL195" s="6" t="s">
        <v>348</v>
      </c>
      <c r="BM195" s="6" t="s">
        <v>543</v>
      </c>
    </row>
    <row r="196" spans="2:65" s="6" customFormat="1" ht="15.75" customHeight="1">
      <c r="B196" s="19"/>
      <c r="C196" s="122" t="s">
        <v>302</v>
      </c>
      <c r="D196" s="122" t="s">
        <v>222</v>
      </c>
      <c r="E196" s="123" t="s">
        <v>373</v>
      </c>
      <c r="F196" s="185" t="s">
        <v>374</v>
      </c>
      <c r="G196" s="186"/>
      <c r="H196" s="186"/>
      <c r="I196" s="186"/>
      <c r="J196" s="124" t="s">
        <v>238</v>
      </c>
      <c r="K196" s="125">
        <v>7</v>
      </c>
      <c r="L196" s="187">
        <v>0</v>
      </c>
      <c r="M196" s="186"/>
      <c r="N196" s="187">
        <f>ROUND($L$196*$K$196,2)</f>
        <v>0</v>
      </c>
      <c r="O196" s="183"/>
      <c r="P196" s="183"/>
      <c r="Q196" s="183"/>
      <c r="R196" s="20"/>
      <c r="T196" s="112"/>
      <c r="U196" s="26" t="s">
        <v>39</v>
      </c>
      <c r="V196" s="113">
        <v>0</v>
      </c>
      <c r="W196" s="113">
        <f>$V$196*$K$196</f>
        <v>0</v>
      </c>
      <c r="X196" s="113">
        <v>0</v>
      </c>
      <c r="Y196" s="113">
        <f>$X$196*$K$196</f>
        <v>0</v>
      </c>
      <c r="Z196" s="113">
        <v>0</v>
      </c>
      <c r="AA196" s="114">
        <f>$Z$196*$K$196</f>
        <v>0</v>
      </c>
      <c r="AR196" s="6" t="s">
        <v>353</v>
      </c>
      <c r="AT196" s="6" t="s">
        <v>222</v>
      </c>
      <c r="AU196" s="6" t="s">
        <v>125</v>
      </c>
      <c r="AY196" s="6" t="s">
        <v>119</v>
      </c>
      <c r="BE196" s="115">
        <f>IF($U$196="základní",$N$196,0)</f>
        <v>0</v>
      </c>
      <c r="BF196" s="115">
        <f>IF($U$196="snížená",$N$196,0)</f>
        <v>0</v>
      </c>
      <c r="BG196" s="115">
        <f>IF($U$196="zákl. přenesená",$N$196,0)</f>
        <v>0</v>
      </c>
      <c r="BH196" s="115">
        <f>IF($U$196="sníž. přenesená",$N$196,0)</f>
        <v>0</v>
      </c>
      <c r="BI196" s="115">
        <f>IF($U$196="nulová",$N$196,0)</f>
        <v>0</v>
      </c>
      <c r="BJ196" s="6" t="s">
        <v>125</v>
      </c>
      <c r="BK196" s="115">
        <f>ROUND($L$196*$K$196,2)</f>
        <v>0</v>
      </c>
      <c r="BL196" s="6" t="s">
        <v>348</v>
      </c>
      <c r="BM196" s="6" t="s">
        <v>544</v>
      </c>
    </row>
    <row r="197" spans="2:65" s="6" customFormat="1" ht="15.75" customHeight="1">
      <c r="B197" s="19"/>
      <c r="C197" s="122" t="s">
        <v>307</v>
      </c>
      <c r="D197" s="122" t="s">
        <v>222</v>
      </c>
      <c r="E197" s="123" t="s">
        <v>377</v>
      </c>
      <c r="F197" s="185" t="s">
        <v>378</v>
      </c>
      <c r="G197" s="186"/>
      <c r="H197" s="186"/>
      <c r="I197" s="186"/>
      <c r="J197" s="124" t="s">
        <v>238</v>
      </c>
      <c r="K197" s="125">
        <v>3</v>
      </c>
      <c r="L197" s="187">
        <v>0</v>
      </c>
      <c r="M197" s="186"/>
      <c r="N197" s="187">
        <f>ROUND($L$197*$K$197,2)</f>
        <v>0</v>
      </c>
      <c r="O197" s="183"/>
      <c r="P197" s="183"/>
      <c r="Q197" s="183"/>
      <c r="R197" s="20"/>
      <c r="T197" s="112"/>
      <c r="U197" s="26" t="s">
        <v>39</v>
      </c>
      <c r="V197" s="113">
        <v>0</v>
      </c>
      <c r="W197" s="113">
        <f>$V$197*$K$197</f>
        <v>0</v>
      </c>
      <c r="X197" s="113">
        <v>0</v>
      </c>
      <c r="Y197" s="113">
        <f>$X$197*$K$197</f>
        <v>0</v>
      </c>
      <c r="Z197" s="113">
        <v>0</v>
      </c>
      <c r="AA197" s="114">
        <f>$Z$197*$K$197</f>
        <v>0</v>
      </c>
      <c r="AR197" s="6" t="s">
        <v>353</v>
      </c>
      <c r="AT197" s="6" t="s">
        <v>222</v>
      </c>
      <c r="AU197" s="6" t="s">
        <v>125</v>
      </c>
      <c r="AY197" s="6" t="s">
        <v>119</v>
      </c>
      <c r="BE197" s="115">
        <f>IF($U$197="základní",$N$197,0)</f>
        <v>0</v>
      </c>
      <c r="BF197" s="115">
        <f>IF($U$197="snížená",$N$197,0)</f>
        <v>0</v>
      </c>
      <c r="BG197" s="115">
        <f>IF($U$197="zákl. přenesená",$N$197,0)</f>
        <v>0</v>
      </c>
      <c r="BH197" s="115">
        <f>IF($U$197="sníž. přenesená",$N$197,0)</f>
        <v>0</v>
      </c>
      <c r="BI197" s="115">
        <f>IF($U$197="nulová",$N$197,0)</f>
        <v>0</v>
      </c>
      <c r="BJ197" s="6" t="s">
        <v>125</v>
      </c>
      <c r="BK197" s="115">
        <f>ROUND($L$197*$K$197,2)</f>
        <v>0</v>
      </c>
      <c r="BL197" s="6" t="s">
        <v>348</v>
      </c>
      <c r="BM197" s="6" t="s">
        <v>545</v>
      </c>
    </row>
    <row r="198" spans="2:65" s="6" customFormat="1" ht="15.75" customHeight="1">
      <c r="B198" s="19"/>
      <c r="C198" s="108" t="s">
        <v>311</v>
      </c>
      <c r="D198" s="108" t="s">
        <v>120</v>
      </c>
      <c r="E198" s="109" t="s">
        <v>346</v>
      </c>
      <c r="F198" s="182" t="s">
        <v>347</v>
      </c>
      <c r="G198" s="183"/>
      <c r="H198" s="183"/>
      <c r="I198" s="183"/>
      <c r="J198" s="110" t="s">
        <v>238</v>
      </c>
      <c r="K198" s="111">
        <v>1</v>
      </c>
      <c r="L198" s="184">
        <v>0</v>
      </c>
      <c r="M198" s="183"/>
      <c r="N198" s="184">
        <f>ROUND($L$198*$K$198,2)</f>
        <v>0</v>
      </c>
      <c r="O198" s="183"/>
      <c r="P198" s="183"/>
      <c r="Q198" s="183"/>
      <c r="R198" s="20"/>
      <c r="T198" s="112"/>
      <c r="U198" s="26" t="s">
        <v>39</v>
      </c>
      <c r="V198" s="113">
        <v>0</v>
      </c>
      <c r="W198" s="113">
        <f>$V$198*$K$198</f>
        <v>0</v>
      </c>
      <c r="X198" s="113">
        <v>0</v>
      </c>
      <c r="Y198" s="113">
        <f>$X$198*$K$198</f>
        <v>0</v>
      </c>
      <c r="Z198" s="113">
        <v>0</v>
      </c>
      <c r="AA198" s="114">
        <f>$Z$198*$K$198</f>
        <v>0</v>
      </c>
      <c r="AR198" s="6" t="s">
        <v>348</v>
      </c>
      <c r="AT198" s="6" t="s">
        <v>120</v>
      </c>
      <c r="AU198" s="6" t="s">
        <v>125</v>
      </c>
      <c r="AY198" s="6" t="s">
        <v>119</v>
      </c>
      <c r="BE198" s="115">
        <f>IF($U$198="základní",$N$198,0)</f>
        <v>0</v>
      </c>
      <c r="BF198" s="115">
        <f>IF($U$198="snížená",$N$198,0)</f>
        <v>0</v>
      </c>
      <c r="BG198" s="115">
        <f>IF($U$198="zákl. přenesená",$N$198,0)</f>
        <v>0</v>
      </c>
      <c r="BH198" s="115">
        <f>IF($U$198="sníž. přenesená",$N$198,0)</f>
        <v>0</v>
      </c>
      <c r="BI198" s="115">
        <f>IF($U$198="nulová",$N$198,0)</f>
        <v>0</v>
      </c>
      <c r="BJ198" s="6" t="s">
        <v>125</v>
      </c>
      <c r="BK198" s="115">
        <f>ROUND($L$198*$K$198,2)</f>
        <v>0</v>
      </c>
      <c r="BL198" s="6" t="s">
        <v>348</v>
      </c>
      <c r="BM198" s="6" t="s">
        <v>546</v>
      </c>
    </row>
    <row r="199" spans="2:65" s="6" customFormat="1" ht="15.75" customHeight="1">
      <c r="B199" s="19"/>
      <c r="C199" s="122" t="s">
        <v>315</v>
      </c>
      <c r="D199" s="122" t="s">
        <v>222</v>
      </c>
      <c r="E199" s="123" t="s">
        <v>351</v>
      </c>
      <c r="F199" s="185" t="s">
        <v>352</v>
      </c>
      <c r="G199" s="186"/>
      <c r="H199" s="186"/>
      <c r="I199" s="186"/>
      <c r="J199" s="124" t="s">
        <v>238</v>
      </c>
      <c r="K199" s="125">
        <v>1</v>
      </c>
      <c r="L199" s="187">
        <v>0</v>
      </c>
      <c r="M199" s="186"/>
      <c r="N199" s="187">
        <f>ROUND($L$199*$K$199,2)</f>
        <v>0</v>
      </c>
      <c r="O199" s="183"/>
      <c r="P199" s="183"/>
      <c r="Q199" s="183"/>
      <c r="R199" s="20"/>
      <c r="T199" s="112"/>
      <c r="U199" s="26" t="s">
        <v>39</v>
      </c>
      <c r="V199" s="113">
        <v>0</v>
      </c>
      <c r="W199" s="113">
        <f>$V$199*$K$199</f>
        <v>0</v>
      </c>
      <c r="X199" s="113">
        <v>0</v>
      </c>
      <c r="Y199" s="113">
        <f>$X$199*$K$199</f>
        <v>0</v>
      </c>
      <c r="Z199" s="113">
        <v>0</v>
      </c>
      <c r="AA199" s="114">
        <f>$Z$199*$K$199</f>
        <v>0</v>
      </c>
      <c r="AR199" s="6" t="s">
        <v>353</v>
      </c>
      <c r="AT199" s="6" t="s">
        <v>222</v>
      </c>
      <c r="AU199" s="6" t="s">
        <v>125</v>
      </c>
      <c r="AY199" s="6" t="s">
        <v>119</v>
      </c>
      <c r="BE199" s="115">
        <f>IF($U$199="základní",$N$199,0)</f>
        <v>0</v>
      </c>
      <c r="BF199" s="115">
        <f>IF($U$199="snížená",$N$199,0)</f>
        <v>0</v>
      </c>
      <c r="BG199" s="115">
        <f>IF($U$199="zákl. přenesená",$N$199,0)</f>
        <v>0</v>
      </c>
      <c r="BH199" s="115">
        <f>IF($U$199="sníž. přenesená",$N$199,0)</f>
        <v>0</v>
      </c>
      <c r="BI199" s="115">
        <f>IF($U$199="nulová",$N$199,0)</f>
        <v>0</v>
      </c>
      <c r="BJ199" s="6" t="s">
        <v>125</v>
      </c>
      <c r="BK199" s="115">
        <f>ROUND($L$199*$K$199,2)</f>
        <v>0</v>
      </c>
      <c r="BL199" s="6" t="s">
        <v>348</v>
      </c>
      <c r="BM199" s="6" t="s">
        <v>547</v>
      </c>
    </row>
    <row r="200" spans="2:65" s="6" customFormat="1" ht="15.75" customHeight="1">
      <c r="B200" s="19"/>
      <c r="C200" s="122" t="s">
        <v>319</v>
      </c>
      <c r="D200" s="122" t="s">
        <v>222</v>
      </c>
      <c r="E200" s="123" t="s">
        <v>356</v>
      </c>
      <c r="F200" s="185" t="s">
        <v>357</v>
      </c>
      <c r="G200" s="186"/>
      <c r="H200" s="186"/>
      <c r="I200" s="186"/>
      <c r="J200" s="124" t="s">
        <v>238</v>
      </c>
      <c r="K200" s="125">
        <v>1</v>
      </c>
      <c r="L200" s="187">
        <v>0</v>
      </c>
      <c r="M200" s="186"/>
      <c r="N200" s="187">
        <f>ROUND($L$200*$K$200,2)</f>
        <v>0</v>
      </c>
      <c r="O200" s="183"/>
      <c r="P200" s="183"/>
      <c r="Q200" s="183"/>
      <c r="R200" s="20"/>
      <c r="T200" s="112"/>
      <c r="U200" s="26" t="s">
        <v>39</v>
      </c>
      <c r="V200" s="113">
        <v>0</v>
      </c>
      <c r="W200" s="113">
        <f>$V$200*$K$200</f>
        <v>0</v>
      </c>
      <c r="X200" s="113">
        <v>0</v>
      </c>
      <c r="Y200" s="113">
        <f>$X$200*$K$200</f>
        <v>0</v>
      </c>
      <c r="Z200" s="113">
        <v>0</v>
      </c>
      <c r="AA200" s="114">
        <f>$Z$200*$K$200</f>
        <v>0</v>
      </c>
      <c r="AR200" s="6" t="s">
        <v>353</v>
      </c>
      <c r="AT200" s="6" t="s">
        <v>222</v>
      </c>
      <c r="AU200" s="6" t="s">
        <v>125</v>
      </c>
      <c r="AY200" s="6" t="s">
        <v>119</v>
      </c>
      <c r="BE200" s="115">
        <f>IF($U$200="základní",$N$200,0)</f>
        <v>0</v>
      </c>
      <c r="BF200" s="115">
        <f>IF($U$200="snížená",$N$200,0)</f>
        <v>0</v>
      </c>
      <c r="BG200" s="115">
        <f>IF($U$200="zákl. přenesená",$N$200,0)</f>
        <v>0</v>
      </c>
      <c r="BH200" s="115">
        <f>IF($U$200="sníž. přenesená",$N$200,0)</f>
        <v>0</v>
      </c>
      <c r="BI200" s="115">
        <f>IF($U$200="nulová",$N$200,0)</f>
        <v>0</v>
      </c>
      <c r="BJ200" s="6" t="s">
        <v>125</v>
      </c>
      <c r="BK200" s="115">
        <f>ROUND($L$200*$K$200,2)</f>
        <v>0</v>
      </c>
      <c r="BL200" s="6" t="s">
        <v>348</v>
      </c>
      <c r="BM200" s="6" t="s">
        <v>548</v>
      </c>
    </row>
    <row r="201" spans="2:65" s="6" customFormat="1" ht="15.75" customHeight="1">
      <c r="B201" s="19"/>
      <c r="C201" s="122" t="s">
        <v>323</v>
      </c>
      <c r="D201" s="122" t="s">
        <v>222</v>
      </c>
      <c r="E201" s="123" t="s">
        <v>360</v>
      </c>
      <c r="F201" s="185" t="s">
        <v>361</v>
      </c>
      <c r="G201" s="186"/>
      <c r="H201" s="186"/>
      <c r="I201" s="186"/>
      <c r="J201" s="124" t="s">
        <v>238</v>
      </c>
      <c r="K201" s="125">
        <v>1</v>
      </c>
      <c r="L201" s="187">
        <v>0</v>
      </c>
      <c r="M201" s="186"/>
      <c r="N201" s="187">
        <f>ROUND($L$201*$K$201,2)</f>
        <v>0</v>
      </c>
      <c r="O201" s="183"/>
      <c r="P201" s="183"/>
      <c r="Q201" s="183"/>
      <c r="R201" s="20"/>
      <c r="T201" s="112"/>
      <c r="U201" s="26" t="s">
        <v>39</v>
      </c>
      <c r="V201" s="113">
        <v>0</v>
      </c>
      <c r="W201" s="113">
        <f>$V$201*$K$201</f>
        <v>0</v>
      </c>
      <c r="X201" s="113">
        <v>0</v>
      </c>
      <c r="Y201" s="113">
        <f>$X$201*$K$201</f>
        <v>0</v>
      </c>
      <c r="Z201" s="113">
        <v>0</v>
      </c>
      <c r="AA201" s="114">
        <f>$Z$201*$K$201</f>
        <v>0</v>
      </c>
      <c r="AR201" s="6" t="s">
        <v>353</v>
      </c>
      <c r="AT201" s="6" t="s">
        <v>222</v>
      </c>
      <c r="AU201" s="6" t="s">
        <v>125</v>
      </c>
      <c r="AY201" s="6" t="s">
        <v>119</v>
      </c>
      <c r="BE201" s="115">
        <f>IF($U$201="základní",$N$201,0)</f>
        <v>0</v>
      </c>
      <c r="BF201" s="115">
        <f>IF($U$201="snížená",$N$201,0)</f>
        <v>0</v>
      </c>
      <c r="BG201" s="115">
        <f>IF($U$201="zákl. přenesená",$N$201,0)</f>
        <v>0</v>
      </c>
      <c r="BH201" s="115">
        <f>IF($U$201="sníž. přenesená",$N$201,0)</f>
        <v>0</v>
      </c>
      <c r="BI201" s="115">
        <f>IF($U$201="nulová",$N$201,0)</f>
        <v>0</v>
      </c>
      <c r="BJ201" s="6" t="s">
        <v>125</v>
      </c>
      <c r="BK201" s="115">
        <f>ROUND($L$201*$K$201,2)</f>
        <v>0</v>
      </c>
      <c r="BL201" s="6" t="s">
        <v>348</v>
      </c>
      <c r="BM201" s="6" t="s">
        <v>549</v>
      </c>
    </row>
    <row r="202" spans="2:65" s="6" customFormat="1" ht="15.75" customHeight="1">
      <c r="B202" s="19"/>
      <c r="C202" s="122" t="s">
        <v>330</v>
      </c>
      <c r="D202" s="122" t="s">
        <v>222</v>
      </c>
      <c r="E202" s="123" t="s">
        <v>550</v>
      </c>
      <c r="F202" s="185" t="s">
        <v>551</v>
      </c>
      <c r="G202" s="186"/>
      <c r="H202" s="186"/>
      <c r="I202" s="186"/>
      <c r="J202" s="124" t="s">
        <v>238</v>
      </c>
      <c r="K202" s="125">
        <v>1</v>
      </c>
      <c r="L202" s="187">
        <v>0</v>
      </c>
      <c r="M202" s="186"/>
      <c r="N202" s="187">
        <f>ROUND($L$202*$K$202,2)</f>
        <v>0</v>
      </c>
      <c r="O202" s="183"/>
      <c r="P202" s="183"/>
      <c r="Q202" s="183"/>
      <c r="R202" s="20"/>
      <c r="T202" s="112"/>
      <c r="U202" s="26" t="s">
        <v>39</v>
      </c>
      <c r="V202" s="113">
        <v>0</v>
      </c>
      <c r="W202" s="113">
        <f>$V$202*$K$202</f>
        <v>0</v>
      </c>
      <c r="X202" s="113">
        <v>0</v>
      </c>
      <c r="Y202" s="113">
        <f>$X$202*$K$202</f>
        <v>0</v>
      </c>
      <c r="Z202" s="113">
        <v>0</v>
      </c>
      <c r="AA202" s="114">
        <f>$Z$202*$K$202</f>
        <v>0</v>
      </c>
      <c r="AR202" s="6" t="s">
        <v>353</v>
      </c>
      <c r="AT202" s="6" t="s">
        <v>222</v>
      </c>
      <c r="AU202" s="6" t="s">
        <v>125</v>
      </c>
      <c r="AY202" s="6" t="s">
        <v>119</v>
      </c>
      <c r="BE202" s="115">
        <f>IF($U$202="základní",$N$202,0)</f>
        <v>0</v>
      </c>
      <c r="BF202" s="115">
        <f>IF($U$202="snížená",$N$202,0)</f>
        <v>0</v>
      </c>
      <c r="BG202" s="115">
        <f>IF($U$202="zákl. přenesená",$N$202,0)</f>
        <v>0</v>
      </c>
      <c r="BH202" s="115">
        <f>IF($U$202="sníž. přenesená",$N$202,0)</f>
        <v>0</v>
      </c>
      <c r="BI202" s="115">
        <f>IF($U$202="nulová",$N$202,0)</f>
        <v>0</v>
      </c>
      <c r="BJ202" s="6" t="s">
        <v>125</v>
      </c>
      <c r="BK202" s="115">
        <f>ROUND($L$202*$K$202,2)</f>
        <v>0</v>
      </c>
      <c r="BL202" s="6" t="s">
        <v>348</v>
      </c>
      <c r="BM202" s="6" t="s">
        <v>552</v>
      </c>
    </row>
    <row r="203" spans="2:65" s="6" customFormat="1" ht="15.75" customHeight="1">
      <c r="B203" s="19"/>
      <c r="C203" s="122" t="s">
        <v>334</v>
      </c>
      <c r="D203" s="122" t="s">
        <v>222</v>
      </c>
      <c r="E203" s="123" t="s">
        <v>364</v>
      </c>
      <c r="F203" s="185" t="s">
        <v>365</v>
      </c>
      <c r="G203" s="186"/>
      <c r="H203" s="186"/>
      <c r="I203" s="186"/>
      <c r="J203" s="124" t="s">
        <v>238</v>
      </c>
      <c r="K203" s="125">
        <v>1</v>
      </c>
      <c r="L203" s="187">
        <v>0</v>
      </c>
      <c r="M203" s="186"/>
      <c r="N203" s="187">
        <f>ROUND($L$203*$K$203,2)</f>
        <v>0</v>
      </c>
      <c r="O203" s="183"/>
      <c r="P203" s="183"/>
      <c r="Q203" s="183"/>
      <c r="R203" s="20"/>
      <c r="T203" s="112"/>
      <c r="U203" s="26" t="s">
        <v>39</v>
      </c>
      <c r="V203" s="113">
        <v>0</v>
      </c>
      <c r="W203" s="113">
        <f>$V$203*$K$203</f>
        <v>0</v>
      </c>
      <c r="X203" s="113">
        <v>0</v>
      </c>
      <c r="Y203" s="113">
        <f>$X$203*$K$203</f>
        <v>0</v>
      </c>
      <c r="Z203" s="113">
        <v>0</v>
      </c>
      <c r="AA203" s="114">
        <f>$Z$203*$K$203</f>
        <v>0</v>
      </c>
      <c r="AR203" s="6" t="s">
        <v>353</v>
      </c>
      <c r="AT203" s="6" t="s">
        <v>222</v>
      </c>
      <c r="AU203" s="6" t="s">
        <v>125</v>
      </c>
      <c r="AY203" s="6" t="s">
        <v>119</v>
      </c>
      <c r="BE203" s="115">
        <f>IF($U$203="základní",$N$203,0)</f>
        <v>0</v>
      </c>
      <c r="BF203" s="115">
        <f>IF($U$203="snížená",$N$203,0)</f>
        <v>0</v>
      </c>
      <c r="BG203" s="115">
        <f>IF($U$203="zákl. přenesená",$N$203,0)</f>
        <v>0</v>
      </c>
      <c r="BH203" s="115">
        <f>IF($U$203="sníž. přenesená",$N$203,0)</f>
        <v>0</v>
      </c>
      <c r="BI203" s="115">
        <f>IF($U$203="nulová",$N$203,0)</f>
        <v>0</v>
      </c>
      <c r="BJ203" s="6" t="s">
        <v>125</v>
      </c>
      <c r="BK203" s="115">
        <f>ROUND($L$203*$K$203,2)</f>
        <v>0</v>
      </c>
      <c r="BL203" s="6" t="s">
        <v>348</v>
      </c>
      <c r="BM203" s="6" t="s">
        <v>553</v>
      </c>
    </row>
    <row r="204" spans="2:65" s="6" customFormat="1" ht="27" customHeight="1">
      <c r="B204" s="19"/>
      <c r="C204" s="108" t="s">
        <v>338</v>
      </c>
      <c r="D204" s="108" t="s">
        <v>120</v>
      </c>
      <c r="E204" s="109" t="s">
        <v>554</v>
      </c>
      <c r="F204" s="182" t="s">
        <v>555</v>
      </c>
      <c r="G204" s="183"/>
      <c r="H204" s="183"/>
      <c r="I204" s="183"/>
      <c r="J204" s="110" t="s">
        <v>370</v>
      </c>
      <c r="K204" s="111">
        <v>1</v>
      </c>
      <c r="L204" s="184">
        <v>0</v>
      </c>
      <c r="M204" s="183"/>
      <c r="N204" s="184">
        <f>ROUND($L$204*$K$204,2)</f>
        <v>0</v>
      </c>
      <c r="O204" s="183"/>
      <c r="P204" s="183"/>
      <c r="Q204" s="183"/>
      <c r="R204" s="20"/>
      <c r="T204" s="112"/>
      <c r="U204" s="26" t="s">
        <v>39</v>
      </c>
      <c r="V204" s="113">
        <v>0</v>
      </c>
      <c r="W204" s="113">
        <f>$V$204*$K$204</f>
        <v>0</v>
      </c>
      <c r="X204" s="113">
        <v>0</v>
      </c>
      <c r="Y204" s="113">
        <f>$X$204*$K$204</f>
        <v>0</v>
      </c>
      <c r="Z204" s="113">
        <v>0</v>
      </c>
      <c r="AA204" s="114">
        <f>$Z$204*$K$204</f>
        <v>0</v>
      </c>
      <c r="AR204" s="6" t="s">
        <v>348</v>
      </c>
      <c r="AT204" s="6" t="s">
        <v>120</v>
      </c>
      <c r="AU204" s="6" t="s">
        <v>125</v>
      </c>
      <c r="AY204" s="6" t="s">
        <v>119</v>
      </c>
      <c r="BE204" s="115">
        <f>IF($U$204="základní",$N$204,0)</f>
        <v>0</v>
      </c>
      <c r="BF204" s="115">
        <f>IF($U$204="snížená",$N$204,0)</f>
        <v>0</v>
      </c>
      <c r="BG204" s="115">
        <f>IF($U$204="zákl. přenesená",$N$204,0)</f>
        <v>0</v>
      </c>
      <c r="BH204" s="115">
        <f>IF($U$204="sníž. přenesená",$N$204,0)</f>
        <v>0</v>
      </c>
      <c r="BI204" s="115">
        <f>IF($U$204="nulová",$N$204,0)</f>
        <v>0</v>
      </c>
      <c r="BJ204" s="6" t="s">
        <v>125</v>
      </c>
      <c r="BK204" s="115">
        <f>ROUND($L$204*$K$204,2)</f>
        <v>0</v>
      </c>
      <c r="BL204" s="6" t="s">
        <v>348</v>
      </c>
      <c r="BM204" s="6" t="s">
        <v>556</v>
      </c>
    </row>
    <row r="205" spans="2:65" s="6" customFormat="1" ht="15.75" customHeight="1">
      <c r="B205" s="19"/>
      <c r="C205" s="108" t="s">
        <v>345</v>
      </c>
      <c r="D205" s="108" t="s">
        <v>120</v>
      </c>
      <c r="E205" s="109" t="s">
        <v>557</v>
      </c>
      <c r="F205" s="182" t="s">
        <v>558</v>
      </c>
      <c r="G205" s="183"/>
      <c r="H205" s="183"/>
      <c r="I205" s="183"/>
      <c r="J205" s="110" t="s">
        <v>370</v>
      </c>
      <c r="K205" s="111">
        <v>1</v>
      </c>
      <c r="L205" s="184">
        <v>0</v>
      </c>
      <c r="M205" s="183"/>
      <c r="N205" s="184">
        <f>ROUND($L$205*$K$205,2)</f>
        <v>0</v>
      </c>
      <c r="O205" s="183"/>
      <c r="P205" s="183"/>
      <c r="Q205" s="183"/>
      <c r="R205" s="20"/>
      <c r="T205" s="112"/>
      <c r="U205" s="26" t="s">
        <v>39</v>
      </c>
      <c r="V205" s="113">
        <v>0</v>
      </c>
      <c r="W205" s="113">
        <f>$V$205*$K$205</f>
        <v>0</v>
      </c>
      <c r="X205" s="113">
        <v>0</v>
      </c>
      <c r="Y205" s="113">
        <f>$X$205*$K$205</f>
        <v>0</v>
      </c>
      <c r="Z205" s="113">
        <v>0</v>
      </c>
      <c r="AA205" s="114">
        <f>$Z$205*$K$205</f>
        <v>0</v>
      </c>
      <c r="AR205" s="6" t="s">
        <v>348</v>
      </c>
      <c r="AT205" s="6" t="s">
        <v>120</v>
      </c>
      <c r="AU205" s="6" t="s">
        <v>125</v>
      </c>
      <c r="AY205" s="6" t="s">
        <v>119</v>
      </c>
      <c r="BE205" s="115">
        <f>IF($U$205="základní",$N$205,0)</f>
        <v>0</v>
      </c>
      <c r="BF205" s="115">
        <f>IF($U$205="snížená",$N$205,0)</f>
        <v>0</v>
      </c>
      <c r="BG205" s="115">
        <f>IF($U$205="zákl. přenesená",$N$205,0)</f>
        <v>0</v>
      </c>
      <c r="BH205" s="115">
        <f>IF($U$205="sníž. přenesená",$N$205,0)</f>
        <v>0</v>
      </c>
      <c r="BI205" s="115">
        <f>IF($U$205="nulová",$N$205,0)</f>
        <v>0</v>
      </c>
      <c r="BJ205" s="6" t="s">
        <v>125</v>
      </c>
      <c r="BK205" s="115">
        <f>ROUND($L$205*$K$205,2)</f>
        <v>0</v>
      </c>
      <c r="BL205" s="6" t="s">
        <v>348</v>
      </c>
      <c r="BM205" s="6" t="s">
        <v>559</v>
      </c>
    </row>
    <row r="206" spans="2:65" s="6" customFormat="1" ht="27" customHeight="1">
      <c r="B206" s="19"/>
      <c r="C206" s="108" t="s">
        <v>350</v>
      </c>
      <c r="D206" s="108" t="s">
        <v>120</v>
      </c>
      <c r="E206" s="109" t="s">
        <v>385</v>
      </c>
      <c r="F206" s="182" t="s">
        <v>386</v>
      </c>
      <c r="G206" s="183"/>
      <c r="H206" s="183"/>
      <c r="I206" s="183"/>
      <c r="J206" s="110" t="s">
        <v>370</v>
      </c>
      <c r="K206" s="111">
        <v>1</v>
      </c>
      <c r="L206" s="184">
        <v>0</v>
      </c>
      <c r="M206" s="183"/>
      <c r="N206" s="184">
        <f>ROUND($L$206*$K$206,2)</f>
        <v>0</v>
      </c>
      <c r="O206" s="183"/>
      <c r="P206" s="183"/>
      <c r="Q206" s="183"/>
      <c r="R206" s="20"/>
      <c r="T206" s="112"/>
      <c r="U206" s="132" t="s">
        <v>39</v>
      </c>
      <c r="V206" s="133">
        <v>0</v>
      </c>
      <c r="W206" s="133">
        <f>$V$206*$K$206</f>
        <v>0</v>
      </c>
      <c r="X206" s="133">
        <v>0</v>
      </c>
      <c r="Y206" s="133">
        <f>$X$206*$K$206</f>
        <v>0</v>
      </c>
      <c r="Z206" s="133">
        <v>0</v>
      </c>
      <c r="AA206" s="134">
        <f>$Z$206*$K$206</f>
        <v>0</v>
      </c>
      <c r="AR206" s="6" t="s">
        <v>348</v>
      </c>
      <c r="AT206" s="6" t="s">
        <v>120</v>
      </c>
      <c r="AU206" s="6" t="s">
        <v>125</v>
      </c>
      <c r="AY206" s="6" t="s">
        <v>119</v>
      </c>
      <c r="BE206" s="115">
        <f>IF($U$206="základní",$N$206,0)</f>
        <v>0</v>
      </c>
      <c r="BF206" s="115">
        <f>IF($U$206="snížená",$N$206,0)</f>
        <v>0</v>
      </c>
      <c r="BG206" s="115">
        <f>IF($U$206="zákl. přenesená",$N$206,0)</f>
        <v>0</v>
      </c>
      <c r="BH206" s="115">
        <f>IF($U$206="sníž. přenesená",$N$206,0)</f>
        <v>0</v>
      </c>
      <c r="BI206" s="115">
        <f>IF($U$206="nulová",$N$206,0)</f>
        <v>0</v>
      </c>
      <c r="BJ206" s="6" t="s">
        <v>125</v>
      </c>
      <c r="BK206" s="115">
        <f>ROUND($L$206*$K$206,2)</f>
        <v>0</v>
      </c>
      <c r="BL206" s="6" t="s">
        <v>348</v>
      </c>
      <c r="BM206" s="6" t="s">
        <v>560</v>
      </c>
    </row>
    <row r="207" spans="2:18" s="6" customFormat="1" ht="7.5" customHeight="1">
      <c r="B207" s="41"/>
      <c r="C207" s="42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3"/>
    </row>
    <row r="208" s="2" customFormat="1" ht="14.25" customHeight="1"/>
  </sheetData>
  <sheetProtection/>
  <mergeCells count="253">
    <mergeCell ref="F205:I205"/>
    <mergeCell ref="L205:M205"/>
    <mergeCell ref="N205:Q205"/>
    <mergeCell ref="F206:I206"/>
    <mergeCell ref="L206:M206"/>
    <mergeCell ref="N206:Q206"/>
    <mergeCell ref="F203:I203"/>
    <mergeCell ref="L203:M203"/>
    <mergeCell ref="N203:Q203"/>
    <mergeCell ref="F204:I204"/>
    <mergeCell ref="L204:M204"/>
    <mergeCell ref="N204:Q204"/>
    <mergeCell ref="F201:I201"/>
    <mergeCell ref="L201:M201"/>
    <mergeCell ref="N201:Q201"/>
    <mergeCell ref="F202:I202"/>
    <mergeCell ref="L202:M202"/>
    <mergeCell ref="N202:Q202"/>
    <mergeCell ref="F199:I199"/>
    <mergeCell ref="L199:M199"/>
    <mergeCell ref="N199:Q199"/>
    <mergeCell ref="F200:I200"/>
    <mergeCell ref="L200:M200"/>
    <mergeCell ref="N200:Q200"/>
    <mergeCell ref="F197:I197"/>
    <mergeCell ref="L197:M197"/>
    <mergeCell ref="N197:Q197"/>
    <mergeCell ref="F198:I198"/>
    <mergeCell ref="L198:M198"/>
    <mergeCell ref="N198:Q198"/>
    <mergeCell ref="F195:I195"/>
    <mergeCell ref="L195:M195"/>
    <mergeCell ref="N195:Q195"/>
    <mergeCell ref="F196:I196"/>
    <mergeCell ref="L196:M196"/>
    <mergeCell ref="N196:Q196"/>
    <mergeCell ref="F189:I189"/>
    <mergeCell ref="F190:I190"/>
    <mergeCell ref="F191:I191"/>
    <mergeCell ref="F192:I192"/>
    <mergeCell ref="N193:Q193"/>
    <mergeCell ref="N194:Q194"/>
    <mergeCell ref="F187:I187"/>
    <mergeCell ref="L187:M187"/>
    <mergeCell ref="N187:Q187"/>
    <mergeCell ref="F188:I188"/>
    <mergeCell ref="L188:M188"/>
    <mergeCell ref="N188:Q188"/>
    <mergeCell ref="F183:I183"/>
    <mergeCell ref="F184:I184"/>
    <mergeCell ref="F185:I185"/>
    <mergeCell ref="L185:M185"/>
    <mergeCell ref="N185:Q185"/>
    <mergeCell ref="N186:Q186"/>
    <mergeCell ref="N179:Q179"/>
    <mergeCell ref="F180:I180"/>
    <mergeCell ref="L180:M180"/>
    <mergeCell ref="N180:Q180"/>
    <mergeCell ref="F181:I181"/>
    <mergeCell ref="F182:I182"/>
    <mergeCell ref="F177:I177"/>
    <mergeCell ref="L177:M177"/>
    <mergeCell ref="N177:Q177"/>
    <mergeCell ref="F178:I178"/>
    <mergeCell ref="L178:M178"/>
    <mergeCell ref="N178:Q178"/>
    <mergeCell ref="F174:I174"/>
    <mergeCell ref="F175:I175"/>
    <mergeCell ref="L175:M175"/>
    <mergeCell ref="N175:Q175"/>
    <mergeCell ref="F176:I176"/>
    <mergeCell ref="L176:M176"/>
    <mergeCell ref="N176:Q176"/>
    <mergeCell ref="F171:I171"/>
    <mergeCell ref="L171:M171"/>
    <mergeCell ref="N171:Q171"/>
    <mergeCell ref="N172:Q172"/>
    <mergeCell ref="F173:I173"/>
    <mergeCell ref="L173:M173"/>
    <mergeCell ref="N173:Q173"/>
    <mergeCell ref="F169:I169"/>
    <mergeCell ref="L169:M169"/>
    <mergeCell ref="N169:Q169"/>
    <mergeCell ref="F170:I170"/>
    <mergeCell ref="L170:M170"/>
    <mergeCell ref="N170:Q170"/>
    <mergeCell ref="F165:I165"/>
    <mergeCell ref="F166:I166"/>
    <mergeCell ref="F167:I167"/>
    <mergeCell ref="F168:I168"/>
    <mergeCell ref="L168:M168"/>
    <mergeCell ref="N168:Q168"/>
    <mergeCell ref="F163:I163"/>
    <mergeCell ref="L163:M163"/>
    <mergeCell ref="N163:Q163"/>
    <mergeCell ref="F164:I164"/>
    <mergeCell ref="L164:M164"/>
    <mergeCell ref="N164:Q164"/>
    <mergeCell ref="F159:I159"/>
    <mergeCell ref="F160:I160"/>
    <mergeCell ref="F161:I161"/>
    <mergeCell ref="F162:I162"/>
    <mergeCell ref="L162:M162"/>
    <mergeCell ref="N162:Q162"/>
    <mergeCell ref="F156:I156"/>
    <mergeCell ref="L156:M156"/>
    <mergeCell ref="N156:Q156"/>
    <mergeCell ref="N157:Q157"/>
    <mergeCell ref="F158:I158"/>
    <mergeCell ref="L158:M158"/>
    <mergeCell ref="N158:Q158"/>
    <mergeCell ref="F154:I154"/>
    <mergeCell ref="L154:M154"/>
    <mergeCell ref="N154:Q154"/>
    <mergeCell ref="F155:I155"/>
    <mergeCell ref="L155:M155"/>
    <mergeCell ref="N155:Q155"/>
    <mergeCell ref="F151:I151"/>
    <mergeCell ref="L151:M151"/>
    <mergeCell ref="N151:Q151"/>
    <mergeCell ref="N152:Q152"/>
    <mergeCell ref="F153:I153"/>
    <mergeCell ref="L153:M153"/>
    <mergeCell ref="N153:Q153"/>
    <mergeCell ref="F149:I149"/>
    <mergeCell ref="L149:M149"/>
    <mergeCell ref="N149:Q149"/>
    <mergeCell ref="F150:I150"/>
    <mergeCell ref="L150:M150"/>
    <mergeCell ref="N150:Q150"/>
    <mergeCell ref="F147:I147"/>
    <mergeCell ref="L147:M147"/>
    <mergeCell ref="N147:Q147"/>
    <mergeCell ref="F148:I148"/>
    <mergeCell ref="L148:M148"/>
    <mergeCell ref="N148:Q148"/>
    <mergeCell ref="F145:I145"/>
    <mergeCell ref="L145:M145"/>
    <mergeCell ref="N145:Q145"/>
    <mergeCell ref="F146:I146"/>
    <mergeCell ref="L146:M146"/>
    <mergeCell ref="N146:Q146"/>
    <mergeCell ref="F143:I143"/>
    <mergeCell ref="L143:M143"/>
    <mergeCell ref="N143:Q143"/>
    <mergeCell ref="F144:I144"/>
    <mergeCell ref="L144:M144"/>
    <mergeCell ref="N144:Q144"/>
    <mergeCell ref="N139:Q139"/>
    <mergeCell ref="N140:Q140"/>
    <mergeCell ref="F141:I141"/>
    <mergeCell ref="L141:M141"/>
    <mergeCell ref="N141:Q141"/>
    <mergeCell ref="F142:I142"/>
    <mergeCell ref="L142:M142"/>
    <mergeCell ref="N142:Q142"/>
    <mergeCell ref="F137:I137"/>
    <mergeCell ref="L137:M137"/>
    <mergeCell ref="N137:Q137"/>
    <mergeCell ref="F138:I138"/>
    <mergeCell ref="L138:M138"/>
    <mergeCell ref="N138:Q138"/>
    <mergeCell ref="F133:I133"/>
    <mergeCell ref="N134:Q134"/>
    <mergeCell ref="F135:I135"/>
    <mergeCell ref="L135:M135"/>
    <mergeCell ref="N135:Q135"/>
    <mergeCell ref="F136:I136"/>
    <mergeCell ref="L136:M136"/>
    <mergeCell ref="N136:Q136"/>
    <mergeCell ref="N129:Q129"/>
    <mergeCell ref="F130:I130"/>
    <mergeCell ref="L130:M130"/>
    <mergeCell ref="N130:Q130"/>
    <mergeCell ref="F131:I131"/>
    <mergeCell ref="F132:I132"/>
    <mergeCell ref="L132:M132"/>
    <mergeCell ref="N132:Q132"/>
    <mergeCell ref="F125:I125"/>
    <mergeCell ref="N126:Q126"/>
    <mergeCell ref="F127:I127"/>
    <mergeCell ref="L127:M127"/>
    <mergeCell ref="N127:Q127"/>
    <mergeCell ref="F128:I128"/>
    <mergeCell ref="L128:M128"/>
    <mergeCell ref="N128:Q128"/>
    <mergeCell ref="N121:Q121"/>
    <mergeCell ref="N122:Q122"/>
    <mergeCell ref="N123:Q123"/>
    <mergeCell ref="F124:I124"/>
    <mergeCell ref="L124:M124"/>
    <mergeCell ref="N124:Q124"/>
    <mergeCell ref="F113:P113"/>
    <mergeCell ref="M115:P115"/>
    <mergeCell ref="M117:Q117"/>
    <mergeCell ref="M118:Q118"/>
    <mergeCell ref="F120:I120"/>
    <mergeCell ref="L120:M120"/>
    <mergeCell ref="N120:Q120"/>
    <mergeCell ref="N99:Q99"/>
    <mergeCell ref="N100:Q100"/>
    <mergeCell ref="N101:Q101"/>
    <mergeCell ref="N103:Q103"/>
    <mergeCell ref="L105:Q105"/>
    <mergeCell ref="C111:Q111"/>
    <mergeCell ref="N93:Q93"/>
    <mergeCell ref="N94:Q94"/>
    <mergeCell ref="N95:Q95"/>
    <mergeCell ref="N96:Q96"/>
    <mergeCell ref="N97:Q97"/>
    <mergeCell ref="N98:Q98"/>
    <mergeCell ref="N87:Q87"/>
    <mergeCell ref="N88:Q88"/>
    <mergeCell ref="N89:Q89"/>
    <mergeCell ref="N90:Q90"/>
    <mergeCell ref="N91:Q91"/>
    <mergeCell ref="N92:Q92"/>
    <mergeCell ref="F78:P78"/>
    <mergeCell ref="M80:P80"/>
    <mergeCell ref="M82:Q82"/>
    <mergeCell ref="M83:Q83"/>
    <mergeCell ref="C85:G85"/>
    <mergeCell ref="N85:Q85"/>
    <mergeCell ref="H34:J34"/>
    <mergeCell ref="M34:P34"/>
    <mergeCell ref="H35:J35"/>
    <mergeCell ref="M35:P35"/>
    <mergeCell ref="L37:P37"/>
    <mergeCell ref="C76:Q76"/>
    <mergeCell ref="H31:J31"/>
    <mergeCell ref="M31:P31"/>
    <mergeCell ref="H32:J32"/>
    <mergeCell ref="M32:P32"/>
    <mergeCell ref="H33:J33"/>
    <mergeCell ref="M33:P33"/>
    <mergeCell ref="O19:P19"/>
    <mergeCell ref="O20:P20"/>
    <mergeCell ref="E23:L23"/>
    <mergeCell ref="M26:P26"/>
    <mergeCell ref="M27:P27"/>
    <mergeCell ref="M29:P29"/>
    <mergeCell ref="O10:P10"/>
    <mergeCell ref="O11:P11"/>
    <mergeCell ref="O13:P13"/>
    <mergeCell ref="O14:P14"/>
    <mergeCell ref="O16:P16"/>
    <mergeCell ref="O17:P17"/>
    <mergeCell ref="H1:K1"/>
    <mergeCell ref="C2:Q2"/>
    <mergeCell ref="S2:AC2"/>
    <mergeCell ref="C4:Q4"/>
    <mergeCell ref="F6:P6"/>
    <mergeCell ref="O8:P8"/>
  </mergeCells>
  <hyperlinks>
    <hyperlink ref="F1:G1" location="C2" tooltip="Krycí list rozpočtu" display="1) Krycí list rozpočtu"/>
    <hyperlink ref="H1:K1" location="C85" tooltip="Rekapitulace rozpočtu" display="2) Rekapitulace rozpočtu"/>
    <hyperlink ref="L1" location="C120" tooltip="Rozpočet" display="3) Rozpočet"/>
  </hyperlinks>
  <printOptions/>
  <pageMargins left="0.5902777910232544" right="0.5902777910232544" top="0.5208333730697632" bottom="0.4861111342906952" header="0" footer="0"/>
  <pageSetup blackAndWhite="1" fitToHeight="100" fitToWidth="1" horizontalDpi="600" verticalDpi="600" orientation="portrait" paperSize="9" scale="95" r:id="rId2"/>
  <headerFooter alignWithMargins="0"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V218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.6679687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4" width="10.5" style="2" hidden="1" customWidth="1"/>
    <col min="65" max="16384" width="10.5" style="1" customWidth="1"/>
  </cols>
  <sheetData>
    <row r="1" spans="1:256" s="3" customFormat="1" ht="22.5" customHeight="1">
      <c r="A1" s="143"/>
      <c r="B1" s="140"/>
      <c r="C1" s="140"/>
      <c r="D1" s="141" t="s">
        <v>1</v>
      </c>
      <c r="E1" s="140"/>
      <c r="F1" s="142" t="s">
        <v>396</v>
      </c>
      <c r="G1" s="142"/>
      <c r="H1" s="181" t="s">
        <v>397</v>
      </c>
      <c r="I1" s="181"/>
      <c r="J1" s="181"/>
      <c r="K1" s="181"/>
      <c r="L1" s="142" t="s">
        <v>398</v>
      </c>
      <c r="M1" s="140"/>
      <c r="N1" s="140"/>
      <c r="O1" s="141"/>
      <c r="P1" s="140"/>
      <c r="Q1" s="140"/>
      <c r="R1" s="140"/>
      <c r="S1" s="142"/>
      <c r="T1" s="142"/>
      <c r="U1" s="143"/>
      <c r="V1" s="143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175" t="s">
        <v>4</v>
      </c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S2" s="150" t="s">
        <v>5</v>
      </c>
      <c r="T2" s="151"/>
      <c r="U2" s="151"/>
      <c r="V2" s="151"/>
      <c r="W2" s="151"/>
      <c r="X2" s="151"/>
      <c r="Y2" s="151"/>
      <c r="Z2" s="151"/>
      <c r="AA2" s="151"/>
      <c r="AB2" s="151"/>
      <c r="AC2" s="151"/>
      <c r="AT2" s="2" t="s">
        <v>399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18</v>
      </c>
    </row>
    <row r="4" spans="2:46" s="2" customFormat="1" ht="37.5" customHeight="1">
      <c r="B4" s="10"/>
      <c r="C4" s="172" t="s">
        <v>81</v>
      </c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1"/>
      <c r="T4" s="12" t="s">
        <v>10</v>
      </c>
      <c r="AT4" s="2" t="s">
        <v>3</v>
      </c>
    </row>
    <row r="5" spans="2:18" s="2" customFormat="1" ht="7.5" customHeight="1">
      <c r="B5" s="10"/>
      <c r="R5" s="11"/>
    </row>
    <row r="6" spans="2:18" s="6" customFormat="1" ht="33.75" customHeight="1">
      <c r="B6" s="19"/>
      <c r="D6" s="15" t="s">
        <v>13</v>
      </c>
      <c r="F6" s="176" t="s">
        <v>400</v>
      </c>
      <c r="G6" s="147"/>
      <c r="H6" s="147"/>
      <c r="I6" s="147"/>
      <c r="J6" s="147"/>
      <c r="K6" s="147"/>
      <c r="L6" s="147"/>
      <c r="M6" s="147"/>
      <c r="N6" s="147"/>
      <c r="O6" s="147"/>
      <c r="P6" s="147"/>
      <c r="R6" s="20"/>
    </row>
    <row r="7" spans="2:18" s="6" customFormat="1" ht="15" customHeight="1">
      <c r="B7" s="19"/>
      <c r="D7" s="16" t="s">
        <v>16</v>
      </c>
      <c r="F7" s="14"/>
      <c r="M7" s="16" t="s">
        <v>17</v>
      </c>
      <c r="O7" s="14"/>
      <c r="R7" s="20"/>
    </row>
    <row r="8" spans="2:18" s="6" customFormat="1" ht="15" customHeight="1">
      <c r="B8" s="19"/>
      <c r="D8" s="16" t="s">
        <v>19</v>
      </c>
      <c r="F8" s="14" t="s">
        <v>20</v>
      </c>
      <c r="M8" s="16" t="s">
        <v>21</v>
      </c>
      <c r="O8" s="198"/>
      <c r="P8" s="147"/>
      <c r="R8" s="20"/>
    </row>
    <row r="9" spans="2:18" s="6" customFormat="1" ht="12" customHeight="1">
      <c r="B9" s="19"/>
      <c r="R9" s="20"/>
    </row>
    <row r="10" spans="2:18" s="6" customFormat="1" ht="15" customHeight="1">
      <c r="B10" s="19"/>
      <c r="D10" s="16" t="s">
        <v>24</v>
      </c>
      <c r="M10" s="16" t="s">
        <v>25</v>
      </c>
      <c r="O10" s="165"/>
      <c r="P10" s="147"/>
      <c r="R10" s="20"/>
    </row>
    <row r="11" spans="2:18" s="6" customFormat="1" ht="18.75" customHeight="1">
      <c r="B11" s="19"/>
      <c r="E11" s="14" t="s">
        <v>26</v>
      </c>
      <c r="M11" s="16" t="s">
        <v>27</v>
      </c>
      <c r="O11" s="165"/>
      <c r="P11" s="147"/>
      <c r="R11" s="20"/>
    </row>
    <row r="12" spans="2:18" s="6" customFormat="1" ht="7.5" customHeight="1">
      <c r="B12" s="19"/>
      <c r="R12" s="20"/>
    </row>
    <row r="13" spans="2:18" s="6" customFormat="1" ht="15" customHeight="1">
      <c r="B13" s="19"/>
      <c r="D13" s="16" t="s">
        <v>28</v>
      </c>
      <c r="M13" s="16" t="s">
        <v>25</v>
      </c>
      <c r="O13" s="165">
        <f>IF('[1]Rekapitulace stavby'!$AN$13="","",'[1]Rekapitulace stavby'!$AN$13)</f>
      </c>
      <c r="P13" s="147"/>
      <c r="R13" s="20"/>
    </row>
    <row r="14" spans="2:18" s="6" customFormat="1" ht="18.75" customHeight="1">
      <c r="B14" s="19"/>
      <c r="E14" s="14" t="str">
        <f>IF('[1]Rekapitulace stavby'!$E$14="","",'[1]Rekapitulace stavby'!$E$14)</f>
        <v> </v>
      </c>
      <c r="M14" s="16" t="s">
        <v>27</v>
      </c>
      <c r="O14" s="165">
        <f>IF('[1]Rekapitulace stavby'!$AN$14="","",'[1]Rekapitulace stavby'!$AN$14)</f>
      </c>
      <c r="P14" s="147"/>
      <c r="R14" s="20"/>
    </row>
    <row r="15" spans="2:18" s="6" customFormat="1" ht="7.5" customHeight="1">
      <c r="B15" s="19"/>
      <c r="R15" s="20"/>
    </row>
    <row r="16" spans="2:18" s="6" customFormat="1" ht="15" customHeight="1">
      <c r="B16" s="19"/>
      <c r="D16" s="16" t="s">
        <v>29</v>
      </c>
      <c r="M16" s="16" t="s">
        <v>25</v>
      </c>
      <c r="O16" s="165">
        <f>IF('[1]Rekapitulace stavby'!$AN$16="","",'[1]Rekapitulace stavby'!$AN$16)</f>
      </c>
      <c r="P16" s="147"/>
      <c r="R16" s="20"/>
    </row>
    <row r="17" spans="2:18" s="6" customFormat="1" ht="18.75" customHeight="1">
      <c r="B17" s="19"/>
      <c r="E17" s="14" t="str">
        <f>IF('[1]Rekapitulace stavby'!$E$17="","",'[1]Rekapitulace stavby'!$E$17)</f>
        <v> </v>
      </c>
      <c r="M17" s="16" t="s">
        <v>27</v>
      </c>
      <c r="O17" s="165">
        <f>IF('[1]Rekapitulace stavby'!$AN$17="","",'[1]Rekapitulace stavby'!$AN$17)</f>
      </c>
      <c r="P17" s="147"/>
      <c r="R17" s="20"/>
    </row>
    <row r="18" spans="2:18" s="6" customFormat="1" ht="7.5" customHeight="1">
      <c r="B18" s="19"/>
      <c r="R18" s="20"/>
    </row>
    <row r="19" spans="2:18" s="6" customFormat="1" ht="15" customHeight="1">
      <c r="B19" s="19"/>
      <c r="D19" s="16" t="s">
        <v>31</v>
      </c>
      <c r="M19" s="16" t="s">
        <v>25</v>
      </c>
      <c r="O19" s="165">
        <f>IF('[1]Rekapitulace stavby'!$AN$19="","",'[1]Rekapitulace stavby'!$AN$19)</f>
      </c>
      <c r="P19" s="147"/>
      <c r="R19" s="20"/>
    </row>
    <row r="20" spans="2:18" s="6" customFormat="1" ht="18.75" customHeight="1">
      <c r="B20" s="19"/>
      <c r="E20" s="14" t="str">
        <f>IF('[1]Rekapitulace stavby'!$E$20="","",'[1]Rekapitulace stavby'!$E$20)</f>
        <v> </v>
      </c>
      <c r="M20" s="16" t="s">
        <v>27</v>
      </c>
      <c r="O20" s="165">
        <f>IF('[1]Rekapitulace stavby'!$AN$20="","",'[1]Rekapitulace stavby'!$AN$20)</f>
      </c>
      <c r="P20" s="147"/>
      <c r="R20" s="20"/>
    </row>
    <row r="21" spans="2:18" s="6" customFormat="1" ht="7.5" customHeight="1">
      <c r="B21" s="19"/>
      <c r="R21" s="20"/>
    </row>
    <row r="22" spans="2:18" s="6" customFormat="1" ht="15" customHeight="1">
      <c r="B22" s="19"/>
      <c r="D22" s="16" t="s">
        <v>32</v>
      </c>
      <c r="R22" s="20"/>
    </row>
    <row r="23" spans="2:18" s="74" customFormat="1" ht="15.75" customHeight="1">
      <c r="B23" s="75"/>
      <c r="E23" s="177"/>
      <c r="F23" s="202"/>
      <c r="G23" s="202"/>
      <c r="H23" s="202"/>
      <c r="I23" s="202"/>
      <c r="J23" s="202"/>
      <c r="K23" s="202"/>
      <c r="L23" s="202"/>
      <c r="R23" s="76"/>
    </row>
    <row r="24" spans="2:18" s="6" customFormat="1" ht="7.5" customHeight="1">
      <c r="B24" s="19"/>
      <c r="R24" s="20"/>
    </row>
    <row r="25" spans="2:18" s="6" customFormat="1" ht="7.5" customHeight="1">
      <c r="B25" s="19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R25" s="20"/>
    </row>
    <row r="26" spans="2:18" s="6" customFormat="1" ht="15" customHeight="1">
      <c r="B26" s="19"/>
      <c r="D26" s="77" t="s">
        <v>82</v>
      </c>
      <c r="M26" s="160">
        <f>$N$87</f>
        <v>0</v>
      </c>
      <c r="N26" s="147"/>
      <c r="O26" s="147"/>
      <c r="P26" s="147"/>
      <c r="R26" s="20"/>
    </row>
    <row r="27" spans="2:18" s="6" customFormat="1" ht="15" customHeight="1">
      <c r="B27" s="19"/>
      <c r="D27" s="18" t="s">
        <v>83</v>
      </c>
      <c r="M27" s="160">
        <f>$N$103</f>
        <v>0</v>
      </c>
      <c r="N27" s="147"/>
      <c r="O27" s="147"/>
      <c r="P27" s="147"/>
      <c r="R27" s="20"/>
    </row>
    <row r="28" spans="2:18" s="6" customFormat="1" ht="7.5" customHeight="1">
      <c r="B28" s="19"/>
      <c r="R28" s="20"/>
    </row>
    <row r="29" spans="2:18" s="6" customFormat="1" ht="26.25" customHeight="1">
      <c r="B29" s="19"/>
      <c r="D29" s="78" t="s">
        <v>35</v>
      </c>
      <c r="M29" s="203">
        <f>ROUND($M$26+$M$27,2)</f>
        <v>0</v>
      </c>
      <c r="N29" s="147"/>
      <c r="O29" s="147"/>
      <c r="P29" s="147"/>
      <c r="R29" s="20"/>
    </row>
    <row r="30" spans="2:18" s="6" customFormat="1" ht="7.5" customHeight="1">
      <c r="B30" s="19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R30" s="20"/>
    </row>
    <row r="31" spans="2:18" s="6" customFormat="1" ht="15" customHeight="1">
      <c r="B31" s="19"/>
      <c r="D31" s="24" t="s">
        <v>36</v>
      </c>
      <c r="E31" s="24" t="s">
        <v>37</v>
      </c>
      <c r="F31" s="25">
        <v>0.21</v>
      </c>
      <c r="G31" s="79" t="s">
        <v>38</v>
      </c>
      <c r="H31" s="201">
        <f>ROUND((SUM($BE$103:$BE$104)+SUM($BE$121:$BE$217)),2)</f>
        <v>0</v>
      </c>
      <c r="I31" s="147"/>
      <c r="J31" s="147"/>
      <c r="M31" s="201">
        <f>ROUND(ROUND((SUM($BE$103:$BE$104)+SUM($BE$121:$BE$217)),2)*$F$31,2)</f>
        <v>0</v>
      </c>
      <c r="N31" s="147"/>
      <c r="O31" s="147"/>
      <c r="P31" s="147"/>
      <c r="R31" s="20"/>
    </row>
    <row r="32" spans="2:18" s="6" customFormat="1" ht="15" customHeight="1">
      <c r="B32" s="19"/>
      <c r="E32" s="24" t="s">
        <v>39</v>
      </c>
      <c r="F32" s="25">
        <v>0.15</v>
      </c>
      <c r="G32" s="79" t="s">
        <v>38</v>
      </c>
      <c r="H32" s="201">
        <v>0</v>
      </c>
      <c r="I32" s="147"/>
      <c r="J32" s="147"/>
      <c r="M32" s="201">
        <v>0</v>
      </c>
      <c r="N32" s="147"/>
      <c r="O32" s="147"/>
      <c r="P32" s="147"/>
      <c r="R32" s="20"/>
    </row>
    <row r="33" spans="2:18" s="6" customFormat="1" ht="15" customHeight="1" hidden="1">
      <c r="B33" s="19"/>
      <c r="E33" s="24" t="s">
        <v>40</v>
      </c>
      <c r="F33" s="25">
        <v>0.21</v>
      </c>
      <c r="G33" s="79" t="s">
        <v>38</v>
      </c>
      <c r="H33" s="201">
        <f>ROUND((SUM($BG$103:$BG$104)+SUM($BG$121:$BG$217)),2)</f>
        <v>0</v>
      </c>
      <c r="I33" s="147"/>
      <c r="J33" s="147"/>
      <c r="M33" s="201">
        <v>0</v>
      </c>
      <c r="N33" s="147"/>
      <c r="O33" s="147"/>
      <c r="P33" s="147"/>
      <c r="R33" s="20"/>
    </row>
    <row r="34" spans="2:18" s="6" customFormat="1" ht="15" customHeight="1" hidden="1">
      <c r="B34" s="19"/>
      <c r="E34" s="24" t="s">
        <v>41</v>
      </c>
      <c r="F34" s="25">
        <v>0.15</v>
      </c>
      <c r="G34" s="79" t="s">
        <v>38</v>
      </c>
      <c r="H34" s="201">
        <f>ROUND((SUM($BH$103:$BH$104)+SUM($BH$121:$BH$217)),2)</f>
        <v>0</v>
      </c>
      <c r="I34" s="147"/>
      <c r="J34" s="147"/>
      <c r="M34" s="201">
        <v>0</v>
      </c>
      <c r="N34" s="147"/>
      <c r="O34" s="147"/>
      <c r="P34" s="147"/>
      <c r="R34" s="20"/>
    </row>
    <row r="35" spans="2:18" s="6" customFormat="1" ht="15" customHeight="1" hidden="1">
      <c r="B35" s="19"/>
      <c r="E35" s="24" t="s">
        <v>42</v>
      </c>
      <c r="F35" s="25">
        <v>0</v>
      </c>
      <c r="G35" s="79" t="s">
        <v>38</v>
      </c>
      <c r="H35" s="201">
        <f>ROUND((SUM($BI$103:$BI$104)+SUM($BI$121:$BI$217)),2)</f>
        <v>0</v>
      </c>
      <c r="I35" s="147"/>
      <c r="J35" s="147"/>
      <c r="M35" s="201">
        <v>0</v>
      </c>
      <c r="N35" s="147"/>
      <c r="O35" s="147"/>
      <c r="P35" s="147"/>
      <c r="R35" s="20"/>
    </row>
    <row r="36" spans="2:18" s="6" customFormat="1" ht="7.5" customHeight="1">
      <c r="B36" s="19"/>
      <c r="R36" s="20"/>
    </row>
    <row r="37" spans="2:18" s="6" customFormat="1" ht="26.25" customHeight="1">
      <c r="B37" s="19"/>
      <c r="C37" s="28"/>
      <c r="D37" s="29" t="s">
        <v>43</v>
      </c>
      <c r="E37" s="30"/>
      <c r="F37" s="30"/>
      <c r="G37" s="80" t="s">
        <v>44</v>
      </c>
      <c r="H37" s="31" t="s">
        <v>45</v>
      </c>
      <c r="I37" s="30"/>
      <c r="J37" s="30"/>
      <c r="K37" s="30"/>
      <c r="L37" s="171">
        <f>SUM($M$29:$M$35)</f>
        <v>0</v>
      </c>
      <c r="M37" s="158"/>
      <c r="N37" s="158"/>
      <c r="O37" s="158"/>
      <c r="P37" s="159"/>
      <c r="Q37" s="28"/>
      <c r="R37" s="20"/>
    </row>
    <row r="38" spans="2:18" s="6" customFormat="1" ht="15" customHeight="1">
      <c r="B38" s="19"/>
      <c r="R38" s="20"/>
    </row>
    <row r="39" spans="2:18" s="6" customFormat="1" ht="15" customHeight="1">
      <c r="B39" s="19"/>
      <c r="R39" s="20"/>
    </row>
    <row r="40" spans="2:18" s="2" customFormat="1" ht="14.25" customHeight="1">
      <c r="B40" s="10"/>
      <c r="R40" s="11"/>
    </row>
    <row r="41" spans="2:18" s="2" customFormat="1" ht="14.25" customHeight="1">
      <c r="B41" s="10"/>
      <c r="R41" s="11"/>
    </row>
    <row r="42" spans="2:18" s="2" customFormat="1" ht="14.25" customHeight="1">
      <c r="B42" s="10"/>
      <c r="R42" s="11"/>
    </row>
    <row r="43" spans="2:18" s="2" customFormat="1" ht="14.25" customHeight="1">
      <c r="B43" s="10"/>
      <c r="R43" s="11"/>
    </row>
    <row r="44" spans="2:18" s="2" customFormat="1" ht="14.25" customHeight="1">
      <c r="B44" s="10"/>
      <c r="R44" s="11"/>
    </row>
    <row r="45" spans="2:18" s="2" customFormat="1" ht="14.25" customHeight="1">
      <c r="B45" s="10"/>
      <c r="R45" s="11"/>
    </row>
    <row r="46" spans="2:18" s="2" customFormat="1" ht="14.25" customHeight="1">
      <c r="B46" s="10"/>
      <c r="R46" s="11"/>
    </row>
    <row r="47" spans="2:18" s="2" customFormat="1" ht="14.25" customHeight="1">
      <c r="B47" s="10"/>
      <c r="R47" s="11"/>
    </row>
    <row r="48" spans="2:18" s="2" customFormat="1" ht="14.25" customHeight="1">
      <c r="B48" s="10"/>
      <c r="R48" s="11"/>
    </row>
    <row r="49" spans="2:18" s="2" customFormat="1" ht="14.25" customHeight="1">
      <c r="B49" s="10"/>
      <c r="R49" s="11"/>
    </row>
    <row r="50" spans="2:18" s="6" customFormat="1" ht="15.75" customHeight="1">
      <c r="B50" s="19"/>
      <c r="D50" s="32" t="s">
        <v>46</v>
      </c>
      <c r="E50" s="33"/>
      <c r="F50" s="33"/>
      <c r="G50" s="33"/>
      <c r="H50" s="34"/>
      <c r="J50" s="32" t="s">
        <v>47</v>
      </c>
      <c r="K50" s="33"/>
      <c r="L50" s="33"/>
      <c r="M50" s="33"/>
      <c r="N50" s="33"/>
      <c r="O50" s="33"/>
      <c r="P50" s="34"/>
      <c r="R50" s="20"/>
    </row>
    <row r="51" spans="2:18" s="2" customFormat="1" ht="14.25" customHeight="1">
      <c r="B51" s="10"/>
      <c r="D51" s="35"/>
      <c r="H51" s="36"/>
      <c r="J51" s="35"/>
      <c r="P51" s="36"/>
      <c r="R51" s="11"/>
    </row>
    <row r="52" spans="2:18" s="2" customFormat="1" ht="14.25" customHeight="1">
      <c r="B52" s="10"/>
      <c r="D52" s="35"/>
      <c r="H52" s="36"/>
      <c r="J52" s="35"/>
      <c r="P52" s="36"/>
      <c r="R52" s="11"/>
    </row>
    <row r="53" spans="2:18" s="2" customFormat="1" ht="14.25" customHeight="1">
      <c r="B53" s="10"/>
      <c r="D53" s="35"/>
      <c r="H53" s="36"/>
      <c r="J53" s="35"/>
      <c r="P53" s="36"/>
      <c r="R53" s="11"/>
    </row>
    <row r="54" spans="2:18" s="2" customFormat="1" ht="14.25" customHeight="1">
      <c r="B54" s="10"/>
      <c r="D54" s="35"/>
      <c r="H54" s="36"/>
      <c r="J54" s="35"/>
      <c r="P54" s="36"/>
      <c r="R54" s="11"/>
    </row>
    <row r="55" spans="2:18" s="2" customFormat="1" ht="14.25" customHeight="1">
      <c r="B55" s="10"/>
      <c r="D55" s="35"/>
      <c r="H55" s="36"/>
      <c r="J55" s="35"/>
      <c r="P55" s="36"/>
      <c r="R55" s="11"/>
    </row>
    <row r="56" spans="2:18" s="2" customFormat="1" ht="14.25" customHeight="1">
      <c r="B56" s="10"/>
      <c r="D56" s="35"/>
      <c r="H56" s="36"/>
      <c r="J56" s="35"/>
      <c r="P56" s="36"/>
      <c r="R56" s="11"/>
    </row>
    <row r="57" spans="2:18" s="2" customFormat="1" ht="14.25" customHeight="1">
      <c r="B57" s="10"/>
      <c r="D57" s="35"/>
      <c r="H57" s="36"/>
      <c r="J57" s="35"/>
      <c r="P57" s="36"/>
      <c r="R57" s="11"/>
    </row>
    <row r="58" spans="2:18" s="2" customFormat="1" ht="14.25" customHeight="1">
      <c r="B58" s="10"/>
      <c r="D58" s="35"/>
      <c r="H58" s="36"/>
      <c r="J58" s="35"/>
      <c r="P58" s="36"/>
      <c r="R58" s="11"/>
    </row>
    <row r="59" spans="2:18" s="6" customFormat="1" ht="15.75" customHeight="1">
      <c r="B59" s="19"/>
      <c r="D59" s="37" t="s">
        <v>48</v>
      </c>
      <c r="E59" s="38"/>
      <c r="F59" s="38"/>
      <c r="G59" s="39" t="s">
        <v>49</v>
      </c>
      <c r="H59" s="40"/>
      <c r="J59" s="37" t="s">
        <v>48</v>
      </c>
      <c r="K59" s="38"/>
      <c r="L59" s="38"/>
      <c r="M59" s="38"/>
      <c r="N59" s="39" t="s">
        <v>49</v>
      </c>
      <c r="O59" s="38"/>
      <c r="P59" s="40"/>
      <c r="R59" s="20"/>
    </row>
    <row r="60" spans="2:18" s="2" customFormat="1" ht="14.25" customHeight="1">
      <c r="B60" s="10"/>
      <c r="R60" s="11"/>
    </row>
    <row r="61" spans="2:18" s="6" customFormat="1" ht="15.75" customHeight="1">
      <c r="B61" s="19"/>
      <c r="D61" s="32" t="s">
        <v>50</v>
      </c>
      <c r="E61" s="33"/>
      <c r="F61" s="33"/>
      <c r="G61" s="33"/>
      <c r="H61" s="34"/>
      <c r="J61" s="32" t="s">
        <v>51</v>
      </c>
      <c r="K61" s="33"/>
      <c r="L61" s="33"/>
      <c r="M61" s="33"/>
      <c r="N61" s="33"/>
      <c r="O61" s="33"/>
      <c r="P61" s="34"/>
      <c r="R61" s="20"/>
    </row>
    <row r="62" spans="2:18" s="2" customFormat="1" ht="14.25" customHeight="1">
      <c r="B62" s="10"/>
      <c r="D62" s="35"/>
      <c r="H62" s="36"/>
      <c r="J62" s="35"/>
      <c r="P62" s="36"/>
      <c r="R62" s="11"/>
    </row>
    <row r="63" spans="2:18" s="2" customFormat="1" ht="14.25" customHeight="1">
      <c r="B63" s="10"/>
      <c r="D63" s="35"/>
      <c r="H63" s="36"/>
      <c r="J63" s="35"/>
      <c r="P63" s="36"/>
      <c r="R63" s="11"/>
    </row>
    <row r="64" spans="2:18" s="2" customFormat="1" ht="14.25" customHeight="1">
      <c r="B64" s="10"/>
      <c r="D64" s="35"/>
      <c r="H64" s="36"/>
      <c r="J64" s="35"/>
      <c r="P64" s="36"/>
      <c r="R64" s="11"/>
    </row>
    <row r="65" spans="2:18" s="2" customFormat="1" ht="14.25" customHeight="1">
      <c r="B65" s="10"/>
      <c r="D65" s="35"/>
      <c r="H65" s="36"/>
      <c r="J65" s="35"/>
      <c r="P65" s="36"/>
      <c r="R65" s="11"/>
    </row>
    <row r="66" spans="2:18" s="2" customFormat="1" ht="14.25" customHeight="1">
      <c r="B66" s="10"/>
      <c r="D66" s="35"/>
      <c r="H66" s="36"/>
      <c r="J66" s="35"/>
      <c r="P66" s="36"/>
      <c r="R66" s="11"/>
    </row>
    <row r="67" spans="2:18" s="2" customFormat="1" ht="14.25" customHeight="1">
      <c r="B67" s="10"/>
      <c r="D67" s="35"/>
      <c r="H67" s="36"/>
      <c r="J67" s="35"/>
      <c r="P67" s="36"/>
      <c r="R67" s="11"/>
    </row>
    <row r="68" spans="2:18" s="2" customFormat="1" ht="14.25" customHeight="1">
      <c r="B68" s="10"/>
      <c r="D68" s="35"/>
      <c r="H68" s="36"/>
      <c r="J68" s="35"/>
      <c r="P68" s="36"/>
      <c r="R68" s="11"/>
    </row>
    <row r="69" spans="2:18" s="2" customFormat="1" ht="14.25" customHeight="1">
      <c r="B69" s="10"/>
      <c r="D69" s="35"/>
      <c r="H69" s="36"/>
      <c r="J69" s="35"/>
      <c r="P69" s="36"/>
      <c r="R69" s="11"/>
    </row>
    <row r="70" spans="2:18" s="6" customFormat="1" ht="15.75" customHeight="1">
      <c r="B70" s="19"/>
      <c r="D70" s="37" t="s">
        <v>48</v>
      </c>
      <c r="E70" s="38"/>
      <c r="F70" s="38"/>
      <c r="G70" s="39" t="s">
        <v>49</v>
      </c>
      <c r="H70" s="40"/>
      <c r="J70" s="37" t="s">
        <v>48</v>
      </c>
      <c r="K70" s="38"/>
      <c r="L70" s="38"/>
      <c r="M70" s="38"/>
      <c r="N70" s="39" t="s">
        <v>49</v>
      </c>
      <c r="O70" s="38"/>
      <c r="P70" s="40"/>
      <c r="R70" s="20"/>
    </row>
    <row r="71" spans="2:18" s="6" customFormat="1" ht="15" customHeight="1">
      <c r="B71" s="41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3"/>
    </row>
    <row r="75" spans="2:18" s="6" customFormat="1" ht="7.5" customHeight="1">
      <c r="B75" s="44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6"/>
    </row>
    <row r="76" spans="2:18" s="6" customFormat="1" ht="37.5" customHeight="1">
      <c r="B76" s="19"/>
      <c r="C76" s="172" t="s">
        <v>84</v>
      </c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20"/>
    </row>
    <row r="77" spans="2:18" s="6" customFormat="1" ht="7.5" customHeight="1">
      <c r="B77" s="19"/>
      <c r="R77" s="20"/>
    </row>
    <row r="78" spans="2:18" s="6" customFormat="1" ht="37.5" customHeight="1">
      <c r="B78" s="19"/>
      <c r="C78" s="49" t="s">
        <v>13</v>
      </c>
      <c r="F78" s="164" t="str">
        <f>$F$6</f>
        <v>Heřmanická 25, byt č. 13</v>
      </c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R78" s="20"/>
    </row>
    <row r="79" spans="2:18" s="6" customFormat="1" ht="7.5" customHeight="1">
      <c r="B79" s="19"/>
      <c r="R79" s="20"/>
    </row>
    <row r="80" spans="2:18" s="6" customFormat="1" ht="18.75" customHeight="1">
      <c r="B80" s="19"/>
      <c r="C80" s="16" t="s">
        <v>19</v>
      </c>
      <c r="F80" s="14" t="str">
        <f>$F$8</f>
        <v> </v>
      </c>
      <c r="K80" s="16" t="s">
        <v>21</v>
      </c>
      <c r="M80" s="198">
        <f>IF($O$8="","",$O$8)</f>
      </c>
      <c r="N80" s="147"/>
      <c r="O80" s="147"/>
      <c r="P80" s="147"/>
      <c r="R80" s="20"/>
    </row>
    <row r="81" spans="2:18" s="6" customFormat="1" ht="7.5" customHeight="1">
      <c r="B81" s="19"/>
      <c r="R81" s="20"/>
    </row>
    <row r="82" spans="2:18" s="6" customFormat="1" ht="15.75" customHeight="1">
      <c r="B82" s="19"/>
      <c r="C82" s="16" t="s">
        <v>24</v>
      </c>
      <c r="F82" s="14" t="str">
        <f>$E$11</f>
        <v>Městský obvod Slezská Ostrava</v>
      </c>
      <c r="K82" s="16" t="s">
        <v>29</v>
      </c>
      <c r="M82" s="165" t="str">
        <f>$E$17</f>
        <v> </v>
      </c>
      <c r="N82" s="147"/>
      <c r="O82" s="147"/>
      <c r="P82" s="147"/>
      <c r="Q82" s="147"/>
      <c r="R82" s="20"/>
    </row>
    <row r="83" spans="2:18" s="6" customFormat="1" ht="15" customHeight="1">
      <c r="B83" s="19"/>
      <c r="C83" s="16" t="s">
        <v>28</v>
      </c>
      <c r="F83" s="14" t="str">
        <f>IF($E$14="","",$E$14)</f>
        <v> </v>
      </c>
      <c r="K83" s="16" t="s">
        <v>31</v>
      </c>
      <c r="M83" s="165" t="str">
        <f>$E$20</f>
        <v> </v>
      </c>
      <c r="N83" s="147"/>
      <c r="O83" s="147"/>
      <c r="P83" s="147"/>
      <c r="Q83" s="147"/>
      <c r="R83" s="20"/>
    </row>
    <row r="84" spans="2:18" s="6" customFormat="1" ht="11.25" customHeight="1">
      <c r="B84" s="19"/>
      <c r="R84" s="20"/>
    </row>
    <row r="85" spans="2:18" s="6" customFormat="1" ht="30" customHeight="1">
      <c r="B85" s="19"/>
      <c r="C85" s="200" t="s">
        <v>85</v>
      </c>
      <c r="D85" s="149"/>
      <c r="E85" s="149"/>
      <c r="F85" s="149"/>
      <c r="G85" s="149"/>
      <c r="H85" s="28"/>
      <c r="I85" s="28"/>
      <c r="J85" s="28"/>
      <c r="K85" s="28"/>
      <c r="L85" s="28"/>
      <c r="M85" s="28"/>
      <c r="N85" s="200" t="s">
        <v>86</v>
      </c>
      <c r="O85" s="147"/>
      <c r="P85" s="147"/>
      <c r="Q85" s="147"/>
      <c r="R85" s="20"/>
    </row>
    <row r="86" spans="2:18" s="6" customFormat="1" ht="11.25" customHeight="1">
      <c r="B86" s="19"/>
      <c r="R86" s="20"/>
    </row>
    <row r="87" spans="2:47" s="6" customFormat="1" ht="30" customHeight="1">
      <c r="B87" s="19"/>
      <c r="C87" s="60" t="s">
        <v>87</v>
      </c>
      <c r="N87" s="146">
        <f>$N$121</f>
        <v>0</v>
      </c>
      <c r="O87" s="147"/>
      <c r="P87" s="147"/>
      <c r="Q87" s="147"/>
      <c r="R87" s="20"/>
      <c r="AU87" s="6" t="s">
        <v>88</v>
      </c>
    </row>
    <row r="88" spans="2:18" s="81" customFormat="1" ht="25.5" customHeight="1">
      <c r="B88" s="82"/>
      <c r="D88" s="83" t="s">
        <v>89</v>
      </c>
      <c r="N88" s="199">
        <f>$N$122</f>
        <v>0</v>
      </c>
      <c r="O88" s="197"/>
      <c r="P88" s="197"/>
      <c r="Q88" s="197"/>
      <c r="R88" s="84"/>
    </row>
    <row r="89" spans="2:18" s="77" customFormat="1" ht="21" customHeight="1">
      <c r="B89" s="85"/>
      <c r="D89" s="86" t="s">
        <v>90</v>
      </c>
      <c r="N89" s="196">
        <f>$N$123</f>
        <v>0</v>
      </c>
      <c r="O89" s="197"/>
      <c r="P89" s="197"/>
      <c r="Q89" s="197"/>
      <c r="R89" s="87"/>
    </row>
    <row r="90" spans="2:18" s="77" customFormat="1" ht="21" customHeight="1">
      <c r="B90" s="85"/>
      <c r="D90" s="86" t="s">
        <v>91</v>
      </c>
      <c r="N90" s="196">
        <f>$N$126</f>
        <v>0</v>
      </c>
      <c r="O90" s="197"/>
      <c r="P90" s="197"/>
      <c r="Q90" s="197"/>
      <c r="R90" s="87"/>
    </row>
    <row r="91" spans="2:18" s="77" customFormat="1" ht="21" customHeight="1">
      <c r="B91" s="85"/>
      <c r="D91" s="86" t="s">
        <v>92</v>
      </c>
      <c r="N91" s="196">
        <f>$N$129</f>
        <v>0</v>
      </c>
      <c r="O91" s="197"/>
      <c r="P91" s="197"/>
      <c r="Q91" s="197"/>
      <c r="R91" s="87"/>
    </row>
    <row r="92" spans="2:18" s="77" customFormat="1" ht="21" customHeight="1">
      <c r="B92" s="85"/>
      <c r="D92" s="86" t="s">
        <v>93</v>
      </c>
      <c r="N92" s="196">
        <f>$N$135</f>
        <v>0</v>
      </c>
      <c r="O92" s="197"/>
      <c r="P92" s="197"/>
      <c r="Q92" s="197"/>
      <c r="R92" s="87"/>
    </row>
    <row r="93" spans="2:18" s="81" customFormat="1" ht="25.5" customHeight="1">
      <c r="B93" s="82"/>
      <c r="D93" s="83" t="s">
        <v>94</v>
      </c>
      <c r="N93" s="199">
        <f>$N$140</f>
        <v>0</v>
      </c>
      <c r="O93" s="197"/>
      <c r="P93" s="197"/>
      <c r="Q93" s="197"/>
      <c r="R93" s="84"/>
    </row>
    <row r="94" spans="2:18" s="77" customFormat="1" ht="21" customHeight="1">
      <c r="B94" s="85"/>
      <c r="D94" s="86" t="s">
        <v>95</v>
      </c>
      <c r="N94" s="196">
        <f>$N$141</f>
        <v>0</v>
      </c>
      <c r="O94" s="197"/>
      <c r="P94" s="197"/>
      <c r="Q94" s="197"/>
      <c r="R94" s="87"/>
    </row>
    <row r="95" spans="2:18" s="77" customFormat="1" ht="21" customHeight="1">
      <c r="B95" s="85"/>
      <c r="D95" s="86" t="s">
        <v>96</v>
      </c>
      <c r="N95" s="196">
        <f>$N$155</f>
        <v>0</v>
      </c>
      <c r="O95" s="197"/>
      <c r="P95" s="197"/>
      <c r="Q95" s="197"/>
      <c r="R95" s="87"/>
    </row>
    <row r="96" spans="2:18" s="77" customFormat="1" ht="21" customHeight="1">
      <c r="B96" s="85"/>
      <c r="D96" s="86" t="s">
        <v>97</v>
      </c>
      <c r="N96" s="196">
        <f>$N$166</f>
        <v>0</v>
      </c>
      <c r="O96" s="197"/>
      <c r="P96" s="197"/>
      <c r="Q96" s="197"/>
      <c r="R96" s="87"/>
    </row>
    <row r="97" spans="2:18" s="77" customFormat="1" ht="21" customHeight="1">
      <c r="B97" s="85"/>
      <c r="D97" s="86" t="s">
        <v>98</v>
      </c>
      <c r="N97" s="196">
        <f>$N$181</f>
        <v>0</v>
      </c>
      <c r="O97" s="197"/>
      <c r="P97" s="197"/>
      <c r="Q97" s="197"/>
      <c r="R97" s="87"/>
    </row>
    <row r="98" spans="2:18" s="77" customFormat="1" ht="21" customHeight="1">
      <c r="B98" s="85"/>
      <c r="D98" s="86" t="s">
        <v>99</v>
      </c>
      <c r="N98" s="196">
        <f>$N$188</f>
        <v>0</v>
      </c>
      <c r="O98" s="197"/>
      <c r="P98" s="197"/>
      <c r="Q98" s="197"/>
      <c r="R98" s="87"/>
    </row>
    <row r="99" spans="2:18" s="77" customFormat="1" ht="21" customHeight="1">
      <c r="B99" s="85"/>
      <c r="D99" s="86" t="s">
        <v>100</v>
      </c>
      <c r="N99" s="196">
        <f>$N$195</f>
        <v>0</v>
      </c>
      <c r="O99" s="197"/>
      <c r="P99" s="197"/>
      <c r="Q99" s="197"/>
      <c r="R99" s="87"/>
    </row>
    <row r="100" spans="2:18" s="81" customFormat="1" ht="25.5" customHeight="1">
      <c r="B100" s="82"/>
      <c r="D100" s="83" t="s">
        <v>101</v>
      </c>
      <c r="N100" s="199">
        <f>$N$206</f>
        <v>0</v>
      </c>
      <c r="O100" s="197"/>
      <c r="P100" s="197"/>
      <c r="Q100" s="197"/>
      <c r="R100" s="84"/>
    </row>
    <row r="101" spans="2:18" s="77" customFormat="1" ht="21" customHeight="1">
      <c r="B101" s="85"/>
      <c r="D101" s="86" t="s">
        <v>102</v>
      </c>
      <c r="N101" s="196">
        <f>$N$207</f>
        <v>0</v>
      </c>
      <c r="O101" s="197"/>
      <c r="P101" s="197"/>
      <c r="Q101" s="197"/>
      <c r="R101" s="87"/>
    </row>
    <row r="102" spans="2:18" s="6" customFormat="1" ht="22.5" customHeight="1">
      <c r="B102" s="19"/>
      <c r="R102" s="20"/>
    </row>
    <row r="103" spans="2:21" s="6" customFormat="1" ht="30" customHeight="1">
      <c r="B103" s="19"/>
      <c r="C103" s="60" t="s">
        <v>103</v>
      </c>
      <c r="N103" s="146">
        <v>0</v>
      </c>
      <c r="O103" s="147"/>
      <c r="P103" s="147"/>
      <c r="Q103" s="147"/>
      <c r="R103" s="20"/>
      <c r="T103" s="88"/>
      <c r="U103" s="89" t="s">
        <v>36</v>
      </c>
    </row>
    <row r="104" spans="2:18" s="6" customFormat="1" ht="18.75" customHeight="1">
      <c r="B104" s="19"/>
      <c r="R104" s="20"/>
    </row>
    <row r="105" spans="2:18" s="6" customFormat="1" ht="30" customHeight="1">
      <c r="B105" s="19"/>
      <c r="C105" s="73" t="s">
        <v>80</v>
      </c>
      <c r="D105" s="28"/>
      <c r="E105" s="28"/>
      <c r="F105" s="28"/>
      <c r="G105" s="28"/>
      <c r="H105" s="28"/>
      <c r="I105" s="28"/>
      <c r="J105" s="28"/>
      <c r="K105" s="28"/>
      <c r="L105" s="148">
        <f>ROUND(SUM($N$87+$N$103),2)</f>
        <v>0</v>
      </c>
      <c r="M105" s="149"/>
      <c r="N105" s="149"/>
      <c r="O105" s="149"/>
      <c r="P105" s="149"/>
      <c r="Q105" s="149"/>
      <c r="R105" s="20"/>
    </row>
    <row r="106" spans="2:18" s="6" customFormat="1" ht="7.5" customHeight="1">
      <c r="B106" s="41"/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3"/>
    </row>
    <row r="110" spans="2:18" s="6" customFormat="1" ht="7.5" customHeight="1">
      <c r="B110" s="44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6"/>
    </row>
    <row r="111" spans="2:18" s="6" customFormat="1" ht="37.5" customHeight="1">
      <c r="B111" s="19"/>
      <c r="C111" s="172" t="s">
        <v>104</v>
      </c>
      <c r="D111" s="147"/>
      <c r="E111" s="147"/>
      <c r="F111" s="147"/>
      <c r="G111" s="147"/>
      <c r="H111" s="147"/>
      <c r="I111" s="147"/>
      <c r="J111" s="147"/>
      <c r="K111" s="147"/>
      <c r="L111" s="147"/>
      <c r="M111" s="147"/>
      <c r="N111" s="147"/>
      <c r="O111" s="147"/>
      <c r="P111" s="147"/>
      <c r="Q111" s="147"/>
      <c r="R111" s="20"/>
    </row>
    <row r="112" spans="2:18" s="6" customFormat="1" ht="7.5" customHeight="1">
      <c r="B112" s="19"/>
      <c r="R112" s="20"/>
    </row>
    <row r="113" spans="2:18" s="6" customFormat="1" ht="37.5" customHeight="1">
      <c r="B113" s="19"/>
      <c r="C113" s="49" t="s">
        <v>13</v>
      </c>
      <c r="F113" s="164" t="str">
        <f>$F$6</f>
        <v>Heřmanická 25, byt č. 13</v>
      </c>
      <c r="G113" s="147"/>
      <c r="H113" s="147"/>
      <c r="I113" s="147"/>
      <c r="J113" s="147"/>
      <c r="K113" s="147"/>
      <c r="L113" s="147"/>
      <c r="M113" s="147"/>
      <c r="N113" s="147"/>
      <c r="O113" s="147"/>
      <c r="P113" s="147"/>
      <c r="R113" s="20"/>
    </row>
    <row r="114" spans="2:18" s="6" customFormat="1" ht="7.5" customHeight="1">
      <c r="B114" s="19"/>
      <c r="R114" s="20"/>
    </row>
    <row r="115" spans="2:18" s="6" customFormat="1" ht="18.75" customHeight="1">
      <c r="B115" s="19"/>
      <c r="C115" s="16" t="s">
        <v>19</v>
      </c>
      <c r="F115" s="14" t="str">
        <f>$F$8</f>
        <v> </v>
      </c>
      <c r="K115" s="16" t="s">
        <v>21</v>
      </c>
      <c r="M115" s="198">
        <f>IF($O$8="","",$O$8)</f>
      </c>
      <c r="N115" s="147"/>
      <c r="O115" s="147"/>
      <c r="P115" s="147"/>
      <c r="R115" s="20"/>
    </row>
    <row r="116" spans="2:18" s="6" customFormat="1" ht="7.5" customHeight="1">
      <c r="B116" s="19"/>
      <c r="R116" s="20"/>
    </row>
    <row r="117" spans="2:18" s="6" customFormat="1" ht="15.75" customHeight="1">
      <c r="B117" s="19"/>
      <c r="C117" s="16" t="s">
        <v>24</v>
      </c>
      <c r="F117" s="14" t="str">
        <f>$E$11</f>
        <v>Městský obvod Slezská Ostrava</v>
      </c>
      <c r="K117" s="16" t="s">
        <v>29</v>
      </c>
      <c r="M117" s="165" t="str">
        <f>$E$17</f>
        <v> </v>
      </c>
      <c r="N117" s="147"/>
      <c r="O117" s="147"/>
      <c r="P117" s="147"/>
      <c r="Q117" s="147"/>
      <c r="R117" s="20"/>
    </row>
    <row r="118" spans="2:18" s="6" customFormat="1" ht="15" customHeight="1">
      <c r="B118" s="19"/>
      <c r="C118" s="16" t="s">
        <v>28</v>
      </c>
      <c r="F118" s="14" t="str">
        <f>IF($E$14="","",$E$14)</f>
        <v> </v>
      </c>
      <c r="K118" s="16" t="s">
        <v>31</v>
      </c>
      <c r="M118" s="165" t="str">
        <f>$E$20</f>
        <v> </v>
      </c>
      <c r="N118" s="147"/>
      <c r="O118" s="147"/>
      <c r="P118" s="147"/>
      <c r="Q118" s="147"/>
      <c r="R118" s="20"/>
    </row>
    <row r="119" spans="2:18" s="6" customFormat="1" ht="11.25" customHeight="1">
      <c r="B119" s="19"/>
      <c r="R119" s="20"/>
    </row>
    <row r="120" spans="2:27" s="90" customFormat="1" ht="30" customHeight="1">
      <c r="B120" s="91"/>
      <c r="C120" s="92" t="s">
        <v>105</v>
      </c>
      <c r="D120" s="93" t="s">
        <v>106</v>
      </c>
      <c r="E120" s="93" t="s">
        <v>54</v>
      </c>
      <c r="F120" s="192" t="s">
        <v>107</v>
      </c>
      <c r="G120" s="193"/>
      <c r="H120" s="193"/>
      <c r="I120" s="193"/>
      <c r="J120" s="93" t="s">
        <v>108</v>
      </c>
      <c r="K120" s="93" t="s">
        <v>109</v>
      </c>
      <c r="L120" s="192" t="s">
        <v>110</v>
      </c>
      <c r="M120" s="193"/>
      <c r="N120" s="192" t="s">
        <v>111</v>
      </c>
      <c r="O120" s="193"/>
      <c r="P120" s="193"/>
      <c r="Q120" s="194"/>
      <c r="R120" s="94"/>
      <c r="T120" s="55" t="s">
        <v>112</v>
      </c>
      <c r="U120" s="56" t="s">
        <v>36</v>
      </c>
      <c r="V120" s="56" t="s">
        <v>113</v>
      </c>
      <c r="W120" s="56" t="s">
        <v>114</v>
      </c>
      <c r="X120" s="56" t="s">
        <v>115</v>
      </c>
      <c r="Y120" s="56" t="s">
        <v>116</v>
      </c>
      <c r="Z120" s="56" t="s">
        <v>117</v>
      </c>
      <c r="AA120" s="57" t="s">
        <v>118</v>
      </c>
    </row>
    <row r="121" spans="2:63" s="6" customFormat="1" ht="30" customHeight="1">
      <c r="B121" s="19"/>
      <c r="C121" s="60" t="s">
        <v>82</v>
      </c>
      <c r="N121" s="195">
        <f>$BK$121</f>
        <v>0</v>
      </c>
      <c r="O121" s="147"/>
      <c r="P121" s="147"/>
      <c r="Q121" s="147"/>
      <c r="R121" s="20"/>
      <c r="T121" s="59"/>
      <c r="U121" s="33"/>
      <c r="V121" s="33"/>
      <c r="W121" s="95">
        <f>$W$122+$W$140+$W$206</f>
        <v>63.987884</v>
      </c>
      <c r="X121" s="33"/>
      <c r="Y121" s="95">
        <f>$Y$122+$Y$140+$Y$206</f>
        <v>0.41920992</v>
      </c>
      <c r="Z121" s="33"/>
      <c r="AA121" s="96">
        <f>$AA$122+$AA$140+$AA$206</f>
        <v>0.44238972</v>
      </c>
      <c r="AT121" s="6" t="s">
        <v>71</v>
      </c>
      <c r="AU121" s="6" t="s">
        <v>88</v>
      </c>
      <c r="BK121" s="97">
        <f>$BK$122+$BK$140+$BK$206</f>
        <v>0</v>
      </c>
    </row>
    <row r="122" spans="2:63" s="98" customFormat="1" ht="37.5" customHeight="1">
      <c r="B122" s="99"/>
      <c r="D122" s="100" t="s">
        <v>89</v>
      </c>
      <c r="E122" s="100"/>
      <c r="F122" s="100"/>
      <c r="G122" s="100"/>
      <c r="H122" s="100"/>
      <c r="I122" s="100"/>
      <c r="J122" s="100"/>
      <c r="K122" s="100"/>
      <c r="L122" s="100"/>
      <c r="M122" s="100"/>
      <c r="N122" s="178">
        <f>$BK$122</f>
        <v>0</v>
      </c>
      <c r="O122" s="179"/>
      <c r="P122" s="179"/>
      <c r="Q122" s="179"/>
      <c r="R122" s="102"/>
      <c r="T122" s="103"/>
      <c r="W122" s="104">
        <f>$W$123+$W$126+$W$129+$W$135</f>
        <v>15.732318000000001</v>
      </c>
      <c r="Y122" s="104">
        <f>$Y$123+$Y$126+$Y$129+$Y$135</f>
        <v>0.0972644</v>
      </c>
      <c r="AA122" s="105">
        <f>$AA$123+$AA$126+$AA$129+$AA$135</f>
        <v>0.0524</v>
      </c>
      <c r="AR122" s="101" t="s">
        <v>18</v>
      </c>
      <c r="AT122" s="101" t="s">
        <v>71</v>
      </c>
      <c r="AU122" s="101" t="s">
        <v>72</v>
      </c>
      <c r="AY122" s="101" t="s">
        <v>119</v>
      </c>
      <c r="BK122" s="106">
        <f>$BK$123+$BK$126+$BK$129+$BK$135</f>
        <v>0</v>
      </c>
    </row>
    <row r="123" spans="2:63" s="98" customFormat="1" ht="21" customHeight="1">
      <c r="B123" s="99"/>
      <c r="D123" s="107" t="s">
        <v>90</v>
      </c>
      <c r="E123" s="107"/>
      <c r="F123" s="107"/>
      <c r="G123" s="107"/>
      <c r="H123" s="107"/>
      <c r="I123" s="107"/>
      <c r="J123" s="107"/>
      <c r="K123" s="107"/>
      <c r="L123" s="107"/>
      <c r="M123" s="107"/>
      <c r="N123" s="180">
        <f>$BK$123</f>
        <v>0</v>
      </c>
      <c r="O123" s="179"/>
      <c r="P123" s="179"/>
      <c r="Q123" s="179"/>
      <c r="R123" s="102"/>
      <c r="T123" s="103"/>
      <c r="W123" s="104">
        <f>SUM($W$124:$W$125)</f>
        <v>0.34</v>
      </c>
      <c r="Y123" s="104">
        <f>SUM($Y$124:$Y$125)</f>
        <v>0.03392</v>
      </c>
      <c r="AA123" s="105">
        <f>SUM($AA$124:$AA$125)</f>
        <v>0</v>
      </c>
      <c r="AR123" s="101" t="s">
        <v>18</v>
      </c>
      <c r="AT123" s="101" t="s">
        <v>71</v>
      </c>
      <c r="AU123" s="101" t="s">
        <v>18</v>
      </c>
      <c r="AY123" s="101" t="s">
        <v>119</v>
      </c>
      <c r="BK123" s="106">
        <f>SUM($BK$124:$BK$125)</f>
        <v>0</v>
      </c>
    </row>
    <row r="124" spans="2:65" s="6" customFormat="1" ht="27" customHeight="1">
      <c r="B124" s="19"/>
      <c r="C124" s="108" t="s">
        <v>18</v>
      </c>
      <c r="D124" s="108" t="s">
        <v>120</v>
      </c>
      <c r="E124" s="109" t="s">
        <v>121</v>
      </c>
      <c r="F124" s="182" t="s">
        <v>122</v>
      </c>
      <c r="G124" s="183"/>
      <c r="H124" s="183"/>
      <c r="I124" s="183"/>
      <c r="J124" s="110" t="s">
        <v>123</v>
      </c>
      <c r="K124" s="111">
        <v>0.4</v>
      </c>
      <c r="L124" s="184">
        <v>0</v>
      </c>
      <c r="M124" s="183"/>
      <c r="N124" s="184">
        <f>ROUND($L$124*$K$124,2)</f>
        <v>0</v>
      </c>
      <c r="O124" s="183"/>
      <c r="P124" s="183"/>
      <c r="Q124" s="183"/>
      <c r="R124" s="20"/>
      <c r="T124" s="112"/>
      <c r="U124" s="26" t="s">
        <v>39</v>
      </c>
      <c r="V124" s="113">
        <v>0.85</v>
      </c>
      <c r="W124" s="113">
        <f>$V$124*$K$124</f>
        <v>0.34</v>
      </c>
      <c r="X124" s="113">
        <v>0.0848</v>
      </c>
      <c r="Y124" s="113">
        <f>$X$124*$K$124</f>
        <v>0.03392</v>
      </c>
      <c r="Z124" s="113">
        <v>0</v>
      </c>
      <c r="AA124" s="114">
        <f>$Z$124*$K$124</f>
        <v>0</v>
      </c>
      <c r="AR124" s="6" t="s">
        <v>124</v>
      </c>
      <c r="AT124" s="6" t="s">
        <v>120</v>
      </c>
      <c r="AU124" s="6" t="s">
        <v>125</v>
      </c>
      <c r="AY124" s="6" t="s">
        <v>119</v>
      </c>
      <c r="BE124" s="115">
        <f>IF($U$124="základní",$N$124,0)</f>
        <v>0</v>
      </c>
      <c r="BF124" s="115">
        <f>IF($U$124="snížená",$N$124,0)</f>
        <v>0</v>
      </c>
      <c r="BG124" s="115">
        <f>IF($U$124="zákl. přenesená",$N$124,0)</f>
        <v>0</v>
      </c>
      <c r="BH124" s="115">
        <f>IF($U$124="sníž. přenesená",$N$124,0)</f>
        <v>0</v>
      </c>
      <c r="BI124" s="115">
        <f>IF($U$124="nulová",$N$124,0)</f>
        <v>0</v>
      </c>
      <c r="BJ124" s="6" t="s">
        <v>125</v>
      </c>
      <c r="BK124" s="115">
        <f>ROUND($L$124*$K$124,2)</f>
        <v>0</v>
      </c>
      <c r="BL124" s="6" t="s">
        <v>124</v>
      </c>
      <c r="BM124" s="6" t="s">
        <v>401</v>
      </c>
    </row>
    <row r="125" spans="2:51" s="6" customFormat="1" ht="18.75" customHeight="1">
      <c r="B125" s="116"/>
      <c r="E125" s="117"/>
      <c r="F125" s="188" t="s">
        <v>127</v>
      </c>
      <c r="G125" s="189"/>
      <c r="H125" s="189"/>
      <c r="I125" s="189"/>
      <c r="K125" s="118">
        <v>0.4</v>
      </c>
      <c r="R125" s="119"/>
      <c r="T125" s="120"/>
      <c r="AA125" s="121"/>
      <c r="AT125" s="117" t="s">
        <v>128</v>
      </c>
      <c r="AU125" s="117" t="s">
        <v>125</v>
      </c>
      <c r="AV125" s="117" t="s">
        <v>125</v>
      </c>
      <c r="AW125" s="117" t="s">
        <v>88</v>
      </c>
      <c r="AX125" s="117" t="s">
        <v>18</v>
      </c>
      <c r="AY125" s="117" t="s">
        <v>119</v>
      </c>
    </row>
    <row r="126" spans="2:63" s="98" customFormat="1" ht="30.75" customHeight="1">
      <c r="B126" s="99"/>
      <c r="D126" s="107" t="s">
        <v>91</v>
      </c>
      <c r="E126" s="107"/>
      <c r="F126" s="107"/>
      <c r="G126" s="107"/>
      <c r="H126" s="107"/>
      <c r="I126" s="107"/>
      <c r="J126" s="107"/>
      <c r="K126" s="107"/>
      <c r="L126" s="107"/>
      <c r="M126" s="107"/>
      <c r="N126" s="180">
        <f>$BK$126</f>
        <v>0</v>
      </c>
      <c r="O126" s="179"/>
      <c r="P126" s="179"/>
      <c r="Q126" s="179"/>
      <c r="R126" s="102"/>
      <c r="T126" s="103"/>
      <c r="W126" s="104">
        <f>SUM($W$127:$W$128)</f>
        <v>3.22</v>
      </c>
      <c r="Y126" s="104">
        <f>SUM($Y$127:$Y$128)</f>
        <v>0.0621</v>
      </c>
      <c r="AA126" s="105">
        <f>SUM($AA$127:$AA$128)</f>
        <v>0</v>
      </c>
      <c r="AR126" s="101" t="s">
        <v>18</v>
      </c>
      <c r="AT126" s="101" t="s">
        <v>71</v>
      </c>
      <c r="AU126" s="101" t="s">
        <v>18</v>
      </c>
      <c r="AY126" s="101" t="s">
        <v>119</v>
      </c>
      <c r="BK126" s="106">
        <f>SUM($BK$127:$BK$128)</f>
        <v>0</v>
      </c>
    </row>
    <row r="127" spans="2:65" s="6" customFormat="1" ht="27" customHeight="1">
      <c r="B127" s="19"/>
      <c r="C127" s="108" t="s">
        <v>125</v>
      </c>
      <c r="D127" s="108" t="s">
        <v>120</v>
      </c>
      <c r="E127" s="109" t="s">
        <v>129</v>
      </c>
      <c r="F127" s="182" t="s">
        <v>130</v>
      </c>
      <c r="G127" s="183"/>
      <c r="H127" s="183"/>
      <c r="I127" s="183"/>
      <c r="J127" s="110" t="s">
        <v>131</v>
      </c>
      <c r="K127" s="111">
        <v>3</v>
      </c>
      <c r="L127" s="184">
        <v>0</v>
      </c>
      <c r="M127" s="183"/>
      <c r="N127" s="184">
        <f>ROUND($L$127*$K$127,2)</f>
        <v>0</v>
      </c>
      <c r="O127" s="183"/>
      <c r="P127" s="183"/>
      <c r="Q127" s="183"/>
      <c r="R127" s="20"/>
      <c r="T127" s="112"/>
      <c r="U127" s="26" t="s">
        <v>39</v>
      </c>
      <c r="V127" s="113">
        <v>0.32</v>
      </c>
      <c r="W127" s="113">
        <f>$V$127*$K$127</f>
        <v>0.96</v>
      </c>
      <c r="X127" s="113">
        <v>0.0037</v>
      </c>
      <c r="Y127" s="113">
        <f>$X$127*$K$127</f>
        <v>0.0111</v>
      </c>
      <c r="Z127" s="113">
        <v>0</v>
      </c>
      <c r="AA127" s="114">
        <f>$Z$127*$K$127</f>
        <v>0</v>
      </c>
      <c r="AR127" s="6" t="s">
        <v>124</v>
      </c>
      <c r="AT127" s="6" t="s">
        <v>120</v>
      </c>
      <c r="AU127" s="6" t="s">
        <v>125</v>
      </c>
      <c r="AY127" s="6" t="s">
        <v>119</v>
      </c>
      <c r="BE127" s="115">
        <f>IF($U$127="základní",$N$127,0)</f>
        <v>0</v>
      </c>
      <c r="BF127" s="115">
        <f>IF($U$127="snížená",$N$127,0)</f>
        <v>0</v>
      </c>
      <c r="BG127" s="115">
        <f>IF($U$127="zákl. přenesená",$N$127,0)</f>
        <v>0</v>
      </c>
      <c r="BH127" s="115">
        <f>IF($U$127="sníž. přenesená",$N$127,0)</f>
        <v>0</v>
      </c>
      <c r="BI127" s="115">
        <f>IF($U$127="nulová",$N$127,0)</f>
        <v>0</v>
      </c>
      <c r="BJ127" s="6" t="s">
        <v>125</v>
      </c>
      <c r="BK127" s="115">
        <f>ROUND($L$127*$K$127,2)</f>
        <v>0</v>
      </c>
      <c r="BL127" s="6" t="s">
        <v>124</v>
      </c>
      <c r="BM127" s="6" t="s">
        <v>402</v>
      </c>
    </row>
    <row r="128" spans="2:65" s="6" customFormat="1" ht="27" customHeight="1">
      <c r="B128" s="19"/>
      <c r="C128" s="108" t="s">
        <v>133</v>
      </c>
      <c r="D128" s="108" t="s">
        <v>120</v>
      </c>
      <c r="E128" s="109" t="s">
        <v>134</v>
      </c>
      <c r="F128" s="182" t="s">
        <v>135</v>
      </c>
      <c r="G128" s="183"/>
      <c r="H128" s="183"/>
      <c r="I128" s="183"/>
      <c r="J128" s="110" t="s">
        <v>131</v>
      </c>
      <c r="K128" s="111">
        <v>5</v>
      </c>
      <c r="L128" s="184">
        <v>0</v>
      </c>
      <c r="M128" s="183"/>
      <c r="N128" s="184">
        <f>ROUND($L$128*$K$128,2)</f>
        <v>0</v>
      </c>
      <c r="O128" s="183"/>
      <c r="P128" s="183"/>
      <c r="Q128" s="183"/>
      <c r="R128" s="20"/>
      <c r="T128" s="112"/>
      <c r="U128" s="26" t="s">
        <v>39</v>
      </c>
      <c r="V128" s="113">
        <v>0.452</v>
      </c>
      <c r="W128" s="113">
        <f>$V$128*$K$128</f>
        <v>2.2600000000000002</v>
      </c>
      <c r="X128" s="113">
        <v>0.0102</v>
      </c>
      <c r="Y128" s="113">
        <f>$X$128*$K$128</f>
        <v>0.051000000000000004</v>
      </c>
      <c r="Z128" s="113">
        <v>0</v>
      </c>
      <c r="AA128" s="114">
        <f>$Z$128*$K$128</f>
        <v>0</v>
      </c>
      <c r="AR128" s="6" t="s">
        <v>124</v>
      </c>
      <c r="AT128" s="6" t="s">
        <v>120</v>
      </c>
      <c r="AU128" s="6" t="s">
        <v>125</v>
      </c>
      <c r="AY128" s="6" t="s">
        <v>119</v>
      </c>
      <c r="BE128" s="115">
        <f>IF($U$128="základní",$N$128,0)</f>
        <v>0</v>
      </c>
      <c r="BF128" s="115">
        <f>IF($U$128="snížená",$N$128,0)</f>
        <v>0</v>
      </c>
      <c r="BG128" s="115">
        <f>IF($U$128="zákl. přenesená",$N$128,0)</f>
        <v>0</v>
      </c>
      <c r="BH128" s="115">
        <f>IF($U$128="sníž. přenesená",$N$128,0)</f>
        <v>0</v>
      </c>
      <c r="BI128" s="115">
        <f>IF($U$128="nulová",$N$128,0)</f>
        <v>0</v>
      </c>
      <c r="BJ128" s="6" t="s">
        <v>125</v>
      </c>
      <c r="BK128" s="115">
        <f>ROUND($L$128*$K$128,2)</f>
        <v>0</v>
      </c>
      <c r="BL128" s="6" t="s">
        <v>124</v>
      </c>
      <c r="BM128" s="6" t="s">
        <v>403</v>
      </c>
    </row>
    <row r="129" spans="2:63" s="98" customFormat="1" ht="30.75" customHeight="1">
      <c r="B129" s="99"/>
      <c r="D129" s="107" t="s">
        <v>92</v>
      </c>
      <c r="E129" s="107"/>
      <c r="F129" s="107"/>
      <c r="G129" s="107"/>
      <c r="H129" s="107"/>
      <c r="I129" s="107"/>
      <c r="J129" s="107"/>
      <c r="K129" s="107"/>
      <c r="L129" s="107"/>
      <c r="M129" s="107"/>
      <c r="N129" s="180">
        <f>$BK$129</f>
        <v>0</v>
      </c>
      <c r="O129" s="179"/>
      <c r="P129" s="179"/>
      <c r="Q129" s="179"/>
      <c r="R129" s="102"/>
      <c r="T129" s="103"/>
      <c r="W129" s="104">
        <f>SUM($W$130:$W$134)</f>
        <v>9.67988</v>
      </c>
      <c r="Y129" s="104">
        <f>SUM($Y$130:$Y$134)</f>
        <v>0.0012444</v>
      </c>
      <c r="AA129" s="105">
        <f>SUM($AA$130:$AA$134)</f>
        <v>0.0524</v>
      </c>
      <c r="AR129" s="101" t="s">
        <v>18</v>
      </c>
      <c r="AT129" s="101" t="s">
        <v>71</v>
      </c>
      <c r="AU129" s="101" t="s">
        <v>18</v>
      </c>
      <c r="AY129" s="101" t="s">
        <v>119</v>
      </c>
      <c r="BK129" s="106">
        <f>SUM($BK$130:$BK$134)</f>
        <v>0</v>
      </c>
    </row>
    <row r="130" spans="2:65" s="6" customFormat="1" ht="27" customHeight="1">
      <c r="B130" s="19"/>
      <c r="C130" s="108" t="s">
        <v>124</v>
      </c>
      <c r="D130" s="108" t="s">
        <v>120</v>
      </c>
      <c r="E130" s="109" t="s">
        <v>137</v>
      </c>
      <c r="F130" s="182" t="s">
        <v>138</v>
      </c>
      <c r="G130" s="183"/>
      <c r="H130" s="183"/>
      <c r="I130" s="183"/>
      <c r="J130" s="110" t="s">
        <v>123</v>
      </c>
      <c r="K130" s="111">
        <v>31.11</v>
      </c>
      <c r="L130" s="184">
        <v>0</v>
      </c>
      <c r="M130" s="183"/>
      <c r="N130" s="184">
        <f>ROUND($L$130*$K$130,2)</f>
        <v>0</v>
      </c>
      <c r="O130" s="183"/>
      <c r="P130" s="183"/>
      <c r="Q130" s="183"/>
      <c r="R130" s="20"/>
      <c r="T130" s="112"/>
      <c r="U130" s="26" t="s">
        <v>39</v>
      </c>
      <c r="V130" s="113">
        <v>0.308</v>
      </c>
      <c r="W130" s="113">
        <f>$V$130*$K$130</f>
        <v>9.58188</v>
      </c>
      <c r="X130" s="113">
        <v>4E-05</v>
      </c>
      <c r="Y130" s="113">
        <f>$X$130*$K$130</f>
        <v>0.0012444</v>
      </c>
      <c r="Z130" s="113">
        <v>0</v>
      </c>
      <c r="AA130" s="114">
        <f>$Z$130*$K$130</f>
        <v>0</v>
      </c>
      <c r="AR130" s="6" t="s">
        <v>124</v>
      </c>
      <c r="AT130" s="6" t="s">
        <v>120</v>
      </c>
      <c r="AU130" s="6" t="s">
        <v>125</v>
      </c>
      <c r="AY130" s="6" t="s">
        <v>119</v>
      </c>
      <c r="BE130" s="115">
        <f>IF($U$130="základní",$N$130,0)</f>
        <v>0</v>
      </c>
      <c r="BF130" s="115">
        <f>IF($U$130="snížená",$N$130,0)</f>
        <v>0</v>
      </c>
      <c r="BG130" s="115">
        <f>IF($U$130="zákl. přenesená",$N$130,0)</f>
        <v>0</v>
      </c>
      <c r="BH130" s="115">
        <f>IF($U$130="sníž. přenesená",$N$130,0)</f>
        <v>0</v>
      </c>
      <c r="BI130" s="115">
        <f>IF($U$130="nulová",$N$130,0)</f>
        <v>0</v>
      </c>
      <c r="BJ130" s="6" t="s">
        <v>125</v>
      </c>
      <c r="BK130" s="115">
        <f>ROUND($L$130*$K$130,2)</f>
        <v>0</v>
      </c>
      <c r="BL130" s="6" t="s">
        <v>124</v>
      </c>
      <c r="BM130" s="6" t="s">
        <v>404</v>
      </c>
    </row>
    <row r="131" spans="2:51" s="6" customFormat="1" ht="18.75" customHeight="1">
      <c r="B131" s="116"/>
      <c r="E131" s="117"/>
      <c r="F131" s="188" t="s">
        <v>405</v>
      </c>
      <c r="G131" s="189"/>
      <c r="H131" s="189"/>
      <c r="I131" s="189"/>
      <c r="K131" s="118">
        <v>31.11</v>
      </c>
      <c r="R131" s="119"/>
      <c r="T131" s="120"/>
      <c r="AA131" s="121"/>
      <c r="AT131" s="117" t="s">
        <v>128</v>
      </c>
      <c r="AU131" s="117" t="s">
        <v>125</v>
      </c>
      <c r="AV131" s="117" t="s">
        <v>125</v>
      </c>
      <c r="AW131" s="117" t="s">
        <v>88</v>
      </c>
      <c r="AX131" s="117" t="s">
        <v>18</v>
      </c>
      <c r="AY131" s="117" t="s">
        <v>119</v>
      </c>
    </row>
    <row r="132" spans="2:65" s="6" customFormat="1" ht="15.75" customHeight="1">
      <c r="B132" s="19"/>
      <c r="C132" s="108" t="s">
        <v>141</v>
      </c>
      <c r="D132" s="108" t="s">
        <v>120</v>
      </c>
      <c r="E132" s="109" t="s">
        <v>406</v>
      </c>
      <c r="F132" s="182" t="s">
        <v>407</v>
      </c>
      <c r="G132" s="183"/>
      <c r="H132" s="183"/>
      <c r="I132" s="183"/>
      <c r="J132" s="110" t="s">
        <v>370</v>
      </c>
      <c r="K132" s="111">
        <v>1</v>
      </c>
      <c r="L132" s="184">
        <v>0</v>
      </c>
      <c r="M132" s="183"/>
      <c r="N132" s="184">
        <f>ROUND($L$132*$K$132,2)</f>
        <v>0</v>
      </c>
      <c r="O132" s="183"/>
      <c r="P132" s="183"/>
      <c r="Q132" s="183"/>
      <c r="R132" s="20"/>
      <c r="T132" s="112"/>
      <c r="U132" s="26" t="s">
        <v>39</v>
      </c>
      <c r="V132" s="113">
        <v>0</v>
      </c>
      <c r="W132" s="113">
        <f>$V$132*$K$132</f>
        <v>0</v>
      </c>
      <c r="X132" s="113">
        <v>0</v>
      </c>
      <c r="Y132" s="113">
        <f>$X$132*$K$132</f>
        <v>0</v>
      </c>
      <c r="Z132" s="113">
        <v>0</v>
      </c>
      <c r="AA132" s="114">
        <f>$Z$132*$K$132</f>
        <v>0</v>
      </c>
      <c r="AR132" s="6" t="s">
        <v>124</v>
      </c>
      <c r="AT132" s="6" t="s">
        <v>120</v>
      </c>
      <c r="AU132" s="6" t="s">
        <v>125</v>
      </c>
      <c r="AY132" s="6" t="s">
        <v>119</v>
      </c>
      <c r="BE132" s="115">
        <f>IF($U$132="základní",$N$132,0)</f>
        <v>0</v>
      </c>
      <c r="BF132" s="115">
        <f>IF($U$132="snížená",$N$132,0)</f>
        <v>0</v>
      </c>
      <c r="BG132" s="115">
        <f>IF($U$132="zákl. přenesená",$N$132,0)</f>
        <v>0</v>
      </c>
      <c r="BH132" s="115">
        <f>IF($U$132="sníž. přenesená",$N$132,0)</f>
        <v>0</v>
      </c>
      <c r="BI132" s="115">
        <f>IF($U$132="nulová",$N$132,0)</f>
        <v>0</v>
      </c>
      <c r="BJ132" s="6" t="s">
        <v>125</v>
      </c>
      <c r="BK132" s="115">
        <f>ROUND($L$132*$K$132,2)</f>
        <v>0</v>
      </c>
      <c r="BL132" s="6" t="s">
        <v>124</v>
      </c>
      <c r="BM132" s="6" t="s">
        <v>408</v>
      </c>
    </row>
    <row r="133" spans="2:65" s="6" customFormat="1" ht="27" customHeight="1">
      <c r="B133" s="19"/>
      <c r="C133" s="108" t="s">
        <v>145</v>
      </c>
      <c r="D133" s="108" t="s">
        <v>120</v>
      </c>
      <c r="E133" s="109" t="s">
        <v>142</v>
      </c>
      <c r="F133" s="182" t="s">
        <v>143</v>
      </c>
      <c r="G133" s="183"/>
      <c r="H133" s="183"/>
      <c r="I133" s="183"/>
      <c r="J133" s="110" t="s">
        <v>123</v>
      </c>
      <c r="K133" s="111">
        <v>0.4</v>
      </c>
      <c r="L133" s="184">
        <v>0</v>
      </c>
      <c r="M133" s="183"/>
      <c r="N133" s="184">
        <f>ROUND($L$133*$K$133,2)</f>
        <v>0</v>
      </c>
      <c r="O133" s="183"/>
      <c r="P133" s="183"/>
      <c r="Q133" s="183"/>
      <c r="R133" s="20"/>
      <c r="T133" s="112"/>
      <c r="U133" s="26" t="s">
        <v>39</v>
      </c>
      <c r="V133" s="113">
        <v>0.245</v>
      </c>
      <c r="W133" s="113">
        <f>$V$133*$K$133</f>
        <v>0.098</v>
      </c>
      <c r="X133" s="113">
        <v>0</v>
      </c>
      <c r="Y133" s="113">
        <f>$X$133*$K$133</f>
        <v>0</v>
      </c>
      <c r="Z133" s="113">
        <v>0.131</v>
      </c>
      <c r="AA133" s="114">
        <f>$Z$133*$K$133</f>
        <v>0.0524</v>
      </c>
      <c r="AR133" s="6" t="s">
        <v>124</v>
      </c>
      <c r="AT133" s="6" t="s">
        <v>120</v>
      </c>
      <c r="AU133" s="6" t="s">
        <v>125</v>
      </c>
      <c r="AY133" s="6" t="s">
        <v>119</v>
      </c>
      <c r="BE133" s="115">
        <f>IF($U$133="základní",$N$133,0)</f>
        <v>0</v>
      </c>
      <c r="BF133" s="115">
        <f>IF($U$133="snížená",$N$133,0)</f>
        <v>0</v>
      </c>
      <c r="BG133" s="115">
        <f>IF($U$133="zákl. přenesená",$N$133,0)</f>
        <v>0</v>
      </c>
      <c r="BH133" s="115">
        <f>IF($U$133="sníž. přenesená",$N$133,0)</f>
        <v>0</v>
      </c>
      <c r="BI133" s="115">
        <f>IF($U$133="nulová",$N$133,0)</f>
        <v>0</v>
      </c>
      <c r="BJ133" s="6" t="s">
        <v>125</v>
      </c>
      <c r="BK133" s="115">
        <f>ROUND($L$133*$K$133,2)</f>
        <v>0</v>
      </c>
      <c r="BL133" s="6" t="s">
        <v>124</v>
      </c>
      <c r="BM133" s="6" t="s">
        <v>409</v>
      </c>
    </row>
    <row r="134" spans="2:51" s="6" customFormat="1" ht="18.75" customHeight="1">
      <c r="B134" s="116"/>
      <c r="E134" s="117"/>
      <c r="F134" s="188" t="s">
        <v>127</v>
      </c>
      <c r="G134" s="189"/>
      <c r="H134" s="189"/>
      <c r="I134" s="189"/>
      <c r="K134" s="118">
        <v>0.4</v>
      </c>
      <c r="R134" s="119"/>
      <c r="T134" s="120"/>
      <c r="AA134" s="121"/>
      <c r="AT134" s="117" t="s">
        <v>128</v>
      </c>
      <c r="AU134" s="117" t="s">
        <v>125</v>
      </c>
      <c r="AV134" s="117" t="s">
        <v>125</v>
      </c>
      <c r="AW134" s="117" t="s">
        <v>88</v>
      </c>
      <c r="AX134" s="117" t="s">
        <v>18</v>
      </c>
      <c r="AY134" s="117" t="s">
        <v>119</v>
      </c>
    </row>
    <row r="135" spans="2:63" s="98" customFormat="1" ht="30.75" customHeight="1">
      <c r="B135" s="99"/>
      <c r="D135" s="107" t="s">
        <v>93</v>
      </c>
      <c r="E135" s="107"/>
      <c r="F135" s="107"/>
      <c r="G135" s="107"/>
      <c r="H135" s="107"/>
      <c r="I135" s="107"/>
      <c r="J135" s="107"/>
      <c r="K135" s="107"/>
      <c r="L135" s="107"/>
      <c r="M135" s="107"/>
      <c r="N135" s="180">
        <f>$BK$135</f>
        <v>0</v>
      </c>
      <c r="O135" s="179"/>
      <c r="P135" s="179"/>
      <c r="Q135" s="179"/>
      <c r="R135" s="102"/>
      <c r="T135" s="103"/>
      <c r="W135" s="104">
        <f>SUM($W$136:$W$139)</f>
        <v>2.492438</v>
      </c>
      <c r="Y135" s="104">
        <f>SUM($Y$136:$Y$139)</f>
        <v>0</v>
      </c>
      <c r="AA135" s="105">
        <f>SUM($AA$136:$AA$139)</f>
        <v>0</v>
      </c>
      <c r="AR135" s="101" t="s">
        <v>18</v>
      </c>
      <c r="AT135" s="101" t="s">
        <v>71</v>
      </c>
      <c r="AU135" s="101" t="s">
        <v>18</v>
      </c>
      <c r="AY135" s="101" t="s">
        <v>119</v>
      </c>
      <c r="BK135" s="106">
        <f>SUM($BK$136:$BK$139)</f>
        <v>0</v>
      </c>
    </row>
    <row r="136" spans="2:65" s="6" customFormat="1" ht="27" customHeight="1">
      <c r="B136" s="19"/>
      <c r="C136" s="108" t="s">
        <v>150</v>
      </c>
      <c r="D136" s="108" t="s">
        <v>120</v>
      </c>
      <c r="E136" s="109" t="s">
        <v>146</v>
      </c>
      <c r="F136" s="182" t="s">
        <v>147</v>
      </c>
      <c r="G136" s="183"/>
      <c r="H136" s="183"/>
      <c r="I136" s="183"/>
      <c r="J136" s="110" t="s">
        <v>148</v>
      </c>
      <c r="K136" s="111">
        <v>0.442</v>
      </c>
      <c r="L136" s="184">
        <v>0</v>
      </c>
      <c r="M136" s="183"/>
      <c r="N136" s="184">
        <f>ROUND($L$136*$K$136,2)</f>
        <v>0</v>
      </c>
      <c r="O136" s="183"/>
      <c r="P136" s="183"/>
      <c r="Q136" s="183"/>
      <c r="R136" s="20"/>
      <c r="T136" s="112"/>
      <c r="U136" s="26" t="s">
        <v>39</v>
      </c>
      <c r="V136" s="113">
        <v>5.46</v>
      </c>
      <c r="W136" s="113">
        <f>$V$136*$K$136</f>
        <v>2.41332</v>
      </c>
      <c r="X136" s="113">
        <v>0</v>
      </c>
      <c r="Y136" s="113">
        <f>$X$136*$K$136</f>
        <v>0</v>
      </c>
      <c r="Z136" s="113">
        <v>0</v>
      </c>
      <c r="AA136" s="114">
        <f>$Z$136*$K$136</f>
        <v>0</v>
      </c>
      <c r="AR136" s="6" t="s">
        <v>124</v>
      </c>
      <c r="AT136" s="6" t="s">
        <v>120</v>
      </c>
      <c r="AU136" s="6" t="s">
        <v>125</v>
      </c>
      <c r="AY136" s="6" t="s">
        <v>119</v>
      </c>
      <c r="BE136" s="115">
        <f>IF($U$136="základní",$N$136,0)</f>
        <v>0</v>
      </c>
      <c r="BF136" s="115">
        <f>IF($U$136="snížená",$N$136,0)</f>
        <v>0</v>
      </c>
      <c r="BG136" s="115">
        <f>IF($U$136="zákl. přenesená",$N$136,0)</f>
        <v>0</v>
      </c>
      <c r="BH136" s="115">
        <f>IF($U$136="sníž. přenesená",$N$136,0)</f>
        <v>0</v>
      </c>
      <c r="BI136" s="115">
        <f>IF($U$136="nulová",$N$136,0)</f>
        <v>0</v>
      </c>
      <c r="BJ136" s="6" t="s">
        <v>125</v>
      </c>
      <c r="BK136" s="115">
        <f>ROUND($L$136*$K$136,2)</f>
        <v>0</v>
      </c>
      <c r="BL136" s="6" t="s">
        <v>124</v>
      </c>
      <c r="BM136" s="6" t="s">
        <v>410</v>
      </c>
    </row>
    <row r="137" spans="2:65" s="6" customFormat="1" ht="27" customHeight="1">
      <c r="B137" s="19"/>
      <c r="C137" s="108" t="s">
        <v>154</v>
      </c>
      <c r="D137" s="108" t="s">
        <v>120</v>
      </c>
      <c r="E137" s="109" t="s">
        <v>151</v>
      </c>
      <c r="F137" s="182" t="s">
        <v>152</v>
      </c>
      <c r="G137" s="183"/>
      <c r="H137" s="183"/>
      <c r="I137" s="183"/>
      <c r="J137" s="110" t="s">
        <v>148</v>
      </c>
      <c r="K137" s="111">
        <v>0.442</v>
      </c>
      <c r="L137" s="184">
        <v>0</v>
      </c>
      <c r="M137" s="183"/>
      <c r="N137" s="184">
        <f>ROUND($L$137*$K$137,2)</f>
        <v>0</v>
      </c>
      <c r="O137" s="183"/>
      <c r="P137" s="183"/>
      <c r="Q137" s="183"/>
      <c r="R137" s="20"/>
      <c r="T137" s="112"/>
      <c r="U137" s="26" t="s">
        <v>39</v>
      </c>
      <c r="V137" s="113">
        <v>0.125</v>
      </c>
      <c r="W137" s="113">
        <f>$V$137*$K$137</f>
        <v>0.05525</v>
      </c>
      <c r="X137" s="113">
        <v>0</v>
      </c>
      <c r="Y137" s="113">
        <f>$X$137*$K$137</f>
        <v>0</v>
      </c>
      <c r="Z137" s="113">
        <v>0</v>
      </c>
      <c r="AA137" s="114">
        <f>$Z$137*$K$137</f>
        <v>0</v>
      </c>
      <c r="AR137" s="6" t="s">
        <v>124</v>
      </c>
      <c r="AT137" s="6" t="s">
        <v>120</v>
      </c>
      <c r="AU137" s="6" t="s">
        <v>125</v>
      </c>
      <c r="AY137" s="6" t="s">
        <v>119</v>
      </c>
      <c r="BE137" s="115">
        <f>IF($U$137="základní",$N$137,0)</f>
        <v>0</v>
      </c>
      <c r="BF137" s="115">
        <f>IF($U$137="snížená",$N$137,0)</f>
        <v>0</v>
      </c>
      <c r="BG137" s="115">
        <f>IF($U$137="zákl. přenesená",$N$137,0)</f>
        <v>0</v>
      </c>
      <c r="BH137" s="115">
        <f>IF($U$137="sníž. přenesená",$N$137,0)</f>
        <v>0</v>
      </c>
      <c r="BI137" s="115">
        <f>IF($U$137="nulová",$N$137,0)</f>
        <v>0</v>
      </c>
      <c r="BJ137" s="6" t="s">
        <v>125</v>
      </c>
      <c r="BK137" s="115">
        <f>ROUND($L$137*$K$137,2)</f>
        <v>0</v>
      </c>
      <c r="BL137" s="6" t="s">
        <v>124</v>
      </c>
      <c r="BM137" s="6" t="s">
        <v>411</v>
      </c>
    </row>
    <row r="138" spans="2:65" s="6" customFormat="1" ht="27" customHeight="1">
      <c r="B138" s="19"/>
      <c r="C138" s="108" t="s">
        <v>158</v>
      </c>
      <c r="D138" s="108" t="s">
        <v>120</v>
      </c>
      <c r="E138" s="109" t="s">
        <v>155</v>
      </c>
      <c r="F138" s="182" t="s">
        <v>156</v>
      </c>
      <c r="G138" s="183"/>
      <c r="H138" s="183"/>
      <c r="I138" s="183"/>
      <c r="J138" s="110" t="s">
        <v>148</v>
      </c>
      <c r="K138" s="111">
        <v>3.978</v>
      </c>
      <c r="L138" s="184">
        <v>0</v>
      </c>
      <c r="M138" s="183"/>
      <c r="N138" s="184">
        <f>ROUND($L$138*$K$138,2)</f>
        <v>0</v>
      </c>
      <c r="O138" s="183"/>
      <c r="P138" s="183"/>
      <c r="Q138" s="183"/>
      <c r="R138" s="20"/>
      <c r="T138" s="112"/>
      <c r="U138" s="26" t="s">
        <v>39</v>
      </c>
      <c r="V138" s="113">
        <v>0.006</v>
      </c>
      <c r="W138" s="113">
        <f>$V$138*$K$138</f>
        <v>0.023868</v>
      </c>
      <c r="X138" s="113">
        <v>0</v>
      </c>
      <c r="Y138" s="113">
        <f>$X$138*$K$138</f>
        <v>0</v>
      </c>
      <c r="Z138" s="113">
        <v>0</v>
      </c>
      <c r="AA138" s="114">
        <f>$Z$138*$K$138</f>
        <v>0</v>
      </c>
      <c r="AR138" s="6" t="s">
        <v>124</v>
      </c>
      <c r="AT138" s="6" t="s">
        <v>120</v>
      </c>
      <c r="AU138" s="6" t="s">
        <v>125</v>
      </c>
      <c r="AY138" s="6" t="s">
        <v>119</v>
      </c>
      <c r="BE138" s="115">
        <f>IF($U$138="základní",$N$138,0)</f>
        <v>0</v>
      </c>
      <c r="BF138" s="115">
        <f>IF($U$138="snížená",$N$138,0)</f>
        <v>0</v>
      </c>
      <c r="BG138" s="115">
        <f>IF($U$138="zákl. přenesená",$N$138,0)</f>
        <v>0</v>
      </c>
      <c r="BH138" s="115">
        <f>IF($U$138="sníž. přenesená",$N$138,0)</f>
        <v>0</v>
      </c>
      <c r="BI138" s="115">
        <f>IF($U$138="nulová",$N$138,0)</f>
        <v>0</v>
      </c>
      <c r="BJ138" s="6" t="s">
        <v>125</v>
      </c>
      <c r="BK138" s="115">
        <f>ROUND($L$138*$K$138,2)</f>
        <v>0</v>
      </c>
      <c r="BL138" s="6" t="s">
        <v>124</v>
      </c>
      <c r="BM138" s="6" t="s">
        <v>412</v>
      </c>
    </row>
    <row r="139" spans="2:65" s="6" customFormat="1" ht="27" customHeight="1">
      <c r="B139" s="19"/>
      <c r="C139" s="108" t="s">
        <v>22</v>
      </c>
      <c r="D139" s="108" t="s">
        <v>120</v>
      </c>
      <c r="E139" s="109" t="s">
        <v>159</v>
      </c>
      <c r="F139" s="182" t="s">
        <v>160</v>
      </c>
      <c r="G139" s="183"/>
      <c r="H139" s="183"/>
      <c r="I139" s="183"/>
      <c r="J139" s="110" t="s">
        <v>148</v>
      </c>
      <c r="K139" s="111">
        <v>0.442</v>
      </c>
      <c r="L139" s="184">
        <v>0</v>
      </c>
      <c r="M139" s="183"/>
      <c r="N139" s="184">
        <f>ROUND($L$139*$K$139,2)</f>
        <v>0</v>
      </c>
      <c r="O139" s="183"/>
      <c r="P139" s="183"/>
      <c r="Q139" s="183"/>
      <c r="R139" s="20"/>
      <c r="T139" s="112"/>
      <c r="U139" s="26" t="s">
        <v>39</v>
      </c>
      <c r="V139" s="113">
        <v>0</v>
      </c>
      <c r="W139" s="113">
        <f>$V$139*$K$139</f>
        <v>0</v>
      </c>
      <c r="X139" s="113">
        <v>0</v>
      </c>
      <c r="Y139" s="113">
        <f>$X$139*$K$139</f>
        <v>0</v>
      </c>
      <c r="Z139" s="113">
        <v>0</v>
      </c>
      <c r="AA139" s="114">
        <f>$Z$139*$K$139</f>
        <v>0</v>
      </c>
      <c r="AR139" s="6" t="s">
        <v>124</v>
      </c>
      <c r="AT139" s="6" t="s">
        <v>120</v>
      </c>
      <c r="AU139" s="6" t="s">
        <v>125</v>
      </c>
      <c r="AY139" s="6" t="s">
        <v>119</v>
      </c>
      <c r="BE139" s="115">
        <f>IF($U$139="základní",$N$139,0)</f>
        <v>0</v>
      </c>
      <c r="BF139" s="115">
        <f>IF($U$139="snížená",$N$139,0)</f>
        <v>0</v>
      </c>
      <c r="BG139" s="115">
        <f>IF($U$139="zákl. přenesená",$N$139,0)</f>
        <v>0</v>
      </c>
      <c r="BH139" s="115">
        <f>IF($U$139="sníž. přenesená",$N$139,0)</f>
        <v>0</v>
      </c>
      <c r="BI139" s="115">
        <f>IF($U$139="nulová",$N$139,0)</f>
        <v>0</v>
      </c>
      <c r="BJ139" s="6" t="s">
        <v>125</v>
      </c>
      <c r="BK139" s="115">
        <f>ROUND($L$139*$K$139,2)</f>
        <v>0</v>
      </c>
      <c r="BL139" s="6" t="s">
        <v>124</v>
      </c>
      <c r="BM139" s="6" t="s">
        <v>413</v>
      </c>
    </row>
    <row r="140" spans="2:63" s="98" customFormat="1" ht="37.5" customHeight="1">
      <c r="B140" s="99"/>
      <c r="D140" s="100" t="s">
        <v>94</v>
      </c>
      <c r="E140" s="100"/>
      <c r="F140" s="100"/>
      <c r="G140" s="100"/>
      <c r="H140" s="100"/>
      <c r="I140" s="100"/>
      <c r="J140" s="100"/>
      <c r="K140" s="100"/>
      <c r="L140" s="100"/>
      <c r="M140" s="100"/>
      <c r="N140" s="178">
        <f>$BK$140</f>
        <v>0</v>
      </c>
      <c r="O140" s="179"/>
      <c r="P140" s="179"/>
      <c r="Q140" s="179"/>
      <c r="R140" s="102"/>
      <c r="T140" s="103"/>
      <c r="W140" s="104">
        <f>$W$141+$W$155+$W$166+$W$181+$W$188+$W$195</f>
        <v>48.255566</v>
      </c>
      <c r="Y140" s="104">
        <f>$Y$141+$Y$155+$Y$166+$Y$181+$Y$188+$Y$195</f>
        <v>0.32194552</v>
      </c>
      <c r="AA140" s="105">
        <f>$AA$141+$AA$155+$AA$166+$AA$181+$AA$188+$AA$195</f>
        <v>0.38998972</v>
      </c>
      <c r="AR140" s="101" t="s">
        <v>125</v>
      </c>
      <c r="AT140" s="101" t="s">
        <v>71</v>
      </c>
      <c r="AU140" s="101" t="s">
        <v>72</v>
      </c>
      <c r="AY140" s="101" t="s">
        <v>119</v>
      </c>
      <c r="BK140" s="106">
        <f>$BK$141+$BK$155+$BK$166+$BK$181+$BK$188+$BK$195</f>
        <v>0</v>
      </c>
    </row>
    <row r="141" spans="2:63" s="98" customFormat="1" ht="21" customHeight="1">
      <c r="B141" s="99"/>
      <c r="D141" s="107" t="s">
        <v>95</v>
      </c>
      <c r="E141" s="107"/>
      <c r="F141" s="107"/>
      <c r="G141" s="107"/>
      <c r="H141" s="107"/>
      <c r="I141" s="107"/>
      <c r="J141" s="107"/>
      <c r="K141" s="107"/>
      <c r="L141" s="107"/>
      <c r="M141" s="107"/>
      <c r="N141" s="180">
        <f>$BK$141</f>
        <v>0</v>
      </c>
      <c r="O141" s="179"/>
      <c r="P141" s="179"/>
      <c r="Q141" s="179"/>
      <c r="R141" s="102"/>
      <c r="T141" s="103"/>
      <c r="W141" s="104">
        <f>SUM($W$142:$W$154)</f>
        <v>6.0840000000000005</v>
      </c>
      <c r="Y141" s="104">
        <f>SUM($Y$142:$Y$154)</f>
        <v>0.031130099999999997</v>
      </c>
      <c r="AA141" s="105">
        <f>SUM($AA$142:$AA$154)</f>
        <v>0.05119</v>
      </c>
      <c r="AR141" s="101" t="s">
        <v>125</v>
      </c>
      <c r="AT141" s="101" t="s">
        <v>71</v>
      </c>
      <c r="AU141" s="101" t="s">
        <v>18</v>
      </c>
      <c r="AY141" s="101" t="s">
        <v>119</v>
      </c>
      <c r="BK141" s="106">
        <f>SUM($BK$142:$BK$154)</f>
        <v>0</v>
      </c>
    </row>
    <row r="142" spans="2:65" s="6" customFormat="1" ht="15.75" customHeight="1">
      <c r="B142" s="19"/>
      <c r="C142" s="108" t="s">
        <v>167</v>
      </c>
      <c r="D142" s="108" t="s">
        <v>120</v>
      </c>
      <c r="E142" s="109" t="s">
        <v>414</v>
      </c>
      <c r="F142" s="182" t="s">
        <v>415</v>
      </c>
      <c r="G142" s="183"/>
      <c r="H142" s="183"/>
      <c r="I142" s="183"/>
      <c r="J142" s="110" t="s">
        <v>131</v>
      </c>
      <c r="K142" s="111">
        <v>1</v>
      </c>
      <c r="L142" s="184">
        <v>0</v>
      </c>
      <c r="M142" s="183"/>
      <c r="N142" s="184">
        <f>ROUND($L$142*$K$142,2)</f>
        <v>0</v>
      </c>
      <c r="O142" s="183"/>
      <c r="P142" s="183"/>
      <c r="Q142" s="183"/>
      <c r="R142" s="20"/>
      <c r="T142" s="112"/>
      <c r="U142" s="26" t="s">
        <v>39</v>
      </c>
      <c r="V142" s="113">
        <v>0.121</v>
      </c>
      <c r="W142" s="113">
        <f>$V$142*$K$142</f>
        <v>0.121</v>
      </c>
      <c r="X142" s="113">
        <v>0</v>
      </c>
      <c r="Y142" s="113">
        <f>$X$142*$K$142</f>
        <v>0</v>
      </c>
      <c r="Z142" s="113">
        <v>0</v>
      </c>
      <c r="AA142" s="114">
        <f>$Z$142*$K$142</f>
        <v>0</v>
      </c>
      <c r="AR142" s="6" t="s">
        <v>165</v>
      </c>
      <c r="AT142" s="6" t="s">
        <v>120</v>
      </c>
      <c r="AU142" s="6" t="s">
        <v>125</v>
      </c>
      <c r="AY142" s="6" t="s">
        <v>119</v>
      </c>
      <c r="BE142" s="115">
        <f>IF($U$142="základní",$N$142,0)</f>
        <v>0</v>
      </c>
      <c r="BF142" s="115">
        <f>IF($U$142="snížená",$N$142,0)</f>
        <v>0</v>
      </c>
      <c r="BG142" s="115">
        <f>IF($U$142="zákl. přenesená",$N$142,0)</f>
        <v>0</v>
      </c>
      <c r="BH142" s="115">
        <f>IF($U$142="sníž. přenesená",$N$142,0)</f>
        <v>0</v>
      </c>
      <c r="BI142" s="115">
        <f>IF($U$142="nulová",$N$142,0)</f>
        <v>0</v>
      </c>
      <c r="BJ142" s="6" t="s">
        <v>125</v>
      </c>
      <c r="BK142" s="115">
        <f>ROUND($L$142*$K$142,2)</f>
        <v>0</v>
      </c>
      <c r="BL142" s="6" t="s">
        <v>165</v>
      </c>
      <c r="BM142" s="6" t="s">
        <v>416</v>
      </c>
    </row>
    <row r="143" spans="2:65" s="6" customFormat="1" ht="15.75" customHeight="1">
      <c r="B143" s="19"/>
      <c r="C143" s="122" t="s">
        <v>171</v>
      </c>
      <c r="D143" s="122" t="s">
        <v>222</v>
      </c>
      <c r="E143" s="123" t="s">
        <v>417</v>
      </c>
      <c r="F143" s="185" t="s">
        <v>418</v>
      </c>
      <c r="G143" s="186"/>
      <c r="H143" s="186"/>
      <c r="I143" s="186"/>
      <c r="J143" s="124" t="s">
        <v>131</v>
      </c>
      <c r="K143" s="125">
        <v>1</v>
      </c>
      <c r="L143" s="187">
        <v>0</v>
      </c>
      <c r="M143" s="186"/>
      <c r="N143" s="187">
        <f>ROUND($L$143*$K$143,2)</f>
        <v>0</v>
      </c>
      <c r="O143" s="183"/>
      <c r="P143" s="183"/>
      <c r="Q143" s="183"/>
      <c r="R143" s="20"/>
      <c r="T143" s="112"/>
      <c r="U143" s="26" t="s">
        <v>39</v>
      </c>
      <c r="V143" s="113">
        <v>0</v>
      </c>
      <c r="W143" s="113">
        <f>$V$143*$K$143</f>
        <v>0</v>
      </c>
      <c r="X143" s="113">
        <v>0.00125</v>
      </c>
      <c r="Y143" s="113">
        <f>$X$143*$K$143</f>
        <v>0.00125</v>
      </c>
      <c r="Z143" s="113">
        <v>0</v>
      </c>
      <c r="AA143" s="114">
        <f>$Z$143*$K$143</f>
        <v>0</v>
      </c>
      <c r="AR143" s="6" t="s">
        <v>225</v>
      </c>
      <c r="AT143" s="6" t="s">
        <v>222</v>
      </c>
      <c r="AU143" s="6" t="s">
        <v>125</v>
      </c>
      <c r="AY143" s="6" t="s">
        <v>119</v>
      </c>
      <c r="BE143" s="115">
        <f>IF($U$143="základní",$N$143,0)</f>
        <v>0</v>
      </c>
      <c r="BF143" s="115">
        <f>IF($U$143="snížená",$N$143,0)</f>
        <v>0</v>
      </c>
      <c r="BG143" s="115">
        <f>IF($U$143="zákl. přenesená",$N$143,0)</f>
        <v>0</v>
      </c>
      <c r="BH143" s="115">
        <f>IF($U$143="sníž. přenesená",$N$143,0)</f>
        <v>0</v>
      </c>
      <c r="BI143" s="115">
        <f>IF($U$143="nulová",$N$143,0)</f>
        <v>0</v>
      </c>
      <c r="BJ143" s="6" t="s">
        <v>125</v>
      </c>
      <c r="BK143" s="115">
        <f>ROUND($L$143*$K$143,2)</f>
        <v>0</v>
      </c>
      <c r="BL143" s="6" t="s">
        <v>165</v>
      </c>
      <c r="BM143" s="6" t="s">
        <v>419</v>
      </c>
    </row>
    <row r="144" spans="2:65" s="6" customFormat="1" ht="15.75" customHeight="1">
      <c r="B144" s="19"/>
      <c r="C144" s="108" t="s">
        <v>175</v>
      </c>
      <c r="D144" s="108" t="s">
        <v>120</v>
      </c>
      <c r="E144" s="109" t="s">
        <v>162</v>
      </c>
      <c r="F144" s="182" t="s">
        <v>163</v>
      </c>
      <c r="G144" s="183"/>
      <c r="H144" s="183"/>
      <c r="I144" s="183"/>
      <c r="J144" s="110" t="s">
        <v>164</v>
      </c>
      <c r="K144" s="111">
        <v>1</v>
      </c>
      <c r="L144" s="184">
        <v>0</v>
      </c>
      <c r="M144" s="183"/>
      <c r="N144" s="184">
        <f>ROUND($L$144*$K$144,2)</f>
        <v>0</v>
      </c>
      <c r="O144" s="183"/>
      <c r="P144" s="183"/>
      <c r="Q144" s="183"/>
      <c r="R144" s="20"/>
      <c r="T144" s="112"/>
      <c r="U144" s="26" t="s">
        <v>39</v>
      </c>
      <c r="V144" s="113">
        <v>0.362</v>
      </c>
      <c r="W144" s="113">
        <f>$V$144*$K$144</f>
        <v>0.362</v>
      </c>
      <c r="X144" s="113">
        <v>0</v>
      </c>
      <c r="Y144" s="113">
        <f>$X$144*$K$144</f>
        <v>0</v>
      </c>
      <c r="Z144" s="113">
        <v>0.01946</v>
      </c>
      <c r="AA144" s="114">
        <f>$Z$144*$K$144</f>
        <v>0.01946</v>
      </c>
      <c r="AR144" s="6" t="s">
        <v>165</v>
      </c>
      <c r="AT144" s="6" t="s">
        <v>120</v>
      </c>
      <c r="AU144" s="6" t="s">
        <v>125</v>
      </c>
      <c r="AY144" s="6" t="s">
        <v>119</v>
      </c>
      <c r="BE144" s="115">
        <f>IF($U$144="základní",$N$144,0)</f>
        <v>0</v>
      </c>
      <c r="BF144" s="115">
        <f>IF($U$144="snížená",$N$144,0)</f>
        <v>0</v>
      </c>
      <c r="BG144" s="115">
        <f>IF($U$144="zákl. přenesená",$N$144,0)</f>
        <v>0</v>
      </c>
      <c r="BH144" s="115">
        <f>IF($U$144="sníž. přenesená",$N$144,0)</f>
        <v>0</v>
      </c>
      <c r="BI144" s="115">
        <f>IF($U$144="nulová",$N$144,0)</f>
        <v>0</v>
      </c>
      <c r="BJ144" s="6" t="s">
        <v>125</v>
      </c>
      <c r="BK144" s="115">
        <f>ROUND($L$144*$K$144,2)</f>
        <v>0</v>
      </c>
      <c r="BL144" s="6" t="s">
        <v>165</v>
      </c>
      <c r="BM144" s="6" t="s">
        <v>420</v>
      </c>
    </row>
    <row r="145" spans="2:65" s="6" customFormat="1" ht="27" customHeight="1">
      <c r="B145" s="19"/>
      <c r="C145" s="108" t="s">
        <v>179</v>
      </c>
      <c r="D145" s="108" t="s">
        <v>120</v>
      </c>
      <c r="E145" s="109" t="s">
        <v>168</v>
      </c>
      <c r="F145" s="182" t="s">
        <v>169</v>
      </c>
      <c r="G145" s="183"/>
      <c r="H145" s="183"/>
      <c r="I145" s="183"/>
      <c r="J145" s="110" t="s">
        <v>164</v>
      </c>
      <c r="K145" s="111">
        <v>1</v>
      </c>
      <c r="L145" s="184">
        <v>0</v>
      </c>
      <c r="M145" s="183"/>
      <c r="N145" s="184">
        <f>ROUND($L$145*$K$145,2)</f>
        <v>0</v>
      </c>
      <c r="O145" s="183"/>
      <c r="P145" s="183"/>
      <c r="Q145" s="183"/>
      <c r="R145" s="20"/>
      <c r="T145" s="112"/>
      <c r="U145" s="26" t="s">
        <v>39</v>
      </c>
      <c r="V145" s="113">
        <v>1.1</v>
      </c>
      <c r="W145" s="113">
        <f>$V$145*$K$145</f>
        <v>1.1</v>
      </c>
      <c r="X145" s="113">
        <v>0.01376</v>
      </c>
      <c r="Y145" s="113">
        <f>$X$145*$K$145</f>
        <v>0.01376</v>
      </c>
      <c r="Z145" s="113">
        <v>0</v>
      </c>
      <c r="AA145" s="114">
        <f>$Z$145*$K$145</f>
        <v>0</v>
      </c>
      <c r="AR145" s="6" t="s">
        <v>165</v>
      </c>
      <c r="AT145" s="6" t="s">
        <v>120</v>
      </c>
      <c r="AU145" s="6" t="s">
        <v>125</v>
      </c>
      <c r="AY145" s="6" t="s">
        <v>119</v>
      </c>
      <c r="BE145" s="115">
        <f>IF($U$145="základní",$N$145,0)</f>
        <v>0</v>
      </c>
      <c r="BF145" s="115">
        <f>IF($U$145="snížená",$N$145,0)</f>
        <v>0</v>
      </c>
      <c r="BG145" s="115">
        <f>IF($U$145="zákl. přenesená",$N$145,0)</f>
        <v>0</v>
      </c>
      <c r="BH145" s="115">
        <f>IF($U$145="sníž. přenesená",$N$145,0)</f>
        <v>0</v>
      </c>
      <c r="BI145" s="115">
        <f>IF($U$145="nulová",$N$145,0)</f>
        <v>0</v>
      </c>
      <c r="BJ145" s="6" t="s">
        <v>125</v>
      </c>
      <c r="BK145" s="115">
        <f>ROUND($L$145*$K$145,2)</f>
        <v>0</v>
      </c>
      <c r="BL145" s="6" t="s">
        <v>165</v>
      </c>
      <c r="BM145" s="6" t="s">
        <v>421</v>
      </c>
    </row>
    <row r="146" spans="2:65" s="6" customFormat="1" ht="27" customHeight="1">
      <c r="B146" s="19"/>
      <c r="C146" s="108" t="s">
        <v>8</v>
      </c>
      <c r="D146" s="108" t="s">
        <v>120</v>
      </c>
      <c r="E146" s="109" t="s">
        <v>172</v>
      </c>
      <c r="F146" s="182" t="s">
        <v>173</v>
      </c>
      <c r="G146" s="183"/>
      <c r="H146" s="183"/>
      <c r="I146" s="183"/>
      <c r="J146" s="110" t="s">
        <v>164</v>
      </c>
      <c r="K146" s="111">
        <v>1</v>
      </c>
      <c r="L146" s="184">
        <v>0</v>
      </c>
      <c r="M146" s="183"/>
      <c r="N146" s="184">
        <f>ROUND($L$146*$K$146,2)</f>
        <v>0</v>
      </c>
      <c r="O146" s="183"/>
      <c r="P146" s="183"/>
      <c r="Q146" s="183"/>
      <c r="R146" s="20"/>
      <c r="T146" s="112"/>
      <c r="U146" s="26" t="s">
        <v>39</v>
      </c>
      <c r="V146" s="113">
        <v>0.383</v>
      </c>
      <c r="W146" s="113">
        <f>$V$146*$K$146</f>
        <v>0.383</v>
      </c>
      <c r="X146" s="113">
        <v>0</v>
      </c>
      <c r="Y146" s="113">
        <f>$X$146*$K$146</f>
        <v>0</v>
      </c>
      <c r="Z146" s="113">
        <v>0.0245</v>
      </c>
      <c r="AA146" s="114">
        <f>$Z$146*$K$146</f>
        <v>0.0245</v>
      </c>
      <c r="AR146" s="6" t="s">
        <v>165</v>
      </c>
      <c r="AT146" s="6" t="s">
        <v>120</v>
      </c>
      <c r="AU146" s="6" t="s">
        <v>125</v>
      </c>
      <c r="AY146" s="6" t="s">
        <v>119</v>
      </c>
      <c r="BE146" s="115">
        <f>IF($U$146="základní",$N$146,0)</f>
        <v>0</v>
      </c>
      <c r="BF146" s="115">
        <f>IF($U$146="snížená",$N$146,0)</f>
        <v>0</v>
      </c>
      <c r="BG146" s="115">
        <f>IF($U$146="zákl. přenesená",$N$146,0)</f>
        <v>0</v>
      </c>
      <c r="BH146" s="115">
        <f>IF($U$146="sníž. přenesená",$N$146,0)</f>
        <v>0</v>
      </c>
      <c r="BI146" s="115">
        <f>IF($U$146="nulová",$N$146,0)</f>
        <v>0</v>
      </c>
      <c r="BJ146" s="6" t="s">
        <v>125</v>
      </c>
      <c r="BK146" s="115">
        <f>ROUND($L$146*$K$146,2)</f>
        <v>0</v>
      </c>
      <c r="BL146" s="6" t="s">
        <v>165</v>
      </c>
      <c r="BM146" s="6" t="s">
        <v>422</v>
      </c>
    </row>
    <row r="147" spans="2:65" s="6" customFormat="1" ht="27" customHeight="1">
      <c r="B147" s="19"/>
      <c r="C147" s="108" t="s">
        <v>165</v>
      </c>
      <c r="D147" s="108" t="s">
        <v>120</v>
      </c>
      <c r="E147" s="109" t="s">
        <v>176</v>
      </c>
      <c r="F147" s="182" t="s">
        <v>423</v>
      </c>
      <c r="G147" s="183"/>
      <c r="H147" s="183"/>
      <c r="I147" s="183"/>
      <c r="J147" s="110" t="s">
        <v>164</v>
      </c>
      <c r="K147" s="111">
        <v>1</v>
      </c>
      <c r="L147" s="184">
        <v>0</v>
      </c>
      <c r="M147" s="183"/>
      <c r="N147" s="184">
        <f>ROUND($L$147*$K$147,2)</f>
        <v>0</v>
      </c>
      <c r="O147" s="183"/>
      <c r="P147" s="183"/>
      <c r="Q147" s="183"/>
      <c r="R147" s="20"/>
      <c r="T147" s="112"/>
      <c r="U147" s="26" t="s">
        <v>39</v>
      </c>
      <c r="V147" s="113">
        <v>2.54</v>
      </c>
      <c r="W147" s="113">
        <f>$V$147*$K$147</f>
        <v>2.54</v>
      </c>
      <c r="X147" s="113">
        <v>0.01188</v>
      </c>
      <c r="Y147" s="113">
        <f>$X$147*$K$147</f>
        <v>0.01188</v>
      </c>
      <c r="Z147" s="113">
        <v>0</v>
      </c>
      <c r="AA147" s="114">
        <f>$Z$147*$K$147</f>
        <v>0</v>
      </c>
      <c r="AR147" s="6" t="s">
        <v>165</v>
      </c>
      <c r="AT147" s="6" t="s">
        <v>120</v>
      </c>
      <c r="AU147" s="6" t="s">
        <v>125</v>
      </c>
      <c r="AY147" s="6" t="s">
        <v>119</v>
      </c>
      <c r="BE147" s="115">
        <f>IF($U$147="základní",$N$147,0)</f>
        <v>0</v>
      </c>
      <c r="BF147" s="115">
        <f>IF($U$147="snížená",$N$147,0)</f>
        <v>0</v>
      </c>
      <c r="BG147" s="115">
        <f>IF($U$147="zákl. přenesená",$N$147,0)</f>
        <v>0</v>
      </c>
      <c r="BH147" s="115">
        <f>IF($U$147="sníž. přenesená",$N$147,0)</f>
        <v>0</v>
      </c>
      <c r="BI147" s="115">
        <f>IF($U$147="nulová",$N$147,0)</f>
        <v>0</v>
      </c>
      <c r="BJ147" s="6" t="s">
        <v>125</v>
      </c>
      <c r="BK147" s="115">
        <f>ROUND($L$147*$K$147,2)</f>
        <v>0</v>
      </c>
      <c r="BL147" s="6" t="s">
        <v>165</v>
      </c>
      <c r="BM147" s="6" t="s">
        <v>424</v>
      </c>
    </row>
    <row r="148" spans="2:65" s="6" customFormat="1" ht="15.75" customHeight="1">
      <c r="B148" s="19"/>
      <c r="C148" s="108" t="s">
        <v>189</v>
      </c>
      <c r="D148" s="108" t="s">
        <v>120</v>
      </c>
      <c r="E148" s="109" t="s">
        <v>186</v>
      </c>
      <c r="F148" s="182" t="s">
        <v>187</v>
      </c>
      <c r="G148" s="183"/>
      <c r="H148" s="183"/>
      <c r="I148" s="183"/>
      <c r="J148" s="110" t="s">
        <v>164</v>
      </c>
      <c r="K148" s="111">
        <v>3</v>
      </c>
      <c r="L148" s="184">
        <v>0</v>
      </c>
      <c r="M148" s="183"/>
      <c r="N148" s="184">
        <f>ROUND($L$148*$K$148,2)</f>
        <v>0</v>
      </c>
      <c r="O148" s="183"/>
      <c r="P148" s="183"/>
      <c r="Q148" s="183"/>
      <c r="R148" s="20"/>
      <c r="T148" s="112"/>
      <c r="U148" s="26" t="s">
        <v>39</v>
      </c>
      <c r="V148" s="113">
        <v>0.217</v>
      </c>
      <c r="W148" s="113">
        <f>$V$148*$K$148</f>
        <v>0.651</v>
      </c>
      <c r="X148" s="113">
        <v>0</v>
      </c>
      <c r="Y148" s="113">
        <f>$X$148*$K$148</f>
        <v>0</v>
      </c>
      <c r="Z148" s="113">
        <v>0.00156</v>
      </c>
      <c r="AA148" s="114">
        <f>$Z$148*$K$148</f>
        <v>0.00468</v>
      </c>
      <c r="AR148" s="6" t="s">
        <v>165</v>
      </c>
      <c r="AT148" s="6" t="s">
        <v>120</v>
      </c>
      <c r="AU148" s="6" t="s">
        <v>125</v>
      </c>
      <c r="AY148" s="6" t="s">
        <v>119</v>
      </c>
      <c r="BE148" s="115">
        <f>IF($U$148="základní",$N$148,0)</f>
        <v>0</v>
      </c>
      <c r="BF148" s="115">
        <f>IF($U$148="snížená",$N$148,0)</f>
        <v>0</v>
      </c>
      <c r="BG148" s="115">
        <f>IF($U$148="zákl. přenesená",$N$148,0)</f>
        <v>0</v>
      </c>
      <c r="BH148" s="115">
        <f>IF($U$148="sníž. přenesená",$N$148,0)</f>
        <v>0</v>
      </c>
      <c r="BI148" s="115">
        <f>IF($U$148="nulová",$N$148,0)</f>
        <v>0</v>
      </c>
      <c r="BJ148" s="6" t="s">
        <v>125</v>
      </c>
      <c r="BK148" s="115">
        <f>ROUND($L$148*$K$148,2)</f>
        <v>0</v>
      </c>
      <c r="BL148" s="6" t="s">
        <v>165</v>
      </c>
      <c r="BM148" s="6" t="s">
        <v>425</v>
      </c>
    </row>
    <row r="149" spans="2:65" s="6" customFormat="1" ht="15.75" customHeight="1">
      <c r="B149" s="19"/>
      <c r="C149" s="108" t="s">
        <v>193</v>
      </c>
      <c r="D149" s="108" t="s">
        <v>120</v>
      </c>
      <c r="E149" s="109" t="s">
        <v>190</v>
      </c>
      <c r="F149" s="182" t="s">
        <v>191</v>
      </c>
      <c r="G149" s="183"/>
      <c r="H149" s="183"/>
      <c r="I149" s="183"/>
      <c r="J149" s="110" t="s">
        <v>164</v>
      </c>
      <c r="K149" s="111">
        <v>1</v>
      </c>
      <c r="L149" s="184">
        <v>0</v>
      </c>
      <c r="M149" s="183"/>
      <c r="N149" s="184">
        <f>ROUND($L$149*$K$149,2)</f>
        <v>0</v>
      </c>
      <c r="O149" s="183"/>
      <c r="P149" s="183"/>
      <c r="Q149" s="183"/>
      <c r="R149" s="20"/>
      <c r="T149" s="112"/>
      <c r="U149" s="26" t="s">
        <v>39</v>
      </c>
      <c r="V149" s="113">
        <v>0.2</v>
      </c>
      <c r="W149" s="113">
        <f>$V$149*$K$149</f>
        <v>0.2</v>
      </c>
      <c r="X149" s="113">
        <v>0.0019601</v>
      </c>
      <c r="Y149" s="113">
        <f>$X$149*$K$149</f>
        <v>0.0019601</v>
      </c>
      <c r="Z149" s="113">
        <v>0</v>
      </c>
      <c r="AA149" s="114">
        <f>$Z$149*$K$149</f>
        <v>0</v>
      </c>
      <c r="AR149" s="6" t="s">
        <v>165</v>
      </c>
      <c r="AT149" s="6" t="s">
        <v>120</v>
      </c>
      <c r="AU149" s="6" t="s">
        <v>125</v>
      </c>
      <c r="AY149" s="6" t="s">
        <v>119</v>
      </c>
      <c r="BE149" s="115">
        <f>IF($U$149="základní",$N$149,0)</f>
        <v>0</v>
      </c>
      <c r="BF149" s="115">
        <f>IF($U$149="snížená",$N$149,0)</f>
        <v>0</v>
      </c>
      <c r="BG149" s="115">
        <f>IF($U$149="zákl. přenesená",$N$149,0)</f>
        <v>0</v>
      </c>
      <c r="BH149" s="115">
        <f>IF($U$149="sníž. přenesená",$N$149,0)</f>
        <v>0</v>
      </c>
      <c r="BI149" s="115">
        <f>IF($U$149="nulová",$N$149,0)</f>
        <v>0</v>
      </c>
      <c r="BJ149" s="6" t="s">
        <v>125</v>
      </c>
      <c r="BK149" s="115">
        <f>ROUND($L$149*$K$149,2)</f>
        <v>0</v>
      </c>
      <c r="BL149" s="6" t="s">
        <v>165</v>
      </c>
      <c r="BM149" s="6" t="s">
        <v>426</v>
      </c>
    </row>
    <row r="150" spans="2:65" s="6" customFormat="1" ht="27" customHeight="1">
      <c r="B150" s="19"/>
      <c r="C150" s="108" t="s">
        <v>197</v>
      </c>
      <c r="D150" s="108" t="s">
        <v>120</v>
      </c>
      <c r="E150" s="109" t="s">
        <v>194</v>
      </c>
      <c r="F150" s="182" t="s">
        <v>195</v>
      </c>
      <c r="G150" s="183"/>
      <c r="H150" s="183"/>
      <c r="I150" s="183"/>
      <c r="J150" s="110" t="s">
        <v>131</v>
      </c>
      <c r="K150" s="111">
        <v>1</v>
      </c>
      <c r="L150" s="184">
        <v>0</v>
      </c>
      <c r="M150" s="183"/>
      <c r="N150" s="184">
        <f>ROUND($L$150*$K$150,2)</f>
        <v>0</v>
      </c>
      <c r="O150" s="183"/>
      <c r="P150" s="183"/>
      <c r="Q150" s="183"/>
      <c r="R150" s="20"/>
      <c r="T150" s="112"/>
      <c r="U150" s="26" t="s">
        <v>39</v>
      </c>
      <c r="V150" s="113">
        <v>0.3</v>
      </c>
      <c r="W150" s="113">
        <f>$V$150*$K$150</f>
        <v>0.3</v>
      </c>
      <c r="X150" s="113">
        <v>0.00016</v>
      </c>
      <c r="Y150" s="113">
        <f>$X$150*$K$150</f>
        <v>0.00016</v>
      </c>
      <c r="Z150" s="113">
        <v>0</v>
      </c>
      <c r="AA150" s="114">
        <f>$Z$150*$K$150</f>
        <v>0</v>
      </c>
      <c r="AR150" s="6" t="s">
        <v>165</v>
      </c>
      <c r="AT150" s="6" t="s">
        <v>120</v>
      </c>
      <c r="AU150" s="6" t="s">
        <v>125</v>
      </c>
      <c r="AY150" s="6" t="s">
        <v>119</v>
      </c>
      <c r="BE150" s="115">
        <f>IF($U$150="základní",$N$150,0)</f>
        <v>0</v>
      </c>
      <c r="BF150" s="115">
        <f>IF($U$150="snížená",$N$150,0)</f>
        <v>0</v>
      </c>
      <c r="BG150" s="115">
        <f>IF($U$150="zákl. přenesená",$N$150,0)</f>
        <v>0</v>
      </c>
      <c r="BH150" s="115">
        <f>IF($U$150="sníž. přenesená",$N$150,0)</f>
        <v>0</v>
      </c>
      <c r="BI150" s="115">
        <f>IF($U$150="nulová",$N$150,0)</f>
        <v>0</v>
      </c>
      <c r="BJ150" s="6" t="s">
        <v>125</v>
      </c>
      <c r="BK150" s="115">
        <f>ROUND($L$150*$K$150,2)</f>
        <v>0</v>
      </c>
      <c r="BL150" s="6" t="s">
        <v>165</v>
      </c>
      <c r="BM150" s="6" t="s">
        <v>427</v>
      </c>
    </row>
    <row r="151" spans="2:65" s="6" customFormat="1" ht="27" customHeight="1">
      <c r="B151" s="19"/>
      <c r="C151" s="108" t="s">
        <v>201</v>
      </c>
      <c r="D151" s="108" t="s">
        <v>120</v>
      </c>
      <c r="E151" s="109" t="s">
        <v>198</v>
      </c>
      <c r="F151" s="182" t="s">
        <v>199</v>
      </c>
      <c r="G151" s="183"/>
      <c r="H151" s="183"/>
      <c r="I151" s="183"/>
      <c r="J151" s="110" t="s">
        <v>164</v>
      </c>
      <c r="K151" s="111">
        <v>1</v>
      </c>
      <c r="L151" s="184">
        <v>0</v>
      </c>
      <c r="M151" s="183"/>
      <c r="N151" s="184">
        <f>ROUND($L$151*$K$151,2)</f>
        <v>0</v>
      </c>
      <c r="O151" s="183"/>
      <c r="P151" s="183"/>
      <c r="Q151" s="183"/>
      <c r="R151" s="20"/>
      <c r="T151" s="112"/>
      <c r="U151" s="26" t="s">
        <v>39</v>
      </c>
      <c r="V151" s="113">
        <v>0.2</v>
      </c>
      <c r="W151" s="113">
        <f>$V$151*$K$151</f>
        <v>0.2</v>
      </c>
      <c r="X151" s="113">
        <v>0.00184</v>
      </c>
      <c r="Y151" s="113">
        <f>$X$151*$K$151</f>
        <v>0.00184</v>
      </c>
      <c r="Z151" s="113">
        <v>0</v>
      </c>
      <c r="AA151" s="114">
        <f>$Z$151*$K$151</f>
        <v>0</v>
      </c>
      <c r="AR151" s="6" t="s">
        <v>165</v>
      </c>
      <c r="AT151" s="6" t="s">
        <v>120</v>
      </c>
      <c r="AU151" s="6" t="s">
        <v>125</v>
      </c>
      <c r="AY151" s="6" t="s">
        <v>119</v>
      </c>
      <c r="BE151" s="115">
        <f>IF($U$151="základní",$N$151,0)</f>
        <v>0</v>
      </c>
      <c r="BF151" s="115">
        <f>IF($U$151="snížená",$N$151,0)</f>
        <v>0</v>
      </c>
      <c r="BG151" s="115">
        <f>IF($U$151="zákl. přenesená",$N$151,0)</f>
        <v>0</v>
      </c>
      <c r="BH151" s="115">
        <f>IF($U$151="sníž. přenesená",$N$151,0)</f>
        <v>0</v>
      </c>
      <c r="BI151" s="115">
        <f>IF($U$151="nulová",$N$151,0)</f>
        <v>0</v>
      </c>
      <c r="BJ151" s="6" t="s">
        <v>125</v>
      </c>
      <c r="BK151" s="115">
        <f>ROUND($L$151*$K$151,2)</f>
        <v>0</v>
      </c>
      <c r="BL151" s="6" t="s">
        <v>165</v>
      </c>
      <c r="BM151" s="6" t="s">
        <v>428</v>
      </c>
    </row>
    <row r="152" spans="2:65" s="6" customFormat="1" ht="15.75" customHeight="1">
      <c r="B152" s="19"/>
      <c r="C152" s="108" t="s">
        <v>7</v>
      </c>
      <c r="D152" s="108" t="s">
        <v>120</v>
      </c>
      <c r="E152" s="109" t="s">
        <v>202</v>
      </c>
      <c r="F152" s="182" t="s">
        <v>203</v>
      </c>
      <c r="G152" s="183"/>
      <c r="H152" s="183"/>
      <c r="I152" s="183"/>
      <c r="J152" s="110" t="s">
        <v>131</v>
      </c>
      <c r="K152" s="111">
        <v>3</v>
      </c>
      <c r="L152" s="184">
        <v>0</v>
      </c>
      <c r="M152" s="183"/>
      <c r="N152" s="184">
        <f>ROUND($L$152*$K$152,2)</f>
        <v>0</v>
      </c>
      <c r="O152" s="183"/>
      <c r="P152" s="183"/>
      <c r="Q152" s="183"/>
      <c r="R152" s="20"/>
      <c r="T152" s="112"/>
      <c r="U152" s="26" t="s">
        <v>39</v>
      </c>
      <c r="V152" s="113">
        <v>0.038</v>
      </c>
      <c r="W152" s="113">
        <f>$V$152*$K$152</f>
        <v>0.11399999999999999</v>
      </c>
      <c r="X152" s="113">
        <v>0</v>
      </c>
      <c r="Y152" s="113">
        <f>$X$152*$K$152</f>
        <v>0</v>
      </c>
      <c r="Z152" s="113">
        <v>0.00085</v>
      </c>
      <c r="AA152" s="114">
        <f>$Z$152*$K$152</f>
        <v>0.0025499999999999997</v>
      </c>
      <c r="AR152" s="6" t="s">
        <v>165</v>
      </c>
      <c r="AT152" s="6" t="s">
        <v>120</v>
      </c>
      <c r="AU152" s="6" t="s">
        <v>125</v>
      </c>
      <c r="AY152" s="6" t="s">
        <v>119</v>
      </c>
      <c r="BE152" s="115">
        <f>IF($U$152="základní",$N$152,0)</f>
        <v>0</v>
      </c>
      <c r="BF152" s="115">
        <f>IF($U$152="snížená",$N$152,0)</f>
        <v>0</v>
      </c>
      <c r="BG152" s="115">
        <f>IF($U$152="zákl. přenesená",$N$152,0)</f>
        <v>0</v>
      </c>
      <c r="BH152" s="115">
        <f>IF($U$152="sníž. přenesená",$N$152,0)</f>
        <v>0</v>
      </c>
      <c r="BI152" s="115">
        <f>IF($U$152="nulová",$N$152,0)</f>
        <v>0</v>
      </c>
      <c r="BJ152" s="6" t="s">
        <v>125</v>
      </c>
      <c r="BK152" s="115">
        <f>ROUND($L$152*$K$152,2)</f>
        <v>0</v>
      </c>
      <c r="BL152" s="6" t="s">
        <v>165</v>
      </c>
      <c r="BM152" s="6" t="s">
        <v>429</v>
      </c>
    </row>
    <row r="153" spans="2:65" s="6" customFormat="1" ht="15.75" customHeight="1">
      <c r="B153" s="19"/>
      <c r="C153" s="108" t="s">
        <v>208</v>
      </c>
      <c r="D153" s="108" t="s">
        <v>120</v>
      </c>
      <c r="E153" s="109" t="s">
        <v>205</v>
      </c>
      <c r="F153" s="182" t="s">
        <v>206</v>
      </c>
      <c r="G153" s="183"/>
      <c r="H153" s="183"/>
      <c r="I153" s="183"/>
      <c r="J153" s="110" t="s">
        <v>131</v>
      </c>
      <c r="K153" s="111">
        <v>1</v>
      </c>
      <c r="L153" s="184">
        <v>0</v>
      </c>
      <c r="M153" s="183"/>
      <c r="N153" s="184">
        <f>ROUND($L$153*$K$153,2)</f>
        <v>0</v>
      </c>
      <c r="O153" s="183"/>
      <c r="P153" s="183"/>
      <c r="Q153" s="183"/>
      <c r="R153" s="20"/>
      <c r="T153" s="112"/>
      <c r="U153" s="26" t="s">
        <v>39</v>
      </c>
      <c r="V153" s="113">
        <v>0.113</v>
      </c>
      <c r="W153" s="113">
        <f>$V$153*$K$153</f>
        <v>0.113</v>
      </c>
      <c r="X153" s="113">
        <v>0.00028</v>
      </c>
      <c r="Y153" s="113">
        <f>$X$153*$K$153</f>
        <v>0.00028</v>
      </c>
      <c r="Z153" s="113">
        <v>0</v>
      </c>
      <c r="AA153" s="114">
        <f>$Z$153*$K$153</f>
        <v>0</v>
      </c>
      <c r="AR153" s="6" t="s">
        <v>165</v>
      </c>
      <c r="AT153" s="6" t="s">
        <v>120</v>
      </c>
      <c r="AU153" s="6" t="s">
        <v>125</v>
      </c>
      <c r="AY153" s="6" t="s">
        <v>119</v>
      </c>
      <c r="BE153" s="115">
        <f>IF($U$153="základní",$N$153,0)</f>
        <v>0</v>
      </c>
      <c r="BF153" s="115">
        <f>IF($U$153="snížená",$N$153,0)</f>
        <v>0</v>
      </c>
      <c r="BG153" s="115">
        <f>IF($U$153="zákl. přenesená",$N$153,0)</f>
        <v>0</v>
      </c>
      <c r="BH153" s="115">
        <f>IF($U$153="sníž. přenesená",$N$153,0)</f>
        <v>0</v>
      </c>
      <c r="BI153" s="115">
        <f>IF($U$153="nulová",$N$153,0)</f>
        <v>0</v>
      </c>
      <c r="BJ153" s="6" t="s">
        <v>125</v>
      </c>
      <c r="BK153" s="115">
        <f>ROUND($L$153*$K$153,2)</f>
        <v>0</v>
      </c>
      <c r="BL153" s="6" t="s">
        <v>165</v>
      </c>
      <c r="BM153" s="6" t="s">
        <v>430</v>
      </c>
    </row>
    <row r="154" spans="2:65" s="6" customFormat="1" ht="27" customHeight="1">
      <c r="B154" s="19"/>
      <c r="C154" s="108" t="s">
        <v>212</v>
      </c>
      <c r="D154" s="108" t="s">
        <v>120</v>
      </c>
      <c r="E154" s="109" t="s">
        <v>213</v>
      </c>
      <c r="F154" s="182" t="s">
        <v>214</v>
      </c>
      <c r="G154" s="183"/>
      <c r="H154" s="183"/>
      <c r="I154" s="183"/>
      <c r="J154" s="110" t="s">
        <v>215</v>
      </c>
      <c r="K154" s="111">
        <v>119.22</v>
      </c>
      <c r="L154" s="184">
        <v>0</v>
      </c>
      <c r="M154" s="183"/>
      <c r="N154" s="184">
        <f>ROUND($L$154*$K$154,2)</f>
        <v>0</v>
      </c>
      <c r="O154" s="183"/>
      <c r="P154" s="183"/>
      <c r="Q154" s="183"/>
      <c r="R154" s="20"/>
      <c r="T154" s="112"/>
      <c r="U154" s="26" t="s">
        <v>39</v>
      </c>
      <c r="V154" s="113">
        <v>0</v>
      </c>
      <c r="W154" s="113">
        <f>$V$154*$K$154</f>
        <v>0</v>
      </c>
      <c r="X154" s="113">
        <v>0</v>
      </c>
      <c r="Y154" s="113">
        <f>$X$154*$K$154</f>
        <v>0</v>
      </c>
      <c r="Z154" s="113">
        <v>0</v>
      </c>
      <c r="AA154" s="114">
        <f>$Z$154*$K$154</f>
        <v>0</v>
      </c>
      <c r="AR154" s="6" t="s">
        <v>165</v>
      </c>
      <c r="AT154" s="6" t="s">
        <v>120</v>
      </c>
      <c r="AU154" s="6" t="s">
        <v>125</v>
      </c>
      <c r="AY154" s="6" t="s">
        <v>119</v>
      </c>
      <c r="BE154" s="115">
        <f>IF($U$154="základní",$N$154,0)</f>
        <v>0</v>
      </c>
      <c r="BF154" s="115">
        <f>IF($U$154="snížená",$N$154,0)</f>
        <v>0</v>
      </c>
      <c r="BG154" s="115">
        <f>IF($U$154="zákl. přenesená",$N$154,0)</f>
        <v>0</v>
      </c>
      <c r="BH154" s="115">
        <f>IF($U$154="sníž. přenesená",$N$154,0)</f>
        <v>0</v>
      </c>
      <c r="BI154" s="115">
        <f>IF($U$154="nulová",$N$154,0)</f>
        <v>0</v>
      </c>
      <c r="BJ154" s="6" t="s">
        <v>125</v>
      </c>
      <c r="BK154" s="115">
        <f>ROUND($L$154*$K$154,2)</f>
        <v>0</v>
      </c>
      <c r="BL154" s="6" t="s">
        <v>165</v>
      </c>
      <c r="BM154" s="6" t="s">
        <v>431</v>
      </c>
    </row>
    <row r="155" spans="2:63" s="98" customFormat="1" ht="30.75" customHeight="1">
      <c r="B155" s="99"/>
      <c r="D155" s="107" t="s">
        <v>96</v>
      </c>
      <c r="E155" s="107"/>
      <c r="F155" s="107"/>
      <c r="G155" s="107"/>
      <c r="H155" s="107"/>
      <c r="I155" s="107"/>
      <c r="J155" s="107"/>
      <c r="K155" s="107"/>
      <c r="L155" s="107"/>
      <c r="M155" s="107"/>
      <c r="N155" s="180">
        <f>$BK$155</f>
        <v>0</v>
      </c>
      <c r="O155" s="179"/>
      <c r="P155" s="179"/>
      <c r="Q155" s="179"/>
      <c r="R155" s="102"/>
      <c r="T155" s="103"/>
      <c r="W155" s="104">
        <f>SUM($W$156:$W$165)</f>
        <v>4.872</v>
      </c>
      <c r="Y155" s="104">
        <f>SUM($Y$156:$Y$165)</f>
        <v>0.0343</v>
      </c>
      <c r="AA155" s="105">
        <f>SUM($AA$156:$AA$165)</f>
        <v>0.22899999999999998</v>
      </c>
      <c r="AR155" s="101" t="s">
        <v>125</v>
      </c>
      <c r="AT155" s="101" t="s">
        <v>71</v>
      </c>
      <c r="AU155" s="101" t="s">
        <v>18</v>
      </c>
      <c r="AY155" s="101" t="s">
        <v>119</v>
      </c>
      <c r="BK155" s="106">
        <f>SUM($BK$156:$BK$165)</f>
        <v>0</v>
      </c>
    </row>
    <row r="156" spans="2:65" s="6" customFormat="1" ht="27" customHeight="1">
      <c r="B156" s="19"/>
      <c r="C156" s="108" t="s">
        <v>217</v>
      </c>
      <c r="D156" s="108" t="s">
        <v>120</v>
      </c>
      <c r="E156" s="109" t="s">
        <v>218</v>
      </c>
      <c r="F156" s="182" t="s">
        <v>219</v>
      </c>
      <c r="G156" s="183"/>
      <c r="H156" s="183"/>
      <c r="I156" s="183"/>
      <c r="J156" s="110" t="s">
        <v>131</v>
      </c>
      <c r="K156" s="111">
        <v>2</v>
      </c>
      <c r="L156" s="184">
        <v>0</v>
      </c>
      <c r="M156" s="183"/>
      <c r="N156" s="184">
        <f>ROUND($L$156*$K$156,2)</f>
        <v>0</v>
      </c>
      <c r="O156" s="183"/>
      <c r="P156" s="183"/>
      <c r="Q156" s="183"/>
      <c r="R156" s="20"/>
      <c r="T156" s="112"/>
      <c r="U156" s="26" t="s">
        <v>39</v>
      </c>
      <c r="V156" s="113">
        <v>1.682</v>
      </c>
      <c r="W156" s="113">
        <f>$V$156*$K$156</f>
        <v>3.364</v>
      </c>
      <c r="X156" s="113">
        <v>0</v>
      </c>
      <c r="Y156" s="113">
        <f>$X$156*$K$156</f>
        <v>0</v>
      </c>
      <c r="Z156" s="113">
        <v>0</v>
      </c>
      <c r="AA156" s="114">
        <f>$Z$156*$K$156</f>
        <v>0</v>
      </c>
      <c r="AR156" s="6" t="s">
        <v>165</v>
      </c>
      <c r="AT156" s="6" t="s">
        <v>120</v>
      </c>
      <c r="AU156" s="6" t="s">
        <v>125</v>
      </c>
      <c r="AY156" s="6" t="s">
        <v>119</v>
      </c>
      <c r="BE156" s="115">
        <f>IF($U$156="základní",$N$156,0)</f>
        <v>0</v>
      </c>
      <c r="BF156" s="115">
        <f>IF($U$156="snížená",$N$156,0)</f>
        <v>0</v>
      </c>
      <c r="BG156" s="115">
        <f>IF($U$156="zákl. přenesená",$N$156,0)</f>
        <v>0</v>
      </c>
      <c r="BH156" s="115">
        <f>IF($U$156="sníž. přenesená",$N$156,0)</f>
        <v>0</v>
      </c>
      <c r="BI156" s="115">
        <f>IF($U$156="nulová",$N$156,0)</f>
        <v>0</v>
      </c>
      <c r="BJ156" s="6" t="s">
        <v>125</v>
      </c>
      <c r="BK156" s="115">
        <f>ROUND($L$156*$K$156,2)</f>
        <v>0</v>
      </c>
      <c r="BL156" s="6" t="s">
        <v>165</v>
      </c>
      <c r="BM156" s="6" t="s">
        <v>432</v>
      </c>
    </row>
    <row r="157" spans="2:65" s="6" customFormat="1" ht="27" customHeight="1">
      <c r="B157" s="19"/>
      <c r="C157" s="122" t="s">
        <v>221</v>
      </c>
      <c r="D157" s="122" t="s">
        <v>222</v>
      </c>
      <c r="E157" s="123" t="s">
        <v>223</v>
      </c>
      <c r="F157" s="185" t="s">
        <v>224</v>
      </c>
      <c r="G157" s="186"/>
      <c r="H157" s="186"/>
      <c r="I157" s="186"/>
      <c r="J157" s="124" t="s">
        <v>131</v>
      </c>
      <c r="K157" s="125">
        <v>1</v>
      </c>
      <c r="L157" s="187">
        <v>0</v>
      </c>
      <c r="M157" s="186"/>
      <c r="N157" s="187">
        <f>ROUND($L$157*$K$157,2)</f>
        <v>0</v>
      </c>
      <c r="O157" s="183"/>
      <c r="P157" s="183"/>
      <c r="Q157" s="183"/>
      <c r="R157" s="20"/>
      <c r="T157" s="112"/>
      <c r="U157" s="26" t="s">
        <v>39</v>
      </c>
      <c r="V157" s="113">
        <v>0</v>
      </c>
      <c r="W157" s="113">
        <f>$V$157*$K$157</f>
        <v>0</v>
      </c>
      <c r="X157" s="113">
        <v>0.0138</v>
      </c>
      <c r="Y157" s="113">
        <f>$X$157*$K$157</f>
        <v>0.0138</v>
      </c>
      <c r="Z157" s="113">
        <v>0</v>
      </c>
      <c r="AA157" s="114">
        <f>$Z$157*$K$157</f>
        <v>0</v>
      </c>
      <c r="AR157" s="6" t="s">
        <v>225</v>
      </c>
      <c r="AT157" s="6" t="s">
        <v>222</v>
      </c>
      <c r="AU157" s="6" t="s">
        <v>125</v>
      </c>
      <c r="AY157" s="6" t="s">
        <v>119</v>
      </c>
      <c r="BE157" s="115">
        <f>IF($U$157="základní",$N$157,0)</f>
        <v>0</v>
      </c>
      <c r="BF157" s="115">
        <f>IF($U$157="snížená",$N$157,0)</f>
        <v>0</v>
      </c>
      <c r="BG157" s="115">
        <f>IF($U$157="zákl. přenesená",$N$157,0)</f>
        <v>0</v>
      </c>
      <c r="BH157" s="115">
        <f>IF($U$157="sníž. přenesená",$N$157,0)</f>
        <v>0</v>
      </c>
      <c r="BI157" s="115">
        <f>IF($U$157="nulová",$N$157,0)</f>
        <v>0</v>
      </c>
      <c r="BJ157" s="6" t="s">
        <v>125</v>
      </c>
      <c r="BK157" s="115">
        <f>ROUND($L$157*$K$157,2)</f>
        <v>0</v>
      </c>
      <c r="BL157" s="6" t="s">
        <v>165</v>
      </c>
      <c r="BM157" s="6" t="s">
        <v>433</v>
      </c>
    </row>
    <row r="158" spans="2:65" s="6" customFormat="1" ht="27" customHeight="1">
      <c r="B158" s="19"/>
      <c r="C158" s="122" t="s">
        <v>227</v>
      </c>
      <c r="D158" s="122" t="s">
        <v>222</v>
      </c>
      <c r="E158" s="123" t="s">
        <v>228</v>
      </c>
      <c r="F158" s="185" t="s">
        <v>229</v>
      </c>
      <c r="G158" s="186"/>
      <c r="H158" s="186"/>
      <c r="I158" s="186"/>
      <c r="J158" s="124" t="s">
        <v>131</v>
      </c>
      <c r="K158" s="125">
        <v>1</v>
      </c>
      <c r="L158" s="187">
        <v>0</v>
      </c>
      <c r="M158" s="186"/>
      <c r="N158" s="187">
        <f>ROUND($L$158*$K$158,2)</f>
        <v>0</v>
      </c>
      <c r="O158" s="183"/>
      <c r="P158" s="183"/>
      <c r="Q158" s="183"/>
      <c r="R158" s="20"/>
      <c r="T158" s="112"/>
      <c r="U158" s="26" t="s">
        <v>39</v>
      </c>
      <c r="V158" s="113">
        <v>0</v>
      </c>
      <c r="W158" s="113">
        <f>$V$158*$K$158</f>
        <v>0</v>
      </c>
      <c r="X158" s="113">
        <v>0.0205</v>
      </c>
      <c r="Y158" s="113">
        <f>$X$158*$K$158</f>
        <v>0.0205</v>
      </c>
      <c r="Z158" s="113">
        <v>0</v>
      </c>
      <c r="AA158" s="114">
        <f>$Z$158*$K$158</f>
        <v>0</v>
      </c>
      <c r="AR158" s="6" t="s">
        <v>225</v>
      </c>
      <c r="AT158" s="6" t="s">
        <v>222</v>
      </c>
      <c r="AU158" s="6" t="s">
        <v>125</v>
      </c>
      <c r="AY158" s="6" t="s">
        <v>119</v>
      </c>
      <c r="BE158" s="115">
        <f>IF($U$158="základní",$N$158,0)</f>
        <v>0</v>
      </c>
      <c r="BF158" s="115">
        <f>IF($U$158="snížená",$N$158,0)</f>
        <v>0</v>
      </c>
      <c r="BG158" s="115">
        <f>IF($U$158="zákl. přenesená",$N$158,0)</f>
        <v>0</v>
      </c>
      <c r="BH158" s="115">
        <f>IF($U$158="sníž. přenesená",$N$158,0)</f>
        <v>0</v>
      </c>
      <c r="BI158" s="115">
        <f>IF($U$158="nulová",$N$158,0)</f>
        <v>0</v>
      </c>
      <c r="BJ158" s="6" t="s">
        <v>125</v>
      </c>
      <c r="BK158" s="115">
        <f>ROUND($L$158*$K$158,2)</f>
        <v>0</v>
      </c>
      <c r="BL158" s="6" t="s">
        <v>165</v>
      </c>
      <c r="BM158" s="6" t="s">
        <v>434</v>
      </c>
    </row>
    <row r="159" spans="2:65" s="6" customFormat="1" ht="27" customHeight="1">
      <c r="B159" s="19"/>
      <c r="C159" s="108" t="s">
        <v>231</v>
      </c>
      <c r="D159" s="108" t="s">
        <v>120</v>
      </c>
      <c r="E159" s="109" t="s">
        <v>241</v>
      </c>
      <c r="F159" s="182" t="s">
        <v>242</v>
      </c>
      <c r="G159" s="183"/>
      <c r="H159" s="183"/>
      <c r="I159" s="183"/>
      <c r="J159" s="110" t="s">
        <v>131</v>
      </c>
      <c r="K159" s="111">
        <v>2</v>
      </c>
      <c r="L159" s="184">
        <v>0</v>
      </c>
      <c r="M159" s="183"/>
      <c r="N159" s="184">
        <f>ROUND($L$159*$K$159,2)</f>
        <v>0</v>
      </c>
      <c r="O159" s="183"/>
      <c r="P159" s="183"/>
      <c r="Q159" s="183"/>
      <c r="R159" s="20"/>
      <c r="T159" s="112"/>
      <c r="U159" s="26" t="s">
        <v>39</v>
      </c>
      <c r="V159" s="113">
        <v>0.05</v>
      </c>
      <c r="W159" s="113">
        <f>$V$159*$K$159</f>
        <v>0.1</v>
      </c>
      <c r="X159" s="113">
        <v>0</v>
      </c>
      <c r="Y159" s="113">
        <f>$X$159*$K$159</f>
        <v>0</v>
      </c>
      <c r="Z159" s="113">
        <v>0.024</v>
      </c>
      <c r="AA159" s="114">
        <f>$Z$159*$K$159</f>
        <v>0.048</v>
      </c>
      <c r="AR159" s="6" t="s">
        <v>165</v>
      </c>
      <c r="AT159" s="6" t="s">
        <v>120</v>
      </c>
      <c r="AU159" s="6" t="s">
        <v>125</v>
      </c>
      <c r="AY159" s="6" t="s">
        <v>119</v>
      </c>
      <c r="BE159" s="115">
        <f>IF($U$159="základní",$N$159,0)</f>
        <v>0</v>
      </c>
      <c r="BF159" s="115">
        <f>IF($U$159="snížená",$N$159,0)</f>
        <v>0</v>
      </c>
      <c r="BG159" s="115">
        <f>IF($U$159="zákl. přenesená",$N$159,0)</f>
        <v>0</v>
      </c>
      <c r="BH159" s="115">
        <f>IF($U$159="sníž. přenesená",$N$159,0)</f>
        <v>0</v>
      </c>
      <c r="BI159" s="115">
        <f>IF($U$159="nulová",$N$159,0)</f>
        <v>0</v>
      </c>
      <c r="BJ159" s="6" t="s">
        <v>125</v>
      </c>
      <c r="BK159" s="115">
        <f>ROUND($L$159*$K$159,2)</f>
        <v>0</v>
      </c>
      <c r="BL159" s="6" t="s">
        <v>165</v>
      </c>
      <c r="BM159" s="6" t="s">
        <v>435</v>
      </c>
    </row>
    <row r="160" spans="2:65" s="6" customFormat="1" ht="27" customHeight="1">
      <c r="B160" s="19"/>
      <c r="C160" s="108" t="s">
        <v>235</v>
      </c>
      <c r="D160" s="108" t="s">
        <v>120</v>
      </c>
      <c r="E160" s="109" t="s">
        <v>245</v>
      </c>
      <c r="F160" s="182" t="s">
        <v>436</v>
      </c>
      <c r="G160" s="183"/>
      <c r="H160" s="183"/>
      <c r="I160" s="183"/>
      <c r="J160" s="110" t="s">
        <v>131</v>
      </c>
      <c r="K160" s="111">
        <v>1</v>
      </c>
      <c r="L160" s="184">
        <v>0</v>
      </c>
      <c r="M160" s="183"/>
      <c r="N160" s="184">
        <f>ROUND($L$160*$K$160,2)</f>
        <v>0</v>
      </c>
      <c r="O160" s="183"/>
      <c r="P160" s="183"/>
      <c r="Q160" s="183"/>
      <c r="R160" s="20"/>
      <c r="T160" s="112"/>
      <c r="U160" s="26" t="s">
        <v>39</v>
      </c>
      <c r="V160" s="113">
        <v>0.25</v>
      </c>
      <c r="W160" s="113">
        <f>$V$160*$K$160</f>
        <v>0.25</v>
      </c>
      <c r="X160" s="113">
        <v>0</v>
      </c>
      <c r="Y160" s="113">
        <f>$X$160*$K$160</f>
        <v>0</v>
      </c>
      <c r="Z160" s="113">
        <v>0</v>
      </c>
      <c r="AA160" s="114">
        <f>$Z$160*$K$160</f>
        <v>0</v>
      </c>
      <c r="AR160" s="6" t="s">
        <v>165</v>
      </c>
      <c r="AT160" s="6" t="s">
        <v>120</v>
      </c>
      <c r="AU160" s="6" t="s">
        <v>125</v>
      </c>
      <c r="AY160" s="6" t="s">
        <v>119</v>
      </c>
      <c r="BE160" s="115">
        <f>IF($U$160="základní",$N$160,0)</f>
        <v>0</v>
      </c>
      <c r="BF160" s="115">
        <f>IF($U$160="snížená",$N$160,0)</f>
        <v>0</v>
      </c>
      <c r="BG160" s="115">
        <f>IF($U$160="zákl. přenesená",$N$160,0)</f>
        <v>0</v>
      </c>
      <c r="BH160" s="115">
        <f>IF($U$160="sníž. přenesená",$N$160,0)</f>
        <v>0</v>
      </c>
      <c r="BI160" s="115">
        <f>IF($U$160="nulová",$N$160,0)</f>
        <v>0</v>
      </c>
      <c r="BJ160" s="6" t="s">
        <v>125</v>
      </c>
      <c r="BK160" s="115">
        <f>ROUND($L$160*$K$160,2)</f>
        <v>0</v>
      </c>
      <c r="BL160" s="6" t="s">
        <v>165</v>
      </c>
      <c r="BM160" s="6" t="s">
        <v>437</v>
      </c>
    </row>
    <row r="161" spans="2:65" s="6" customFormat="1" ht="27" customHeight="1">
      <c r="B161" s="19"/>
      <c r="C161" s="108" t="s">
        <v>240</v>
      </c>
      <c r="D161" s="108" t="s">
        <v>120</v>
      </c>
      <c r="E161" s="109" t="s">
        <v>249</v>
      </c>
      <c r="F161" s="182" t="s">
        <v>250</v>
      </c>
      <c r="G161" s="183"/>
      <c r="H161" s="183"/>
      <c r="I161" s="183"/>
      <c r="J161" s="110" t="s">
        <v>131</v>
      </c>
      <c r="K161" s="111">
        <v>1</v>
      </c>
      <c r="L161" s="184">
        <v>0</v>
      </c>
      <c r="M161" s="183"/>
      <c r="N161" s="184">
        <f>ROUND($L$161*$K$161,2)</f>
        <v>0</v>
      </c>
      <c r="O161" s="183"/>
      <c r="P161" s="183"/>
      <c r="Q161" s="183"/>
      <c r="R161" s="20"/>
      <c r="T161" s="112"/>
      <c r="U161" s="26" t="s">
        <v>39</v>
      </c>
      <c r="V161" s="113">
        <v>0.768</v>
      </c>
      <c r="W161" s="113">
        <f>$V$161*$K$161</f>
        <v>0.768</v>
      </c>
      <c r="X161" s="113">
        <v>0</v>
      </c>
      <c r="Y161" s="113">
        <f>$X$161*$K$161</f>
        <v>0</v>
      </c>
      <c r="Z161" s="113">
        <v>0.131</v>
      </c>
      <c r="AA161" s="114">
        <f>$Z$161*$K$161</f>
        <v>0.131</v>
      </c>
      <c r="AR161" s="6" t="s">
        <v>165</v>
      </c>
      <c r="AT161" s="6" t="s">
        <v>120</v>
      </c>
      <c r="AU161" s="6" t="s">
        <v>125</v>
      </c>
      <c r="AY161" s="6" t="s">
        <v>119</v>
      </c>
      <c r="BE161" s="115">
        <f>IF($U$161="základní",$N$161,0)</f>
        <v>0</v>
      </c>
      <c r="BF161" s="115">
        <f>IF($U$161="snížená",$N$161,0)</f>
        <v>0</v>
      </c>
      <c r="BG161" s="115">
        <f>IF($U$161="zákl. přenesená",$N$161,0)</f>
        <v>0</v>
      </c>
      <c r="BH161" s="115">
        <f>IF($U$161="sníž. přenesená",$N$161,0)</f>
        <v>0</v>
      </c>
      <c r="BI161" s="115">
        <f>IF($U$161="nulová",$N$161,0)</f>
        <v>0</v>
      </c>
      <c r="BJ161" s="6" t="s">
        <v>125</v>
      </c>
      <c r="BK161" s="115">
        <f>ROUND($L$161*$K$161,2)</f>
        <v>0</v>
      </c>
      <c r="BL161" s="6" t="s">
        <v>165</v>
      </c>
      <c r="BM161" s="6" t="s">
        <v>438</v>
      </c>
    </row>
    <row r="162" spans="2:65" s="6" customFormat="1" ht="15.75" customHeight="1">
      <c r="B162" s="19"/>
      <c r="C162" s="108" t="s">
        <v>244</v>
      </c>
      <c r="D162" s="108" t="s">
        <v>120</v>
      </c>
      <c r="E162" s="109" t="s">
        <v>439</v>
      </c>
      <c r="F162" s="182" t="s">
        <v>440</v>
      </c>
      <c r="G162" s="183"/>
      <c r="H162" s="183"/>
      <c r="I162" s="183"/>
      <c r="J162" s="110" t="s">
        <v>370</v>
      </c>
      <c r="K162" s="111">
        <v>1</v>
      </c>
      <c r="L162" s="184">
        <v>0</v>
      </c>
      <c r="M162" s="183"/>
      <c r="N162" s="184">
        <f>ROUND($L$162*$K$162,2)</f>
        <v>0</v>
      </c>
      <c r="O162" s="183"/>
      <c r="P162" s="183"/>
      <c r="Q162" s="183"/>
      <c r="R162" s="20"/>
      <c r="T162" s="112"/>
      <c r="U162" s="26" t="s">
        <v>39</v>
      </c>
      <c r="V162" s="113">
        <v>0.39</v>
      </c>
      <c r="W162" s="113">
        <f>$V$162*$K$162</f>
        <v>0.39</v>
      </c>
      <c r="X162" s="113">
        <v>0</v>
      </c>
      <c r="Y162" s="113">
        <f>$X$162*$K$162</f>
        <v>0</v>
      </c>
      <c r="Z162" s="113">
        <v>0.05</v>
      </c>
      <c r="AA162" s="114">
        <f>$Z$162*$K$162</f>
        <v>0.05</v>
      </c>
      <c r="AR162" s="6" t="s">
        <v>165</v>
      </c>
      <c r="AT162" s="6" t="s">
        <v>120</v>
      </c>
      <c r="AU162" s="6" t="s">
        <v>125</v>
      </c>
      <c r="AY162" s="6" t="s">
        <v>119</v>
      </c>
      <c r="BE162" s="115">
        <f>IF($U$162="základní",$N$162,0)</f>
        <v>0</v>
      </c>
      <c r="BF162" s="115">
        <f>IF($U$162="snížená",$N$162,0)</f>
        <v>0</v>
      </c>
      <c r="BG162" s="115">
        <f>IF($U$162="zákl. přenesená",$N$162,0)</f>
        <v>0</v>
      </c>
      <c r="BH162" s="115">
        <f>IF($U$162="sníž. přenesená",$N$162,0)</f>
        <v>0</v>
      </c>
      <c r="BI162" s="115">
        <f>IF($U$162="nulová",$N$162,0)</f>
        <v>0</v>
      </c>
      <c r="BJ162" s="6" t="s">
        <v>125</v>
      </c>
      <c r="BK162" s="115">
        <f>ROUND($L$162*$K$162,2)</f>
        <v>0</v>
      </c>
      <c r="BL162" s="6" t="s">
        <v>165</v>
      </c>
      <c r="BM162" s="6" t="s">
        <v>441</v>
      </c>
    </row>
    <row r="163" spans="2:51" s="6" customFormat="1" ht="18.75" customHeight="1">
      <c r="B163" s="116"/>
      <c r="E163" s="117"/>
      <c r="F163" s="188" t="s">
        <v>442</v>
      </c>
      <c r="G163" s="189"/>
      <c r="H163" s="189"/>
      <c r="I163" s="189"/>
      <c r="K163" s="118">
        <v>1</v>
      </c>
      <c r="R163" s="119"/>
      <c r="T163" s="120"/>
      <c r="AA163" s="121"/>
      <c r="AT163" s="117" t="s">
        <v>128</v>
      </c>
      <c r="AU163" s="117" t="s">
        <v>125</v>
      </c>
      <c r="AV163" s="117" t="s">
        <v>125</v>
      </c>
      <c r="AW163" s="117" t="s">
        <v>88</v>
      </c>
      <c r="AX163" s="117" t="s">
        <v>18</v>
      </c>
      <c r="AY163" s="117" t="s">
        <v>119</v>
      </c>
    </row>
    <row r="164" spans="2:65" s="6" customFormat="1" ht="15.75" customHeight="1">
      <c r="B164" s="19"/>
      <c r="C164" s="108" t="s">
        <v>248</v>
      </c>
      <c r="D164" s="108" t="s">
        <v>120</v>
      </c>
      <c r="E164" s="109" t="s">
        <v>252</v>
      </c>
      <c r="F164" s="182" t="s">
        <v>253</v>
      </c>
      <c r="G164" s="183"/>
      <c r="H164" s="183"/>
      <c r="I164" s="183"/>
      <c r="J164" s="110" t="s">
        <v>164</v>
      </c>
      <c r="K164" s="111">
        <v>1</v>
      </c>
      <c r="L164" s="184">
        <v>0</v>
      </c>
      <c r="M164" s="183"/>
      <c r="N164" s="184">
        <f>ROUND($L$164*$K$164,2)</f>
        <v>0</v>
      </c>
      <c r="O164" s="183"/>
      <c r="P164" s="183"/>
      <c r="Q164" s="183"/>
      <c r="R164" s="20"/>
      <c r="T164" s="112"/>
      <c r="U164" s="26" t="s">
        <v>39</v>
      </c>
      <c r="V164" s="113">
        <v>0</v>
      </c>
      <c r="W164" s="113">
        <f>$V$164*$K$164</f>
        <v>0</v>
      </c>
      <c r="X164" s="113">
        <v>0</v>
      </c>
      <c r="Y164" s="113">
        <f>$X$164*$K$164</f>
        <v>0</v>
      </c>
      <c r="Z164" s="113">
        <v>0</v>
      </c>
      <c r="AA164" s="114">
        <f>$Z$164*$K$164</f>
        <v>0</v>
      </c>
      <c r="AR164" s="6" t="s">
        <v>165</v>
      </c>
      <c r="AT164" s="6" t="s">
        <v>120</v>
      </c>
      <c r="AU164" s="6" t="s">
        <v>125</v>
      </c>
      <c r="AY164" s="6" t="s">
        <v>119</v>
      </c>
      <c r="BE164" s="115">
        <f>IF($U$164="základní",$N$164,0)</f>
        <v>0</v>
      </c>
      <c r="BF164" s="115">
        <f>IF($U$164="snížená",$N$164,0)</f>
        <v>0</v>
      </c>
      <c r="BG164" s="115">
        <f>IF($U$164="zákl. přenesená",$N$164,0)</f>
        <v>0</v>
      </c>
      <c r="BH164" s="115">
        <f>IF($U$164="sníž. přenesená",$N$164,0)</f>
        <v>0</v>
      </c>
      <c r="BI164" s="115">
        <f>IF($U$164="nulová",$N$164,0)</f>
        <v>0</v>
      </c>
      <c r="BJ164" s="6" t="s">
        <v>125</v>
      </c>
      <c r="BK164" s="115">
        <f>ROUND($L$164*$K$164,2)</f>
        <v>0</v>
      </c>
      <c r="BL164" s="6" t="s">
        <v>165</v>
      </c>
      <c r="BM164" s="6" t="s">
        <v>443</v>
      </c>
    </row>
    <row r="165" spans="2:65" s="6" customFormat="1" ht="27" customHeight="1">
      <c r="B165" s="19"/>
      <c r="C165" s="108" t="s">
        <v>225</v>
      </c>
      <c r="D165" s="108" t="s">
        <v>120</v>
      </c>
      <c r="E165" s="109" t="s">
        <v>256</v>
      </c>
      <c r="F165" s="182" t="s">
        <v>257</v>
      </c>
      <c r="G165" s="183"/>
      <c r="H165" s="183"/>
      <c r="I165" s="183"/>
      <c r="J165" s="110" t="s">
        <v>215</v>
      </c>
      <c r="K165" s="111">
        <v>213.416</v>
      </c>
      <c r="L165" s="184">
        <v>0</v>
      </c>
      <c r="M165" s="183"/>
      <c r="N165" s="184">
        <f>ROUND($L$165*$K$165,2)</f>
        <v>0</v>
      </c>
      <c r="O165" s="183"/>
      <c r="P165" s="183"/>
      <c r="Q165" s="183"/>
      <c r="R165" s="20"/>
      <c r="T165" s="112"/>
      <c r="U165" s="26" t="s">
        <v>39</v>
      </c>
      <c r="V165" s="113">
        <v>0</v>
      </c>
      <c r="W165" s="113">
        <f>$V$165*$K$165</f>
        <v>0</v>
      </c>
      <c r="X165" s="113">
        <v>0</v>
      </c>
      <c r="Y165" s="113">
        <f>$X$165*$K$165</f>
        <v>0</v>
      </c>
      <c r="Z165" s="113">
        <v>0</v>
      </c>
      <c r="AA165" s="114">
        <f>$Z$165*$K$165</f>
        <v>0</v>
      </c>
      <c r="AR165" s="6" t="s">
        <v>165</v>
      </c>
      <c r="AT165" s="6" t="s">
        <v>120</v>
      </c>
      <c r="AU165" s="6" t="s">
        <v>125</v>
      </c>
      <c r="AY165" s="6" t="s">
        <v>119</v>
      </c>
      <c r="BE165" s="115">
        <f>IF($U$165="základní",$N$165,0)</f>
        <v>0</v>
      </c>
      <c r="BF165" s="115">
        <f>IF($U$165="snížená",$N$165,0)</f>
        <v>0</v>
      </c>
      <c r="BG165" s="115">
        <f>IF($U$165="zákl. přenesená",$N$165,0)</f>
        <v>0</v>
      </c>
      <c r="BH165" s="115">
        <f>IF($U$165="sníž. přenesená",$N$165,0)</f>
        <v>0</v>
      </c>
      <c r="BI165" s="115">
        <f>IF($U$165="nulová",$N$165,0)</f>
        <v>0</v>
      </c>
      <c r="BJ165" s="6" t="s">
        <v>125</v>
      </c>
      <c r="BK165" s="115">
        <f>ROUND($L$165*$K$165,2)</f>
        <v>0</v>
      </c>
      <c r="BL165" s="6" t="s">
        <v>165</v>
      </c>
      <c r="BM165" s="6" t="s">
        <v>444</v>
      </c>
    </row>
    <row r="166" spans="2:63" s="98" customFormat="1" ht="30.75" customHeight="1">
      <c r="B166" s="99"/>
      <c r="D166" s="107" t="s">
        <v>97</v>
      </c>
      <c r="E166" s="107"/>
      <c r="F166" s="107"/>
      <c r="G166" s="107"/>
      <c r="H166" s="107"/>
      <c r="I166" s="107"/>
      <c r="J166" s="107"/>
      <c r="K166" s="107"/>
      <c r="L166" s="107"/>
      <c r="M166" s="107"/>
      <c r="N166" s="180">
        <f>$BK$166</f>
        <v>0</v>
      </c>
      <c r="O166" s="179"/>
      <c r="P166" s="179"/>
      <c r="Q166" s="179"/>
      <c r="R166" s="102"/>
      <c r="T166" s="103"/>
      <c r="W166" s="104">
        <f>SUM($W$167:$W$180)</f>
        <v>11.16972</v>
      </c>
      <c r="Y166" s="104">
        <f>SUM($Y$167:$Y$180)</f>
        <v>0.08878838</v>
      </c>
      <c r="AA166" s="105">
        <f>SUM($AA$167:$AA$180)</f>
        <v>0.0681</v>
      </c>
      <c r="AR166" s="101" t="s">
        <v>125</v>
      </c>
      <c r="AT166" s="101" t="s">
        <v>71</v>
      </c>
      <c r="AU166" s="101" t="s">
        <v>18</v>
      </c>
      <c r="AY166" s="101" t="s">
        <v>119</v>
      </c>
      <c r="BK166" s="106">
        <f>SUM($BK$167:$BK$180)</f>
        <v>0</v>
      </c>
    </row>
    <row r="167" spans="2:65" s="6" customFormat="1" ht="27" customHeight="1">
      <c r="B167" s="19"/>
      <c r="C167" s="108" t="s">
        <v>255</v>
      </c>
      <c r="D167" s="108" t="s">
        <v>120</v>
      </c>
      <c r="E167" s="109" t="s">
        <v>260</v>
      </c>
      <c r="F167" s="182" t="s">
        <v>261</v>
      </c>
      <c r="G167" s="183"/>
      <c r="H167" s="183"/>
      <c r="I167" s="183"/>
      <c r="J167" s="110" t="s">
        <v>262</v>
      </c>
      <c r="K167" s="111">
        <v>24.24</v>
      </c>
      <c r="L167" s="184">
        <v>0</v>
      </c>
      <c r="M167" s="183"/>
      <c r="N167" s="184">
        <f>ROUND($L$167*$K$167,2)</f>
        <v>0</v>
      </c>
      <c r="O167" s="183"/>
      <c r="P167" s="183"/>
      <c r="Q167" s="183"/>
      <c r="R167" s="20"/>
      <c r="T167" s="112"/>
      <c r="U167" s="26" t="s">
        <v>39</v>
      </c>
      <c r="V167" s="113">
        <v>0.035</v>
      </c>
      <c r="W167" s="113">
        <f>$V$167*$K$167</f>
        <v>0.8484</v>
      </c>
      <c r="X167" s="113">
        <v>0</v>
      </c>
      <c r="Y167" s="113">
        <f>$X$167*$K$167</f>
        <v>0</v>
      </c>
      <c r="Z167" s="113">
        <v>0</v>
      </c>
      <c r="AA167" s="114">
        <f>$Z$167*$K$167</f>
        <v>0</v>
      </c>
      <c r="AR167" s="6" t="s">
        <v>165</v>
      </c>
      <c r="AT167" s="6" t="s">
        <v>120</v>
      </c>
      <c r="AU167" s="6" t="s">
        <v>125</v>
      </c>
      <c r="AY167" s="6" t="s">
        <v>119</v>
      </c>
      <c r="BE167" s="115">
        <f>IF($U$167="základní",$N$167,0)</f>
        <v>0</v>
      </c>
      <c r="BF167" s="115">
        <f>IF($U$167="snížená",$N$167,0)</f>
        <v>0</v>
      </c>
      <c r="BG167" s="115">
        <f>IF($U$167="zákl. přenesená",$N$167,0)</f>
        <v>0</v>
      </c>
      <c r="BH167" s="115">
        <f>IF($U$167="sníž. přenesená",$N$167,0)</f>
        <v>0</v>
      </c>
      <c r="BI167" s="115">
        <f>IF($U$167="nulová",$N$167,0)</f>
        <v>0</v>
      </c>
      <c r="BJ167" s="6" t="s">
        <v>125</v>
      </c>
      <c r="BK167" s="115">
        <f>ROUND($L$167*$K$167,2)</f>
        <v>0</v>
      </c>
      <c r="BL167" s="6" t="s">
        <v>165</v>
      </c>
      <c r="BM167" s="6" t="s">
        <v>445</v>
      </c>
    </row>
    <row r="168" spans="2:51" s="6" customFormat="1" ht="18.75" customHeight="1">
      <c r="B168" s="116"/>
      <c r="E168" s="117"/>
      <c r="F168" s="188" t="s">
        <v>446</v>
      </c>
      <c r="G168" s="189"/>
      <c r="H168" s="189"/>
      <c r="I168" s="189"/>
      <c r="K168" s="118">
        <v>18.74</v>
      </c>
      <c r="R168" s="119"/>
      <c r="T168" s="120"/>
      <c r="AA168" s="121"/>
      <c r="AT168" s="117" t="s">
        <v>128</v>
      </c>
      <c r="AU168" s="117" t="s">
        <v>125</v>
      </c>
      <c r="AV168" s="117" t="s">
        <v>125</v>
      </c>
      <c r="AW168" s="117" t="s">
        <v>88</v>
      </c>
      <c r="AX168" s="117" t="s">
        <v>72</v>
      </c>
      <c r="AY168" s="117" t="s">
        <v>119</v>
      </c>
    </row>
    <row r="169" spans="2:51" s="6" customFormat="1" ht="18.75" customHeight="1">
      <c r="B169" s="116"/>
      <c r="E169" s="117"/>
      <c r="F169" s="188" t="s">
        <v>447</v>
      </c>
      <c r="G169" s="189"/>
      <c r="H169" s="189"/>
      <c r="I169" s="189"/>
      <c r="K169" s="118">
        <v>5.5</v>
      </c>
      <c r="R169" s="119"/>
      <c r="T169" s="120"/>
      <c r="AA169" s="121"/>
      <c r="AT169" s="117" t="s">
        <v>128</v>
      </c>
      <c r="AU169" s="117" t="s">
        <v>125</v>
      </c>
      <c r="AV169" s="117" t="s">
        <v>125</v>
      </c>
      <c r="AW169" s="117" t="s">
        <v>88</v>
      </c>
      <c r="AX169" s="117" t="s">
        <v>72</v>
      </c>
      <c r="AY169" s="117" t="s">
        <v>119</v>
      </c>
    </row>
    <row r="170" spans="2:51" s="6" customFormat="1" ht="18.75" customHeight="1">
      <c r="B170" s="126"/>
      <c r="E170" s="127"/>
      <c r="F170" s="190" t="s">
        <v>266</v>
      </c>
      <c r="G170" s="191"/>
      <c r="H170" s="191"/>
      <c r="I170" s="191"/>
      <c r="K170" s="128">
        <v>24.24</v>
      </c>
      <c r="R170" s="129"/>
      <c r="T170" s="130"/>
      <c r="AA170" s="131"/>
      <c r="AT170" s="127" t="s">
        <v>128</v>
      </c>
      <c r="AU170" s="127" t="s">
        <v>125</v>
      </c>
      <c r="AV170" s="127" t="s">
        <v>124</v>
      </c>
      <c r="AW170" s="127" t="s">
        <v>88</v>
      </c>
      <c r="AX170" s="127" t="s">
        <v>18</v>
      </c>
      <c r="AY170" s="127" t="s">
        <v>119</v>
      </c>
    </row>
    <row r="171" spans="2:65" s="6" customFormat="1" ht="27" customHeight="1">
      <c r="B171" s="19"/>
      <c r="C171" s="108" t="s">
        <v>259</v>
      </c>
      <c r="D171" s="108" t="s">
        <v>120</v>
      </c>
      <c r="E171" s="109" t="s">
        <v>268</v>
      </c>
      <c r="F171" s="182" t="s">
        <v>269</v>
      </c>
      <c r="G171" s="183"/>
      <c r="H171" s="183"/>
      <c r="I171" s="183"/>
      <c r="J171" s="110" t="s">
        <v>262</v>
      </c>
      <c r="K171" s="111">
        <v>24.24</v>
      </c>
      <c r="L171" s="184">
        <v>0</v>
      </c>
      <c r="M171" s="183"/>
      <c r="N171" s="184">
        <f>ROUND($L$171*$K$171,2)</f>
        <v>0</v>
      </c>
      <c r="O171" s="183"/>
      <c r="P171" s="183"/>
      <c r="Q171" s="183"/>
      <c r="R171" s="20"/>
      <c r="T171" s="112"/>
      <c r="U171" s="26" t="s">
        <v>39</v>
      </c>
      <c r="V171" s="113">
        <v>0.058</v>
      </c>
      <c r="W171" s="113">
        <f>$V$171*$K$171</f>
        <v>1.40592</v>
      </c>
      <c r="X171" s="113">
        <v>2E-05</v>
      </c>
      <c r="Y171" s="113">
        <f>$X$171*$K$171</f>
        <v>0.0004848</v>
      </c>
      <c r="Z171" s="113">
        <v>0</v>
      </c>
      <c r="AA171" s="114">
        <f>$Z$171*$K$171</f>
        <v>0</v>
      </c>
      <c r="AR171" s="6" t="s">
        <v>165</v>
      </c>
      <c r="AT171" s="6" t="s">
        <v>120</v>
      </c>
      <c r="AU171" s="6" t="s">
        <v>125</v>
      </c>
      <c r="AY171" s="6" t="s">
        <v>119</v>
      </c>
      <c r="BE171" s="115">
        <f>IF($U$171="základní",$N$171,0)</f>
        <v>0</v>
      </c>
      <c r="BF171" s="115">
        <f>IF($U$171="snížená",$N$171,0)</f>
        <v>0</v>
      </c>
      <c r="BG171" s="115">
        <f>IF($U$171="zákl. přenesená",$N$171,0)</f>
        <v>0</v>
      </c>
      <c r="BH171" s="115">
        <f>IF($U$171="sníž. přenesená",$N$171,0)</f>
        <v>0</v>
      </c>
      <c r="BI171" s="115">
        <f>IF($U$171="nulová",$N$171,0)</f>
        <v>0</v>
      </c>
      <c r="BJ171" s="6" t="s">
        <v>125</v>
      </c>
      <c r="BK171" s="115">
        <f>ROUND($L$171*$K$171,2)</f>
        <v>0</v>
      </c>
      <c r="BL171" s="6" t="s">
        <v>165</v>
      </c>
      <c r="BM171" s="6" t="s">
        <v>448</v>
      </c>
    </row>
    <row r="172" spans="2:65" s="6" customFormat="1" ht="27" customHeight="1">
      <c r="B172" s="19"/>
      <c r="C172" s="122" t="s">
        <v>267</v>
      </c>
      <c r="D172" s="122" t="s">
        <v>222</v>
      </c>
      <c r="E172" s="123" t="s">
        <v>272</v>
      </c>
      <c r="F172" s="185" t="s">
        <v>273</v>
      </c>
      <c r="G172" s="186"/>
      <c r="H172" s="186"/>
      <c r="I172" s="186"/>
      <c r="J172" s="124" t="s">
        <v>262</v>
      </c>
      <c r="K172" s="125">
        <v>24.725</v>
      </c>
      <c r="L172" s="187">
        <v>0</v>
      </c>
      <c r="M172" s="186"/>
      <c r="N172" s="187">
        <f>ROUND($L$172*$K$172,2)</f>
        <v>0</v>
      </c>
      <c r="O172" s="183"/>
      <c r="P172" s="183"/>
      <c r="Q172" s="183"/>
      <c r="R172" s="20"/>
      <c r="T172" s="112"/>
      <c r="U172" s="26" t="s">
        <v>39</v>
      </c>
      <c r="V172" s="113">
        <v>0</v>
      </c>
      <c r="W172" s="113">
        <f>$V$172*$K$172</f>
        <v>0</v>
      </c>
      <c r="X172" s="113">
        <v>0.00022</v>
      </c>
      <c r="Y172" s="113">
        <f>$X$172*$K$172</f>
        <v>0.005439500000000001</v>
      </c>
      <c r="Z172" s="113">
        <v>0</v>
      </c>
      <c r="AA172" s="114">
        <f>$Z$172*$K$172</f>
        <v>0</v>
      </c>
      <c r="AR172" s="6" t="s">
        <v>225</v>
      </c>
      <c r="AT172" s="6" t="s">
        <v>222</v>
      </c>
      <c r="AU172" s="6" t="s">
        <v>125</v>
      </c>
      <c r="AY172" s="6" t="s">
        <v>119</v>
      </c>
      <c r="BE172" s="115">
        <f>IF($U$172="základní",$N$172,0)</f>
        <v>0</v>
      </c>
      <c r="BF172" s="115">
        <f>IF($U$172="snížená",$N$172,0)</f>
        <v>0</v>
      </c>
      <c r="BG172" s="115">
        <f>IF($U$172="zákl. přenesená",$N$172,0)</f>
        <v>0</v>
      </c>
      <c r="BH172" s="115">
        <f>IF($U$172="sníž. přenesená",$N$172,0)</f>
        <v>0</v>
      </c>
      <c r="BI172" s="115">
        <f>IF($U$172="nulová",$N$172,0)</f>
        <v>0</v>
      </c>
      <c r="BJ172" s="6" t="s">
        <v>125</v>
      </c>
      <c r="BK172" s="115">
        <f>ROUND($L$172*$K$172,2)</f>
        <v>0</v>
      </c>
      <c r="BL172" s="6" t="s">
        <v>165</v>
      </c>
      <c r="BM172" s="6" t="s">
        <v>449</v>
      </c>
    </row>
    <row r="173" spans="2:65" s="6" customFormat="1" ht="27" customHeight="1">
      <c r="B173" s="19"/>
      <c r="C173" s="108" t="s">
        <v>271</v>
      </c>
      <c r="D173" s="108" t="s">
        <v>120</v>
      </c>
      <c r="E173" s="109" t="s">
        <v>276</v>
      </c>
      <c r="F173" s="182" t="s">
        <v>277</v>
      </c>
      <c r="G173" s="183"/>
      <c r="H173" s="183"/>
      <c r="I173" s="183"/>
      <c r="J173" s="110" t="s">
        <v>123</v>
      </c>
      <c r="K173" s="111">
        <v>27.24</v>
      </c>
      <c r="L173" s="184">
        <v>0</v>
      </c>
      <c r="M173" s="183"/>
      <c r="N173" s="184">
        <f>ROUND($L$173*$K$173,2)</f>
        <v>0</v>
      </c>
      <c r="O173" s="183"/>
      <c r="P173" s="183"/>
      <c r="Q173" s="183"/>
      <c r="R173" s="20"/>
      <c r="T173" s="112"/>
      <c r="U173" s="26" t="s">
        <v>39</v>
      </c>
      <c r="V173" s="113">
        <v>0.105</v>
      </c>
      <c r="W173" s="113">
        <f>$V$173*$K$173</f>
        <v>2.8602</v>
      </c>
      <c r="X173" s="113">
        <v>0</v>
      </c>
      <c r="Y173" s="113">
        <f>$X$173*$K$173</f>
        <v>0</v>
      </c>
      <c r="Z173" s="113">
        <v>0.0025</v>
      </c>
      <c r="AA173" s="114">
        <f>$Z$173*$K$173</f>
        <v>0.0681</v>
      </c>
      <c r="AR173" s="6" t="s">
        <v>165</v>
      </c>
      <c r="AT173" s="6" t="s">
        <v>120</v>
      </c>
      <c r="AU173" s="6" t="s">
        <v>125</v>
      </c>
      <c r="AY173" s="6" t="s">
        <v>119</v>
      </c>
      <c r="BE173" s="115">
        <f>IF($U$173="základní",$N$173,0)</f>
        <v>0</v>
      </c>
      <c r="BF173" s="115">
        <f>IF($U$173="snížená",$N$173,0)</f>
        <v>0</v>
      </c>
      <c r="BG173" s="115">
        <f>IF($U$173="zákl. přenesená",$N$173,0)</f>
        <v>0</v>
      </c>
      <c r="BH173" s="115">
        <f>IF($U$173="sníž. přenesená",$N$173,0)</f>
        <v>0</v>
      </c>
      <c r="BI173" s="115">
        <f>IF($U$173="nulová",$N$173,0)</f>
        <v>0</v>
      </c>
      <c r="BJ173" s="6" t="s">
        <v>125</v>
      </c>
      <c r="BK173" s="115">
        <f>ROUND($L$173*$K$173,2)</f>
        <v>0</v>
      </c>
      <c r="BL173" s="6" t="s">
        <v>165</v>
      </c>
      <c r="BM173" s="6" t="s">
        <v>450</v>
      </c>
    </row>
    <row r="174" spans="2:51" s="6" customFormat="1" ht="18.75" customHeight="1">
      <c r="B174" s="116"/>
      <c r="E174" s="117"/>
      <c r="F174" s="188" t="s">
        <v>451</v>
      </c>
      <c r="G174" s="189"/>
      <c r="H174" s="189"/>
      <c r="I174" s="189"/>
      <c r="K174" s="118">
        <v>23.46</v>
      </c>
      <c r="R174" s="119"/>
      <c r="T174" s="120"/>
      <c r="AA174" s="121"/>
      <c r="AT174" s="117" t="s">
        <v>128</v>
      </c>
      <c r="AU174" s="117" t="s">
        <v>125</v>
      </c>
      <c r="AV174" s="117" t="s">
        <v>125</v>
      </c>
      <c r="AW174" s="117" t="s">
        <v>88</v>
      </c>
      <c r="AX174" s="117" t="s">
        <v>72</v>
      </c>
      <c r="AY174" s="117" t="s">
        <v>119</v>
      </c>
    </row>
    <row r="175" spans="2:51" s="6" customFormat="1" ht="18.75" customHeight="1">
      <c r="B175" s="116"/>
      <c r="E175" s="117"/>
      <c r="F175" s="188" t="s">
        <v>452</v>
      </c>
      <c r="G175" s="189"/>
      <c r="H175" s="189"/>
      <c r="I175" s="189"/>
      <c r="K175" s="118">
        <v>3.78</v>
      </c>
      <c r="R175" s="119"/>
      <c r="T175" s="120"/>
      <c r="AA175" s="121"/>
      <c r="AT175" s="117" t="s">
        <v>128</v>
      </c>
      <c r="AU175" s="117" t="s">
        <v>125</v>
      </c>
      <c r="AV175" s="117" t="s">
        <v>125</v>
      </c>
      <c r="AW175" s="117" t="s">
        <v>88</v>
      </c>
      <c r="AX175" s="117" t="s">
        <v>72</v>
      </c>
      <c r="AY175" s="117" t="s">
        <v>119</v>
      </c>
    </row>
    <row r="176" spans="2:51" s="6" customFormat="1" ht="18.75" customHeight="1">
      <c r="B176" s="126"/>
      <c r="E176" s="127"/>
      <c r="F176" s="190" t="s">
        <v>266</v>
      </c>
      <c r="G176" s="191"/>
      <c r="H176" s="191"/>
      <c r="I176" s="191"/>
      <c r="K176" s="128">
        <v>27.24</v>
      </c>
      <c r="R176" s="129"/>
      <c r="T176" s="130"/>
      <c r="AA176" s="131"/>
      <c r="AT176" s="127" t="s">
        <v>128</v>
      </c>
      <c r="AU176" s="127" t="s">
        <v>125</v>
      </c>
      <c r="AV176" s="127" t="s">
        <v>124</v>
      </c>
      <c r="AW176" s="127" t="s">
        <v>88</v>
      </c>
      <c r="AX176" s="127" t="s">
        <v>18</v>
      </c>
      <c r="AY176" s="127" t="s">
        <v>119</v>
      </c>
    </row>
    <row r="177" spans="2:65" s="6" customFormat="1" ht="15.75" customHeight="1">
      <c r="B177" s="19"/>
      <c r="C177" s="108" t="s">
        <v>275</v>
      </c>
      <c r="D177" s="108" t="s">
        <v>120</v>
      </c>
      <c r="E177" s="109" t="s">
        <v>282</v>
      </c>
      <c r="F177" s="182" t="s">
        <v>283</v>
      </c>
      <c r="G177" s="183"/>
      <c r="H177" s="183"/>
      <c r="I177" s="183"/>
      <c r="J177" s="110" t="s">
        <v>123</v>
      </c>
      <c r="K177" s="111">
        <v>27.24</v>
      </c>
      <c r="L177" s="184">
        <v>0</v>
      </c>
      <c r="M177" s="183"/>
      <c r="N177" s="184">
        <f>ROUND($L$177*$K$177,2)</f>
        <v>0</v>
      </c>
      <c r="O177" s="183"/>
      <c r="P177" s="183"/>
      <c r="Q177" s="183"/>
      <c r="R177" s="20"/>
      <c r="T177" s="112"/>
      <c r="U177" s="26" t="s">
        <v>39</v>
      </c>
      <c r="V177" s="113">
        <v>0.2</v>
      </c>
      <c r="W177" s="113">
        <f>$V$177*$K$177</f>
        <v>5.448</v>
      </c>
      <c r="X177" s="113">
        <v>0.00027</v>
      </c>
      <c r="Y177" s="113">
        <f>$X$177*$K$177</f>
        <v>0.0073548</v>
      </c>
      <c r="Z177" s="113">
        <v>0</v>
      </c>
      <c r="AA177" s="114">
        <f>$Z$177*$K$177</f>
        <v>0</v>
      </c>
      <c r="AR177" s="6" t="s">
        <v>165</v>
      </c>
      <c r="AT177" s="6" t="s">
        <v>120</v>
      </c>
      <c r="AU177" s="6" t="s">
        <v>125</v>
      </c>
      <c r="AY177" s="6" t="s">
        <v>119</v>
      </c>
      <c r="BE177" s="115">
        <f>IF($U$177="základní",$N$177,0)</f>
        <v>0</v>
      </c>
      <c r="BF177" s="115">
        <f>IF($U$177="snížená",$N$177,0)</f>
        <v>0</v>
      </c>
      <c r="BG177" s="115">
        <f>IF($U$177="zákl. přenesená",$N$177,0)</f>
        <v>0</v>
      </c>
      <c r="BH177" s="115">
        <f>IF($U$177="sníž. přenesená",$N$177,0)</f>
        <v>0</v>
      </c>
      <c r="BI177" s="115">
        <f>IF($U$177="nulová",$N$177,0)</f>
        <v>0</v>
      </c>
      <c r="BJ177" s="6" t="s">
        <v>125</v>
      </c>
      <c r="BK177" s="115">
        <f>ROUND($L$177*$K$177,2)</f>
        <v>0</v>
      </c>
      <c r="BL177" s="6" t="s">
        <v>165</v>
      </c>
      <c r="BM177" s="6" t="s">
        <v>453</v>
      </c>
    </row>
    <row r="178" spans="2:65" s="6" customFormat="1" ht="15.75" customHeight="1">
      <c r="B178" s="19"/>
      <c r="C178" s="122" t="s">
        <v>281</v>
      </c>
      <c r="D178" s="122" t="s">
        <v>222</v>
      </c>
      <c r="E178" s="123" t="s">
        <v>286</v>
      </c>
      <c r="F178" s="185" t="s">
        <v>287</v>
      </c>
      <c r="G178" s="186"/>
      <c r="H178" s="186"/>
      <c r="I178" s="186"/>
      <c r="J178" s="124" t="s">
        <v>123</v>
      </c>
      <c r="K178" s="125">
        <v>28.602</v>
      </c>
      <c r="L178" s="187">
        <v>0</v>
      </c>
      <c r="M178" s="186"/>
      <c r="N178" s="187">
        <f>ROUND($L$178*$K$178,2)</f>
        <v>0</v>
      </c>
      <c r="O178" s="183"/>
      <c r="P178" s="183"/>
      <c r="Q178" s="183"/>
      <c r="R178" s="20"/>
      <c r="T178" s="112"/>
      <c r="U178" s="26" t="s">
        <v>39</v>
      </c>
      <c r="V178" s="113">
        <v>0</v>
      </c>
      <c r="W178" s="113">
        <f>$V$178*$K$178</f>
        <v>0</v>
      </c>
      <c r="X178" s="113">
        <v>0.00264</v>
      </c>
      <c r="Y178" s="113">
        <f>$X$178*$K$178</f>
        <v>0.07550928</v>
      </c>
      <c r="Z178" s="113">
        <v>0</v>
      </c>
      <c r="AA178" s="114">
        <f>$Z$178*$K$178</f>
        <v>0</v>
      </c>
      <c r="AR178" s="6" t="s">
        <v>225</v>
      </c>
      <c r="AT178" s="6" t="s">
        <v>222</v>
      </c>
      <c r="AU178" s="6" t="s">
        <v>125</v>
      </c>
      <c r="AY178" s="6" t="s">
        <v>119</v>
      </c>
      <c r="BE178" s="115">
        <f>IF($U$178="základní",$N$178,0)</f>
        <v>0</v>
      </c>
      <c r="BF178" s="115">
        <f>IF($U$178="snížená",$N$178,0)</f>
        <v>0</v>
      </c>
      <c r="BG178" s="115">
        <f>IF($U$178="zákl. přenesená",$N$178,0)</f>
        <v>0</v>
      </c>
      <c r="BH178" s="115">
        <f>IF($U$178="sníž. přenesená",$N$178,0)</f>
        <v>0</v>
      </c>
      <c r="BI178" s="115">
        <f>IF($U$178="nulová",$N$178,0)</f>
        <v>0</v>
      </c>
      <c r="BJ178" s="6" t="s">
        <v>125</v>
      </c>
      <c r="BK178" s="115">
        <f>ROUND($L$178*$K$178,2)</f>
        <v>0</v>
      </c>
      <c r="BL178" s="6" t="s">
        <v>165</v>
      </c>
      <c r="BM178" s="6" t="s">
        <v>454</v>
      </c>
    </row>
    <row r="179" spans="2:65" s="6" customFormat="1" ht="15.75" customHeight="1">
      <c r="B179" s="19"/>
      <c r="C179" s="108" t="s">
        <v>285</v>
      </c>
      <c r="D179" s="108" t="s">
        <v>120</v>
      </c>
      <c r="E179" s="109" t="s">
        <v>290</v>
      </c>
      <c r="F179" s="182" t="s">
        <v>291</v>
      </c>
      <c r="G179" s="183"/>
      <c r="H179" s="183"/>
      <c r="I179" s="183"/>
      <c r="J179" s="110" t="s">
        <v>262</v>
      </c>
      <c r="K179" s="111">
        <v>5.52</v>
      </c>
      <c r="L179" s="184">
        <v>0</v>
      </c>
      <c r="M179" s="183"/>
      <c r="N179" s="184">
        <f>ROUND($L$179*$K$179,2)</f>
        <v>0</v>
      </c>
      <c r="O179" s="183"/>
      <c r="P179" s="183"/>
      <c r="Q179" s="183"/>
      <c r="R179" s="20"/>
      <c r="T179" s="112"/>
      <c r="U179" s="26" t="s">
        <v>39</v>
      </c>
      <c r="V179" s="113">
        <v>0.11</v>
      </c>
      <c r="W179" s="113">
        <f>$V$179*$K$179</f>
        <v>0.6072</v>
      </c>
      <c r="X179" s="113">
        <v>0</v>
      </c>
      <c r="Y179" s="113">
        <f>$X$179*$K$179</f>
        <v>0</v>
      </c>
      <c r="Z179" s="113">
        <v>0</v>
      </c>
      <c r="AA179" s="114">
        <f>$Z$179*$K$179</f>
        <v>0</v>
      </c>
      <c r="AR179" s="6" t="s">
        <v>165</v>
      </c>
      <c r="AT179" s="6" t="s">
        <v>120</v>
      </c>
      <c r="AU179" s="6" t="s">
        <v>125</v>
      </c>
      <c r="AY179" s="6" t="s">
        <v>119</v>
      </c>
      <c r="BE179" s="115">
        <f>IF($U$179="základní",$N$179,0)</f>
        <v>0</v>
      </c>
      <c r="BF179" s="115">
        <f>IF($U$179="snížená",$N$179,0)</f>
        <v>0</v>
      </c>
      <c r="BG179" s="115">
        <f>IF($U$179="zákl. přenesená",$N$179,0)</f>
        <v>0</v>
      </c>
      <c r="BH179" s="115">
        <f>IF($U$179="sníž. přenesená",$N$179,0)</f>
        <v>0</v>
      </c>
      <c r="BI179" s="115">
        <f>IF($U$179="nulová",$N$179,0)</f>
        <v>0</v>
      </c>
      <c r="BJ179" s="6" t="s">
        <v>125</v>
      </c>
      <c r="BK179" s="115">
        <f>ROUND($L$179*$K$179,2)</f>
        <v>0</v>
      </c>
      <c r="BL179" s="6" t="s">
        <v>165</v>
      </c>
      <c r="BM179" s="6" t="s">
        <v>455</v>
      </c>
    </row>
    <row r="180" spans="2:65" s="6" customFormat="1" ht="27" customHeight="1">
      <c r="B180" s="19"/>
      <c r="C180" s="108" t="s">
        <v>289</v>
      </c>
      <c r="D180" s="108" t="s">
        <v>120</v>
      </c>
      <c r="E180" s="109" t="s">
        <v>294</v>
      </c>
      <c r="F180" s="182" t="s">
        <v>295</v>
      </c>
      <c r="G180" s="183"/>
      <c r="H180" s="183"/>
      <c r="I180" s="183"/>
      <c r="J180" s="110" t="s">
        <v>215</v>
      </c>
      <c r="K180" s="111">
        <v>121.368</v>
      </c>
      <c r="L180" s="184">
        <v>0</v>
      </c>
      <c r="M180" s="183"/>
      <c r="N180" s="184">
        <f>ROUND($L$180*$K$180,2)</f>
        <v>0</v>
      </c>
      <c r="O180" s="183"/>
      <c r="P180" s="183"/>
      <c r="Q180" s="183"/>
      <c r="R180" s="20"/>
      <c r="T180" s="112"/>
      <c r="U180" s="26" t="s">
        <v>39</v>
      </c>
      <c r="V180" s="113">
        <v>0</v>
      </c>
      <c r="W180" s="113">
        <f>$V$180*$K$180</f>
        <v>0</v>
      </c>
      <c r="X180" s="113">
        <v>0</v>
      </c>
      <c r="Y180" s="113">
        <f>$X$180*$K$180</f>
        <v>0</v>
      </c>
      <c r="Z180" s="113">
        <v>0</v>
      </c>
      <c r="AA180" s="114">
        <f>$Z$180*$K$180</f>
        <v>0</v>
      </c>
      <c r="AR180" s="6" t="s">
        <v>165</v>
      </c>
      <c r="AT180" s="6" t="s">
        <v>120</v>
      </c>
      <c r="AU180" s="6" t="s">
        <v>125</v>
      </c>
      <c r="AY180" s="6" t="s">
        <v>119</v>
      </c>
      <c r="BE180" s="115">
        <f>IF($U$180="základní",$N$180,0)</f>
        <v>0</v>
      </c>
      <c r="BF180" s="115">
        <f>IF($U$180="snížená",$N$180,0)</f>
        <v>0</v>
      </c>
      <c r="BG180" s="115">
        <f>IF($U$180="zákl. přenesená",$N$180,0)</f>
        <v>0</v>
      </c>
      <c r="BH180" s="115">
        <f>IF($U$180="sníž. přenesená",$N$180,0)</f>
        <v>0</v>
      </c>
      <c r="BI180" s="115">
        <f>IF($U$180="nulová",$N$180,0)</f>
        <v>0</v>
      </c>
      <c r="BJ180" s="6" t="s">
        <v>125</v>
      </c>
      <c r="BK180" s="115">
        <f>ROUND($L$180*$K$180,2)</f>
        <v>0</v>
      </c>
      <c r="BL180" s="6" t="s">
        <v>165</v>
      </c>
      <c r="BM180" s="6" t="s">
        <v>456</v>
      </c>
    </row>
    <row r="181" spans="2:63" s="98" customFormat="1" ht="30.75" customHeight="1">
      <c r="B181" s="99"/>
      <c r="D181" s="107" t="s">
        <v>98</v>
      </c>
      <c r="E181" s="107"/>
      <c r="F181" s="107"/>
      <c r="G181" s="107"/>
      <c r="H181" s="107"/>
      <c r="I181" s="107"/>
      <c r="J181" s="107"/>
      <c r="K181" s="107"/>
      <c r="L181" s="107"/>
      <c r="M181" s="107"/>
      <c r="N181" s="180">
        <f>$BK$181</f>
        <v>0</v>
      </c>
      <c r="O181" s="179"/>
      <c r="P181" s="179"/>
      <c r="Q181" s="179"/>
      <c r="R181" s="102"/>
      <c r="T181" s="103"/>
      <c r="W181" s="104">
        <f>SUM($W$182:$W$187)</f>
        <v>0.742</v>
      </c>
      <c r="Y181" s="104">
        <f>SUM($Y$182:$Y$187)</f>
        <v>0.0070810000000000005</v>
      </c>
      <c r="AA181" s="105">
        <f>SUM($AA$182:$AA$187)</f>
        <v>0</v>
      </c>
      <c r="AR181" s="101" t="s">
        <v>125</v>
      </c>
      <c r="AT181" s="101" t="s">
        <v>71</v>
      </c>
      <c r="AU181" s="101" t="s">
        <v>18</v>
      </c>
      <c r="AY181" s="101" t="s">
        <v>119</v>
      </c>
      <c r="BK181" s="106">
        <f>SUM($BK$182:$BK$187)</f>
        <v>0</v>
      </c>
    </row>
    <row r="182" spans="2:65" s="6" customFormat="1" ht="27" customHeight="1">
      <c r="B182" s="19"/>
      <c r="C182" s="108" t="s">
        <v>293</v>
      </c>
      <c r="D182" s="108" t="s">
        <v>120</v>
      </c>
      <c r="E182" s="109" t="s">
        <v>303</v>
      </c>
      <c r="F182" s="182" t="s">
        <v>304</v>
      </c>
      <c r="G182" s="183"/>
      <c r="H182" s="183"/>
      <c r="I182" s="183"/>
      <c r="J182" s="110" t="s">
        <v>123</v>
      </c>
      <c r="K182" s="111">
        <v>0.5</v>
      </c>
      <c r="L182" s="184">
        <v>0</v>
      </c>
      <c r="M182" s="183"/>
      <c r="N182" s="184">
        <f>ROUND($L$182*$K$182,2)</f>
        <v>0</v>
      </c>
      <c r="O182" s="183"/>
      <c r="P182" s="183"/>
      <c r="Q182" s="183"/>
      <c r="R182" s="20"/>
      <c r="T182" s="112"/>
      <c r="U182" s="26" t="s">
        <v>39</v>
      </c>
      <c r="V182" s="113">
        <v>0.814</v>
      </c>
      <c r="W182" s="113">
        <f>$V$182*$K$182</f>
        <v>0.407</v>
      </c>
      <c r="X182" s="113">
        <v>0.0032</v>
      </c>
      <c r="Y182" s="113">
        <f>$X$182*$K$182</f>
        <v>0.0016</v>
      </c>
      <c r="Z182" s="113">
        <v>0</v>
      </c>
      <c r="AA182" s="114">
        <f>$Z$182*$K$182</f>
        <v>0</v>
      </c>
      <c r="AR182" s="6" t="s">
        <v>165</v>
      </c>
      <c r="AT182" s="6" t="s">
        <v>120</v>
      </c>
      <c r="AU182" s="6" t="s">
        <v>125</v>
      </c>
      <c r="AY182" s="6" t="s">
        <v>119</v>
      </c>
      <c r="BE182" s="115">
        <f>IF($U$182="základní",$N$182,0)</f>
        <v>0</v>
      </c>
      <c r="BF182" s="115">
        <f>IF($U$182="snížená",$N$182,0)</f>
        <v>0</v>
      </c>
      <c r="BG182" s="115">
        <f>IF($U$182="zákl. přenesená",$N$182,0)</f>
        <v>0</v>
      </c>
      <c r="BH182" s="115">
        <f>IF($U$182="sníž. přenesená",$N$182,0)</f>
        <v>0</v>
      </c>
      <c r="BI182" s="115">
        <f>IF($U$182="nulová",$N$182,0)</f>
        <v>0</v>
      </c>
      <c r="BJ182" s="6" t="s">
        <v>125</v>
      </c>
      <c r="BK182" s="115">
        <f>ROUND($L$182*$K$182,2)</f>
        <v>0</v>
      </c>
      <c r="BL182" s="6" t="s">
        <v>165</v>
      </c>
      <c r="BM182" s="6" t="s">
        <v>457</v>
      </c>
    </row>
    <row r="183" spans="2:51" s="6" customFormat="1" ht="18.75" customHeight="1">
      <c r="B183" s="116"/>
      <c r="E183" s="117"/>
      <c r="F183" s="188" t="s">
        <v>458</v>
      </c>
      <c r="G183" s="189"/>
      <c r="H183" s="189"/>
      <c r="I183" s="189"/>
      <c r="K183" s="118">
        <v>0.5</v>
      </c>
      <c r="R183" s="119"/>
      <c r="T183" s="120"/>
      <c r="AA183" s="121"/>
      <c r="AT183" s="117" t="s">
        <v>128</v>
      </c>
      <c r="AU183" s="117" t="s">
        <v>125</v>
      </c>
      <c r="AV183" s="117" t="s">
        <v>125</v>
      </c>
      <c r="AW183" s="117" t="s">
        <v>88</v>
      </c>
      <c r="AX183" s="117" t="s">
        <v>18</v>
      </c>
      <c r="AY183" s="117" t="s">
        <v>119</v>
      </c>
    </row>
    <row r="184" spans="2:65" s="6" customFormat="1" ht="15.75" customHeight="1">
      <c r="B184" s="19"/>
      <c r="C184" s="122" t="s">
        <v>297</v>
      </c>
      <c r="D184" s="122" t="s">
        <v>222</v>
      </c>
      <c r="E184" s="123" t="s">
        <v>308</v>
      </c>
      <c r="F184" s="185" t="s">
        <v>459</v>
      </c>
      <c r="G184" s="186"/>
      <c r="H184" s="186"/>
      <c r="I184" s="186"/>
      <c r="J184" s="124" t="s">
        <v>123</v>
      </c>
      <c r="K184" s="125">
        <v>0.55</v>
      </c>
      <c r="L184" s="187">
        <v>0</v>
      </c>
      <c r="M184" s="186"/>
      <c r="N184" s="187">
        <f>ROUND($L$184*$K$184,2)</f>
        <v>0</v>
      </c>
      <c r="O184" s="183"/>
      <c r="P184" s="183"/>
      <c r="Q184" s="183"/>
      <c r="R184" s="20"/>
      <c r="T184" s="112"/>
      <c r="U184" s="26" t="s">
        <v>39</v>
      </c>
      <c r="V184" s="113">
        <v>0</v>
      </c>
      <c r="W184" s="113">
        <f>$V$184*$K$184</f>
        <v>0</v>
      </c>
      <c r="X184" s="113">
        <v>0.0098</v>
      </c>
      <c r="Y184" s="113">
        <f>$X$184*$K$184</f>
        <v>0.005390000000000001</v>
      </c>
      <c r="Z184" s="113">
        <v>0</v>
      </c>
      <c r="AA184" s="114">
        <f>$Z$184*$K$184</f>
        <v>0</v>
      </c>
      <c r="AR184" s="6" t="s">
        <v>225</v>
      </c>
      <c r="AT184" s="6" t="s">
        <v>222</v>
      </c>
      <c r="AU184" s="6" t="s">
        <v>125</v>
      </c>
      <c r="AY184" s="6" t="s">
        <v>119</v>
      </c>
      <c r="BE184" s="115">
        <f>IF($U$184="základní",$N$184,0)</f>
        <v>0</v>
      </c>
      <c r="BF184" s="115">
        <f>IF($U$184="snížená",$N$184,0)</f>
        <v>0</v>
      </c>
      <c r="BG184" s="115">
        <f>IF($U$184="zákl. přenesená",$N$184,0)</f>
        <v>0</v>
      </c>
      <c r="BH184" s="115">
        <f>IF($U$184="sníž. přenesená",$N$184,0)</f>
        <v>0</v>
      </c>
      <c r="BI184" s="115">
        <f>IF($U$184="nulová",$N$184,0)</f>
        <v>0</v>
      </c>
      <c r="BJ184" s="6" t="s">
        <v>125</v>
      </c>
      <c r="BK184" s="115">
        <f>ROUND($L$184*$K$184,2)</f>
        <v>0</v>
      </c>
      <c r="BL184" s="6" t="s">
        <v>165</v>
      </c>
      <c r="BM184" s="6" t="s">
        <v>460</v>
      </c>
    </row>
    <row r="185" spans="2:65" s="6" customFormat="1" ht="27" customHeight="1">
      <c r="B185" s="19"/>
      <c r="C185" s="108" t="s">
        <v>302</v>
      </c>
      <c r="D185" s="108" t="s">
        <v>120</v>
      </c>
      <c r="E185" s="109" t="s">
        <v>312</v>
      </c>
      <c r="F185" s="182" t="s">
        <v>313</v>
      </c>
      <c r="G185" s="183"/>
      <c r="H185" s="183"/>
      <c r="I185" s="183"/>
      <c r="J185" s="110" t="s">
        <v>131</v>
      </c>
      <c r="K185" s="111">
        <v>1</v>
      </c>
      <c r="L185" s="184">
        <v>0</v>
      </c>
      <c r="M185" s="183"/>
      <c r="N185" s="184">
        <f>ROUND($L$185*$K$185,2)</f>
        <v>0</v>
      </c>
      <c r="O185" s="183"/>
      <c r="P185" s="183"/>
      <c r="Q185" s="183"/>
      <c r="R185" s="20"/>
      <c r="T185" s="112"/>
      <c r="U185" s="26" t="s">
        <v>39</v>
      </c>
      <c r="V185" s="113">
        <v>0.335</v>
      </c>
      <c r="W185" s="113">
        <f>$V$185*$K$185</f>
        <v>0.335</v>
      </c>
      <c r="X185" s="113">
        <v>0</v>
      </c>
      <c r="Y185" s="113">
        <f>$X$185*$K$185</f>
        <v>0</v>
      </c>
      <c r="Z185" s="113">
        <v>0</v>
      </c>
      <c r="AA185" s="114">
        <f>$Z$185*$K$185</f>
        <v>0</v>
      </c>
      <c r="AR185" s="6" t="s">
        <v>165</v>
      </c>
      <c r="AT185" s="6" t="s">
        <v>120</v>
      </c>
      <c r="AU185" s="6" t="s">
        <v>125</v>
      </c>
      <c r="AY185" s="6" t="s">
        <v>119</v>
      </c>
      <c r="BE185" s="115">
        <f>IF($U$185="základní",$N$185,0)</f>
        <v>0</v>
      </c>
      <c r="BF185" s="115">
        <f>IF($U$185="snížená",$N$185,0)</f>
        <v>0</v>
      </c>
      <c r="BG185" s="115">
        <f>IF($U$185="zákl. přenesená",$N$185,0)</f>
        <v>0</v>
      </c>
      <c r="BH185" s="115">
        <f>IF($U$185="sníž. přenesená",$N$185,0)</f>
        <v>0</v>
      </c>
      <c r="BI185" s="115">
        <f>IF($U$185="nulová",$N$185,0)</f>
        <v>0</v>
      </c>
      <c r="BJ185" s="6" t="s">
        <v>125</v>
      </c>
      <c r="BK185" s="115">
        <f>ROUND($L$185*$K$185,2)</f>
        <v>0</v>
      </c>
      <c r="BL185" s="6" t="s">
        <v>165</v>
      </c>
      <c r="BM185" s="6" t="s">
        <v>461</v>
      </c>
    </row>
    <row r="186" spans="2:65" s="6" customFormat="1" ht="15.75" customHeight="1">
      <c r="B186" s="19"/>
      <c r="C186" s="122" t="s">
        <v>307</v>
      </c>
      <c r="D186" s="122" t="s">
        <v>222</v>
      </c>
      <c r="E186" s="123" t="s">
        <v>316</v>
      </c>
      <c r="F186" s="185" t="s">
        <v>317</v>
      </c>
      <c r="G186" s="186"/>
      <c r="H186" s="186"/>
      <c r="I186" s="186"/>
      <c r="J186" s="124" t="s">
        <v>131</v>
      </c>
      <c r="K186" s="125">
        <v>1</v>
      </c>
      <c r="L186" s="187">
        <v>0</v>
      </c>
      <c r="M186" s="186"/>
      <c r="N186" s="187">
        <f>ROUND($L$186*$K$186,2)</f>
        <v>0</v>
      </c>
      <c r="O186" s="183"/>
      <c r="P186" s="183"/>
      <c r="Q186" s="183"/>
      <c r="R186" s="20"/>
      <c r="T186" s="112"/>
      <c r="U186" s="26" t="s">
        <v>39</v>
      </c>
      <c r="V186" s="113">
        <v>0</v>
      </c>
      <c r="W186" s="113">
        <f>$V$186*$K$186</f>
        <v>0</v>
      </c>
      <c r="X186" s="113">
        <v>9.1E-05</v>
      </c>
      <c r="Y186" s="113">
        <f>$X$186*$K$186</f>
        <v>9.1E-05</v>
      </c>
      <c r="Z186" s="113">
        <v>0</v>
      </c>
      <c r="AA186" s="114">
        <f>$Z$186*$K$186</f>
        <v>0</v>
      </c>
      <c r="AR186" s="6" t="s">
        <v>225</v>
      </c>
      <c r="AT186" s="6" t="s">
        <v>222</v>
      </c>
      <c r="AU186" s="6" t="s">
        <v>125</v>
      </c>
      <c r="AY186" s="6" t="s">
        <v>119</v>
      </c>
      <c r="BE186" s="115">
        <f>IF($U$186="základní",$N$186,0)</f>
        <v>0</v>
      </c>
      <c r="BF186" s="115">
        <f>IF($U$186="snížená",$N$186,0)</f>
        <v>0</v>
      </c>
      <c r="BG186" s="115">
        <f>IF($U$186="zákl. přenesená",$N$186,0)</f>
        <v>0</v>
      </c>
      <c r="BH186" s="115">
        <f>IF($U$186="sníž. přenesená",$N$186,0)</f>
        <v>0</v>
      </c>
      <c r="BI186" s="115">
        <f>IF($U$186="nulová",$N$186,0)</f>
        <v>0</v>
      </c>
      <c r="BJ186" s="6" t="s">
        <v>125</v>
      </c>
      <c r="BK186" s="115">
        <f>ROUND($L$186*$K$186,2)</f>
        <v>0</v>
      </c>
      <c r="BL186" s="6" t="s">
        <v>165</v>
      </c>
      <c r="BM186" s="6" t="s">
        <v>462</v>
      </c>
    </row>
    <row r="187" spans="2:65" s="6" customFormat="1" ht="27" customHeight="1">
      <c r="B187" s="19"/>
      <c r="C187" s="108" t="s">
        <v>311</v>
      </c>
      <c r="D187" s="108" t="s">
        <v>120</v>
      </c>
      <c r="E187" s="109" t="s">
        <v>320</v>
      </c>
      <c r="F187" s="182" t="s">
        <v>321</v>
      </c>
      <c r="G187" s="183"/>
      <c r="H187" s="183"/>
      <c r="I187" s="183"/>
      <c r="J187" s="110" t="s">
        <v>215</v>
      </c>
      <c r="K187" s="111">
        <v>5.293</v>
      </c>
      <c r="L187" s="184">
        <v>0</v>
      </c>
      <c r="M187" s="183"/>
      <c r="N187" s="184">
        <f>ROUND($L$187*$K$187,2)</f>
        <v>0</v>
      </c>
      <c r="O187" s="183"/>
      <c r="P187" s="183"/>
      <c r="Q187" s="183"/>
      <c r="R187" s="20"/>
      <c r="T187" s="112"/>
      <c r="U187" s="26" t="s">
        <v>39</v>
      </c>
      <c r="V187" s="113">
        <v>0</v>
      </c>
      <c r="W187" s="113">
        <f>$V$187*$K$187</f>
        <v>0</v>
      </c>
      <c r="X187" s="113">
        <v>0</v>
      </c>
      <c r="Y187" s="113">
        <f>$X$187*$K$187</f>
        <v>0</v>
      </c>
      <c r="Z187" s="113">
        <v>0</v>
      </c>
      <c r="AA187" s="114">
        <f>$Z$187*$K$187</f>
        <v>0</v>
      </c>
      <c r="AR187" s="6" t="s">
        <v>165</v>
      </c>
      <c r="AT187" s="6" t="s">
        <v>120</v>
      </c>
      <c r="AU187" s="6" t="s">
        <v>125</v>
      </c>
      <c r="AY187" s="6" t="s">
        <v>119</v>
      </c>
      <c r="BE187" s="115">
        <f>IF($U$187="základní",$N$187,0)</f>
        <v>0</v>
      </c>
      <c r="BF187" s="115">
        <f>IF($U$187="snížená",$N$187,0)</f>
        <v>0</v>
      </c>
      <c r="BG187" s="115">
        <f>IF($U$187="zákl. přenesená",$N$187,0)</f>
        <v>0</v>
      </c>
      <c r="BH187" s="115">
        <f>IF($U$187="sníž. přenesená",$N$187,0)</f>
        <v>0</v>
      </c>
      <c r="BI187" s="115">
        <f>IF($U$187="nulová",$N$187,0)</f>
        <v>0</v>
      </c>
      <c r="BJ187" s="6" t="s">
        <v>125</v>
      </c>
      <c r="BK187" s="115">
        <f>ROUND($L$187*$K$187,2)</f>
        <v>0</v>
      </c>
      <c r="BL187" s="6" t="s">
        <v>165</v>
      </c>
      <c r="BM187" s="6" t="s">
        <v>463</v>
      </c>
    </row>
    <row r="188" spans="2:63" s="98" customFormat="1" ht="30.75" customHeight="1">
      <c r="B188" s="99"/>
      <c r="D188" s="107" t="s">
        <v>99</v>
      </c>
      <c r="E188" s="107"/>
      <c r="F188" s="107"/>
      <c r="G188" s="107"/>
      <c r="H188" s="107"/>
      <c r="I188" s="107"/>
      <c r="J188" s="107"/>
      <c r="K188" s="107"/>
      <c r="L188" s="107"/>
      <c r="M188" s="107"/>
      <c r="N188" s="180">
        <f>$BK$188</f>
        <v>0</v>
      </c>
      <c r="O188" s="179"/>
      <c r="P188" s="179"/>
      <c r="Q188" s="179"/>
      <c r="R188" s="102"/>
      <c r="T188" s="103"/>
      <c r="W188" s="104">
        <f>SUM($W$189:$W$194)</f>
        <v>0.9441699999999998</v>
      </c>
      <c r="Y188" s="104">
        <f>SUM($Y$189:$Y$194)</f>
        <v>0.00042080000000000004</v>
      </c>
      <c r="AA188" s="105">
        <f>SUM($AA$189:$AA$194)</f>
        <v>0</v>
      </c>
      <c r="AR188" s="101" t="s">
        <v>125</v>
      </c>
      <c r="AT188" s="101" t="s">
        <v>71</v>
      </c>
      <c r="AU188" s="101" t="s">
        <v>18</v>
      </c>
      <c r="AY188" s="101" t="s">
        <v>119</v>
      </c>
      <c r="BK188" s="106">
        <f>SUM($BK$189:$BK$194)</f>
        <v>0</v>
      </c>
    </row>
    <row r="189" spans="2:65" s="6" customFormat="1" ht="27" customHeight="1">
      <c r="B189" s="19"/>
      <c r="C189" s="108" t="s">
        <v>315</v>
      </c>
      <c r="D189" s="108" t="s">
        <v>120</v>
      </c>
      <c r="E189" s="109" t="s">
        <v>324</v>
      </c>
      <c r="F189" s="182" t="s">
        <v>325</v>
      </c>
      <c r="G189" s="183"/>
      <c r="H189" s="183"/>
      <c r="I189" s="183"/>
      <c r="J189" s="110" t="s">
        <v>123</v>
      </c>
      <c r="K189" s="111">
        <v>2.63</v>
      </c>
      <c r="L189" s="184">
        <v>0</v>
      </c>
      <c r="M189" s="183"/>
      <c r="N189" s="184">
        <f>ROUND($L$189*$K$189,2)</f>
        <v>0</v>
      </c>
      <c r="O189" s="183"/>
      <c r="P189" s="183"/>
      <c r="Q189" s="183"/>
      <c r="R189" s="20"/>
      <c r="T189" s="112"/>
      <c r="U189" s="26" t="s">
        <v>39</v>
      </c>
      <c r="V189" s="113">
        <v>0.072</v>
      </c>
      <c r="W189" s="113">
        <f>$V$189*$K$189</f>
        <v>0.18935999999999997</v>
      </c>
      <c r="X189" s="113">
        <v>0</v>
      </c>
      <c r="Y189" s="113">
        <f>$X$189*$K$189</f>
        <v>0</v>
      </c>
      <c r="Z189" s="113">
        <v>0</v>
      </c>
      <c r="AA189" s="114">
        <f>$Z$189*$K$189</f>
        <v>0</v>
      </c>
      <c r="AR189" s="6" t="s">
        <v>165</v>
      </c>
      <c r="AT189" s="6" t="s">
        <v>120</v>
      </c>
      <c r="AU189" s="6" t="s">
        <v>125</v>
      </c>
      <c r="AY189" s="6" t="s">
        <v>119</v>
      </c>
      <c r="BE189" s="115">
        <f>IF($U$189="základní",$N$189,0)</f>
        <v>0</v>
      </c>
      <c r="BF189" s="115">
        <f>IF($U$189="snížená",$N$189,0)</f>
        <v>0</v>
      </c>
      <c r="BG189" s="115">
        <f>IF($U$189="zákl. přenesená",$N$189,0)</f>
        <v>0</v>
      </c>
      <c r="BH189" s="115">
        <f>IF($U$189="sníž. přenesená",$N$189,0)</f>
        <v>0</v>
      </c>
      <c r="BI189" s="115">
        <f>IF($U$189="nulová",$N$189,0)</f>
        <v>0</v>
      </c>
      <c r="BJ189" s="6" t="s">
        <v>125</v>
      </c>
      <c r="BK189" s="115">
        <f>ROUND($L$189*$K$189,2)</f>
        <v>0</v>
      </c>
      <c r="BL189" s="6" t="s">
        <v>165</v>
      </c>
      <c r="BM189" s="6" t="s">
        <v>464</v>
      </c>
    </row>
    <row r="190" spans="2:51" s="6" customFormat="1" ht="18.75" customHeight="1">
      <c r="B190" s="116"/>
      <c r="E190" s="117"/>
      <c r="F190" s="188" t="s">
        <v>327</v>
      </c>
      <c r="G190" s="189"/>
      <c r="H190" s="189"/>
      <c r="I190" s="189"/>
      <c r="K190" s="118">
        <v>0.69</v>
      </c>
      <c r="R190" s="119"/>
      <c r="T190" s="120"/>
      <c r="AA190" s="121"/>
      <c r="AT190" s="117" t="s">
        <v>128</v>
      </c>
      <c r="AU190" s="117" t="s">
        <v>125</v>
      </c>
      <c r="AV190" s="117" t="s">
        <v>125</v>
      </c>
      <c r="AW190" s="117" t="s">
        <v>88</v>
      </c>
      <c r="AX190" s="117" t="s">
        <v>72</v>
      </c>
      <c r="AY190" s="117" t="s">
        <v>119</v>
      </c>
    </row>
    <row r="191" spans="2:51" s="6" customFormat="1" ht="18.75" customHeight="1">
      <c r="B191" s="116"/>
      <c r="E191" s="117"/>
      <c r="F191" s="188" t="s">
        <v>328</v>
      </c>
      <c r="G191" s="189"/>
      <c r="H191" s="189"/>
      <c r="I191" s="189"/>
      <c r="K191" s="118">
        <v>0.96</v>
      </c>
      <c r="R191" s="119"/>
      <c r="T191" s="120"/>
      <c r="AA191" s="121"/>
      <c r="AT191" s="117" t="s">
        <v>128</v>
      </c>
      <c r="AU191" s="117" t="s">
        <v>125</v>
      </c>
      <c r="AV191" s="117" t="s">
        <v>125</v>
      </c>
      <c r="AW191" s="117" t="s">
        <v>88</v>
      </c>
      <c r="AX191" s="117" t="s">
        <v>72</v>
      </c>
      <c r="AY191" s="117" t="s">
        <v>119</v>
      </c>
    </row>
    <row r="192" spans="2:51" s="6" customFormat="1" ht="18.75" customHeight="1">
      <c r="B192" s="116"/>
      <c r="E192" s="117"/>
      <c r="F192" s="188" t="s">
        <v>329</v>
      </c>
      <c r="G192" s="189"/>
      <c r="H192" s="189"/>
      <c r="I192" s="189"/>
      <c r="K192" s="118">
        <v>0.98</v>
      </c>
      <c r="R192" s="119"/>
      <c r="T192" s="120"/>
      <c r="AA192" s="121"/>
      <c r="AT192" s="117" t="s">
        <v>128</v>
      </c>
      <c r="AU192" s="117" t="s">
        <v>125</v>
      </c>
      <c r="AV192" s="117" t="s">
        <v>125</v>
      </c>
      <c r="AW192" s="117" t="s">
        <v>88</v>
      </c>
      <c r="AX192" s="117" t="s">
        <v>72</v>
      </c>
      <c r="AY192" s="117" t="s">
        <v>119</v>
      </c>
    </row>
    <row r="193" spans="2:51" s="6" customFormat="1" ht="18.75" customHeight="1">
      <c r="B193" s="126"/>
      <c r="E193" s="127"/>
      <c r="F193" s="190" t="s">
        <v>266</v>
      </c>
      <c r="G193" s="191"/>
      <c r="H193" s="191"/>
      <c r="I193" s="191"/>
      <c r="K193" s="128">
        <v>2.63</v>
      </c>
      <c r="R193" s="129"/>
      <c r="T193" s="130"/>
      <c r="AA193" s="131"/>
      <c r="AT193" s="127" t="s">
        <v>128</v>
      </c>
      <c r="AU193" s="127" t="s">
        <v>125</v>
      </c>
      <c r="AV193" s="127" t="s">
        <v>124</v>
      </c>
      <c r="AW193" s="127" t="s">
        <v>88</v>
      </c>
      <c r="AX193" s="127" t="s">
        <v>18</v>
      </c>
      <c r="AY193" s="127" t="s">
        <v>119</v>
      </c>
    </row>
    <row r="194" spans="2:65" s="6" customFormat="1" ht="27" customHeight="1">
      <c r="B194" s="19"/>
      <c r="C194" s="108" t="s">
        <v>319</v>
      </c>
      <c r="D194" s="108" t="s">
        <v>120</v>
      </c>
      <c r="E194" s="109" t="s">
        <v>331</v>
      </c>
      <c r="F194" s="182" t="s">
        <v>332</v>
      </c>
      <c r="G194" s="183"/>
      <c r="H194" s="183"/>
      <c r="I194" s="183"/>
      <c r="J194" s="110" t="s">
        <v>123</v>
      </c>
      <c r="K194" s="111">
        <v>2.63</v>
      </c>
      <c r="L194" s="184">
        <v>0</v>
      </c>
      <c r="M194" s="183"/>
      <c r="N194" s="184">
        <f>ROUND($L$194*$K$194,2)</f>
        <v>0</v>
      </c>
      <c r="O194" s="183"/>
      <c r="P194" s="183"/>
      <c r="Q194" s="183"/>
      <c r="R194" s="20"/>
      <c r="T194" s="112"/>
      <c r="U194" s="26" t="s">
        <v>39</v>
      </c>
      <c r="V194" s="113">
        <v>0.287</v>
      </c>
      <c r="W194" s="113">
        <f>$V$194*$K$194</f>
        <v>0.7548099999999999</v>
      </c>
      <c r="X194" s="113">
        <v>0.00016</v>
      </c>
      <c r="Y194" s="113">
        <f>$X$194*$K$194</f>
        <v>0.00042080000000000004</v>
      </c>
      <c r="Z194" s="113">
        <v>0</v>
      </c>
      <c r="AA194" s="114">
        <f>$Z$194*$K$194</f>
        <v>0</v>
      </c>
      <c r="AR194" s="6" t="s">
        <v>165</v>
      </c>
      <c r="AT194" s="6" t="s">
        <v>120</v>
      </c>
      <c r="AU194" s="6" t="s">
        <v>125</v>
      </c>
      <c r="AY194" s="6" t="s">
        <v>119</v>
      </c>
      <c r="BE194" s="115">
        <f>IF($U$194="základní",$N$194,0)</f>
        <v>0</v>
      </c>
      <c r="BF194" s="115">
        <f>IF($U$194="snížená",$N$194,0)</f>
        <v>0</v>
      </c>
      <c r="BG194" s="115">
        <f>IF($U$194="zákl. přenesená",$N$194,0)</f>
        <v>0</v>
      </c>
      <c r="BH194" s="115">
        <f>IF($U$194="sníž. přenesená",$N$194,0)</f>
        <v>0</v>
      </c>
      <c r="BI194" s="115">
        <f>IF($U$194="nulová",$N$194,0)</f>
        <v>0</v>
      </c>
      <c r="BJ194" s="6" t="s">
        <v>125</v>
      </c>
      <c r="BK194" s="115">
        <f>ROUND($L$194*$K$194,2)</f>
        <v>0</v>
      </c>
      <c r="BL194" s="6" t="s">
        <v>165</v>
      </c>
      <c r="BM194" s="6" t="s">
        <v>465</v>
      </c>
    </row>
    <row r="195" spans="2:63" s="98" customFormat="1" ht="30.75" customHeight="1">
      <c r="B195" s="99"/>
      <c r="D195" s="107" t="s">
        <v>100</v>
      </c>
      <c r="E195" s="107"/>
      <c r="F195" s="107"/>
      <c r="G195" s="107"/>
      <c r="H195" s="107"/>
      <c r="I195" s="107"/>
      <c r="J195" s="107"/>
      <c r="K195" s="107"/>
      <c r="L195" s="107"/>
      <c r="M195" s="107"/>
      <c r="N195" s="180">
        <f>$BK$195</f>
        <v>0</v>
      </c>
      <c r="O195" s="179"/>
      <c r="P195" s="179"/>
      <c r="Q195" s="179"/>
      <c r="R195" s="102"/>
      <c r="T195" s="103"/>
      <c r="W195" s="104">
        <f>SUM($W$196:$W$205)</f>
        <v>24.443675999999996</v>
      </c>
      <c r="Y195" s="104">
        <f>SUM($Y$196:$Y$205)</f>
        <v>0.16022524</v>
      </c>
      <c r="AA195" s="105">
        <f>SUM($AA$196:$AA$205)</f>
        <v>0.04169972</v>
      </c>
      <c r="AR195" s="101" t="s">
        <v>125</v>
      </c>
      <c r="AT195" s="101" t="s">
        <v>71</v>
      </c>
      <c r="AU195" s="101" t="s">
        <v>18</v>
      </c>
      <c r="AY195" s="101" t="s">
        <v>119</v>
      </c>
      <c r="BK195" s="106">
        <f>SUM($BK$196:$BK$205)</f>
        <v>0</v>
      </c>
    </row>
    <row r="196" spans="2:65" s="6" customFormat="1" ht="15.75" customHeight="1">
      <c r="B196" s="19"/>
      <c r="C196" s="108" t="s">
        <v>323</v>
      </c>
      <c r="D196" s="108" t="s">
        <v>120</v>
      </c>
      <c r="E196" s="109" t="s">
        <v>335</v>
      </c>
      <c r="F196" s="182" t="s">
        <v>336</v>
      </c>
      <c r="G196" s="183"/>
      <c r="H196" s="183"/>
      <c r="I196" s="183"/>
      <c r="J196" s="110" t="s">
        <v>123</v>
      </c>
      <c r="K196" s="111">
        <v>120.612</v>
      </c>
      <c r="L196" s="184">
        <v>0</v>
      </c>
      <c r="M196" s="183"/>
      <c r="N196" s="184">
        <f>ROUND($L$196*$K$196,2)</f>
        <v>0</v>
      </c>
      <c r="O196" s="183"/>
      <c r="P196" s="183"/>
      <c r="Q196" s="183"/>
      <c r="R196" s="20"/>
      <c r="T196" s="112"/>
      <c r="U196" s="26" t="s">
        <v>39</v>
      </c>
      <c r="V196" s="113">
        <v>0.074</v>
      </c>
      <c r="W196" s="113">
        <f>$V$196*$K$196</f>
        <v>8.925287999999998</v>
      </c>
      <c r="X196" s="113">
        <v>0.001</v>
      </c>
      <c r="Y196" s="113">
        <f>$X$196*$K$196</f>
        <v>0.120612</v>
      </c>
      <c r="Z196" s="113">
        <v>0.00031</v>
      </c>
      <c r="AA196" s="114">
        <f>$Z$196*$K$196</f>
        <v>0.03738972</v>
      </c>
      <c r="AR196" s="6" t="s">
        <v>165</v>
      </c>
      <c r="AT196" s="6" t="s">
        <v>120</v>
      </c>
      <c r="AU196" s="6" t="s">
        <v>125</v>
      </c>
      <c r="AY196" s="6" t="s">
        <v>119</v>
      </c>
      <c r="BE196" s="115">
        <f>IF($U$196="základní",$N$196,0)</f>
        <v>0</v>
      </c>
      <c r="BF196" s="115">
        <f>IF($U$196="snížená",$N$196,0)</f>
        <v>0</v>
      </c>
      <c r="BG196" s="115">
        <f>IF($U$196="zákl. přenesená",$N$196,0)</f>
        <v>0</v>
      </c>
      <c r="BH196" s="115">
        <f>IF($U$196="sníž. přenesená",$N$196,0)</f>
        <v>0</v>
      </c>
      <c r="BI196" s="115">
        <f>IF($U$196="nulová",$N$196,0)</f>
        <v>0</v>
      </c>
      <c r="BJ196" s="6" t="s">
        <v>125</v>
      </c>
      <c r="BK196" s="115">
        <f>ROUND($L$196*$K$196,2)</f>
        <v>0</v>
      </c>
      <c r="BL196" s="6" t="s">
        <v>165</v>
      </c>
      <c r="BM196" s="6" t="s">
        <v>466</v>
      </c>
    </row>
    <row r="197" spans="2:65" s="6" customFormat="1" ht="27" customHeight="1">
      <c r="B197" s="19"/>
      <c r="C197" s="108" t="s">
        <v>330</v>
      </c>
      <c r="D197" s="108" t="s">
        <v>120</v>
      </c>
      <c r="E197" s="109" t="s">
        <v>467</v>
      </c>
      <c r="F197" s="182" t="s">
        <v>468</v>
      </c>
      <c r="G197" s="183"/>
      <c r="H197" s="183"/>
      <c r="I197" s="183"/>
      <c r="J197" s="110" t="s">
        <v>123</v>
      </c>
      <c r="K197" s="111">
        <v>17.24</v>
      </c>
      <c r="L197" s="184">
        <v>0</v>
      </c>
      <c r="M197" s="183"/>
      <c r="N197" s="184">
        <f>ROUND($L$197*$K$197,2)</f>
        <v>0</v>
      </c>
      <c r="O197" s="183"/>
      <c r="P197" s="183"/>
      <c r="Q197" s="183"/>
      <c r="R197" s="20"/>
      <c r="T197" s="112"/>
      <c r="U197" s="26" t="s">
        <v>39</v>
      </c>
      <c r="V197" s="113">
        <v>0.162</v>
      </c>
      <c r="W197" s="113">
        <f>$V$197*$K$197</f>
        <v>2.79288</v>
      </c>
      <c r="X197" s="113">
        <v>0</v>
      </c>
      <c r="Y197" s="113">
        <f>$X$197*$K$197</f>
        <v>0</v>
      </c>
      <c r="Z197" s="113">
        <v>0.00025</v>
      </c>
      <c r="AA197" s="114">
        <f>$Z$197*$K$197</f>
        <v>0.00431</v>
      </c>
      <c r="AR197" s="6" t="s">
        <v>165</v>
      </c>
      <c r="AT197" s="6" t="s">
        <v>120</v>
      </c>
      <c r="AU197" s="6" t="s">
        <v>125</v>
      </c>
      <c r="AY197" s="6" t="s">
        <v>119</v>
      </c>
      <c r="BE197" s="115">
        <f>IF($U$197="základní",$N$197,0)</f>
        <v>0</v>
      </c>
      <c r="BF197" s="115">
        <f>IF($U$197="snížená",$N$197,0)</f>
        <v>0</v>
      </c>
      <c r="BG197" s="115">
        <f>IF($U$197="zákl. přenesená",$N$197,0)</f>
        <v>0</v>
      </c>
      <c r="BH197" s="115">
        <f>IF($U$197="sníž. přenesená",$N$197,0)</f>
        <v>0</v>
      </c>
      <c r="BI197" s="115">
        <f>IF($U$197="nulová",$N$197,0)</f>
        <v>0</v>
      </c>
      <c r="BJ197" s="6" t="s">
        <v>125</v>
      </c>
      <c r="BK197" s="115">
        <f>ROUND($L$197*$K$197,2)</f>
        <v>0</v>
      </c>
      <c r="BL197" s="6" t="s">
        <v>165</v>
      </c>
      <c r="BM197" s="6" t="s">
        <v>469</v>
      </c>
    </row>
    <row r="198" spans="2:51" s="6" customFormat="1" ht="18.75" customHeight="1">
      <c r="B198" s="116"/>
      <c r="E198" s="117"/>
      <c r="F198" s="188" t="s">
        <v>470</v>
      </c>
      <c r="G198" s="189"/>
      <c r="H198" s="189"/>
      <c r="I198" s="189"/>
      <c r="K198" s="118">
        <v>17.24</v>
      </c>
      <c r="R198" s="119"/>
      <c r="T198" s="120"/>
      <c r="AA198" s="121"/>
      <c r="AT198" s="117" t="s">
        <v>128</v>
      </c>
      <c r="AU198" s="117" t="s">
        <v>125</v>
      </c>
      <c r="AV198" s="117" t="s">
        <v>125</v>
      </c>
      <c r="AW198" s="117" t="s">
        <v>88</v>
      </c>
      <c r="AX198" s="117" t="s">
        <v>18</v>
      </c>
      <c r="AY198" s="117" t="s">
        <v>119</v>
      </c>
    </row>
    <row r="199" spans="2:65" s="6" customFormat="1" ht="39" customHeight="1">
      <c r="B199" s="19"/>
      <c r="C199" s="108" t="s">
        <v>334</v>
      </c>
      <c r="D199" s="108" t="s">
        <v>120</v>
      </c>
      <c r="E199" s="109" t="s">
        <v>471</v>
      </c>
      <c r="F199" s="182" t="s">
        <v>472</v>
      </c>
      <c r="G199" s="183"/>
      <c r="H199" s="183"/>
      <c r="I199" s="183"/>
      <c r="J199" s="110" t="s">
        <v>131</v>
      </c>
      <c r="K199" s="111">
        <v>3</v>
      </c>
      <c r="L199" s="184">
        <v>0</v>
      </c>
      <c r="M199" s="183"/>
      <c r="N199" s="184">
        <f>ROUND($L$199*$K$199,2)</f>
        <v>0</v>
      </c>
      <c r="O199" s="183"/>
      <c r="P199" s="183"/>
      <c r="Q199" s="183"/>
      <c r="R199" s="20"/>
      <c r="T199" s="112"/>
      <c r="U199" s="26" t="s">
        <v>39</v>
      </c>
      <c r="V199" s="113">
        <v>0.072</v>
      </c>
      <c r="W199" s="113">
        <f>$V$199*$K$199</f>
        <v>0.21599999999999997</v>
      </c>
      <c r="X199" s="113">
        <v>0.0012</v>
      </c>
      <c r="Y199" s="113">
        <f>$X$199*$K$199</f>
        <v>0.0036</v>
      </c>
      <c r="Z199" s="113">
        <v>0</v>
      </c>
      <c r="AA199" s="114">
        <f>$Z$199*$K$199</f>
        <v>0</v>
      </c>
      <c r="AR199" s="6" t="s">
        <v>165</v>
      </c>
      <c r="AT199" s="6" t="s">
        <v>120</v>
      </c>
      <c r="AU199" s="6" t="s">
        <v>125</v>
      </c>
      <c r="AY199" s="6" t="s">
        <v>119</v>
      </c>
      <c r="BE199" s="115">
        <f>IF($U$199="základní",$N$199,0)</f>
        <v>0</v>
      </c>
      <c r="BF199" s="115">
        <f>IF($U$199="snížená",$N$199,0)</f>
        <v>0</v>
      </c>
      <c r="BG199" s="115">
        <f>IF($U$199="zákl. přenesená",$N$199,0)</f>
        <v>0</v>
      </c>
      <c r="BH199" s="115">
        <f>IF($U$199="sníž. přenesená",$N$199,0)</f>
        <v>0</v>
      </c>
      <c r="BI199" s="115">
        <f>IF($U$199="nulová",$N$199,0)</f>
        <v>0</v>
      </c>
      <c r="BJ199" s="6" t="s">
        <v>125</v>
      </c>
      <c r="BK199" s="115">
        <f>ROUND($L$199*$K$199,2)</f>
        <v>0</v>
      </c>
      <c r="BL199" s="6" t="s">
        <v>165</v>
      </c>
      <c r="BM199" s="6" t="s">
        <v>473</v>
      </c>
    </row>
    <row r="200" spans="2:65" s="6" customFormat="1" ht="27" customHeight="1">
      <c r="B200" s="19"/>
      <c r="C200" s="108" t="s">
        <v>338</v>
      </c>
      <c r="D200" s="108" t="s">
        <v>120</v>
      </c>
      <c r="E200" s="109" t="s">
        <v>474</v>
      </c>
      <c r="F200" s="182" t="s">
        <v>475</v>
      </c>
      <c r="G200" s="183"/>
      <c r="H200" s="183"/>
      <c r="I200" s="183"/>
      <c r="J200" s="110" t="s">
        <v>123</v>
      </c>
      <c r="K200" s="111">
        <v>17.24</v>
      </c>
      <c r="L200" s="184">
        <v>0</v>
      </c>
      <c r="M200" s="183"/>
      <c r="N200" s="184">
        <f>ROUND($L$200*$K$200,2)</f>
        <v>0</v>
      </c>
      <c r="O200" s="183"/>
      <c r="P200" s="183"/>
      <c r="Q200" s="183"/>
      <c r="R200" s="20"/>
      <c r="T200" s="112"/>
      <c r="U200" s="26" t="s">
        <v>39</v>
      </c>
      <c r="V200" s="113">
        <v>0.033</v>
      </c>
      <c r="W200" s="113">
        <f>$V$200*$K$200</f>
        <v>0.56892</v>
      </c>
      <c r="X200" s="113">
        <v>0.0002</v>
      </c>
      <c r="Y200" s="113">
        <f>$X$200*$K$200</f>
        <v>0.0034479999999999997</v>
      </c>
      <c r="Z200" s="113">
        <v>0</v>
      </c>
      <c r="AA200" s="114">
        <f>$Z$200*$K$200</f>
        <v>0</v>
      </c>
      <c r="AR200" s="6" t="s">
        <v>165</v>
      </c>
      <c r="AT200" s="6" t="s">
        <v>120</v>
      </c>
      <c r="AU200" s="6" t="s">
        <v>125</v>
      </c>
      <c r="AY200" s="6" t="s">
        <v>119</v>
      </c>
      <c r="BE200" s="115">
        <f>IF($U$200="základní",$N$200,0)</f>
        <v>0</v>
      </c>
      <c r="BF200" s="115">
        <f>IF($U$200="snížená",$N$200,0)</f>
        <v>0</v>
      </c>
      <c r="BG200" s="115">
        <f>IF($U$200="zákl. přenesená",$N$200,0)</f>
        <v>0</v>
      </c>
      <c r="BH200" s="115">
        <f>IF($U$200="sníž. přenesená",$N$200,0)</f>
        <v>0</v>
      </c>
      <c r="BI200" s="115">
        <f>IF($U$200="nulová",$N$200,0)</f>
        <v>0</v>
      </c>
      <c r="BJ200" s="6" t="s">
        <v>125</v>
      </c>
      <c r="BK200" s="115">
        <f>ROUND($L$200*$K$200,2)</f>
        <v>0</v>
      </c>
      <c r="BL200" s="6" t="s">
        <v>165</v>
      </c>
      <c r="BM200" s="6" t="s">
        <v>476</v>
      </c>
    </row>
    <row r="201" spans="2:65" s="6" customFormat="1" ht="39" customHeight="1">
      <c r="B201" s="19"/>
      <c r="C201" s="108" t="s">
        <v>345</v>
      </c>
      <c r="D201" s="108" t="s">
        <v>120</v>
      </c>
      <c r="E201" s="109" t="s">
        <v>339</v>
      </c>
      <c r="F201" s="182" t="s">
        <v>340</v>
      </c>
      <c r="G201" s="183"/>
      <c r="H201" s="183"/>
      <c r="I201" s="183"/>
      <c r="J201" s="110" t="s">
        <v>123</v>
      </c>
      <c r="K201" s="111">
        <v>120.612</v>
      </c>
      <c r="L201" s="184">
        <v>0</v>
      </c>
      <c r="M201" s="183"/>
      <c r="N201" s="184">
        <f>ROUND($L$201*$K$201,2)</f>
        <v>0</v>
      </c>
      <c r="O201" s="183"/>
      <c r="P201" s="183"/>
      <c r="Q201" s="183"/>
      <c r="R201" s="20"/>
      <c r="T201" s="112"/>
      <c r="U201" s="26" t="s">
        <v>39</v>
      </c>
      <c r="V201" s="113">
        <v>0.099</v>
      </c>
      <c r="W201" s="113">
        <f>$V$201*$K$201</f>
        <v>11.940588</v>
      </c>
      <c r="X201" s="113">
        <v>0.00027</v>
      </c>
      <c r="Y201" s="113">
        <f>$X$201*$K$201</f>
        <v>0.03256524</v>
      </c>
      <c r="Z201" s="113">
        <v>0</v>
      </c>
      <c r="AA201" s="114">
        <f>$Z$201*$K$201</f>
        <v>0</v>
      </c>
      <c r="AR201" s="6" t="s">
        <v>165</v>
      </c>
      <c r="AT201" s="6" t="s">
        <v>120</v>
      </c>
      <c r="AU201" s="6" t="s">
        <v>125</v>
      </c>
      <c r="AY201" s="6" t="s">
        <v>119</v>
      </c>
      <c r="BE201" s="115">
        <f>IF($U$201="základní",$N$201,0)</f>
        <v>0</v>
      </c>
      <c r="BF201" s="115">
        <f>IF($U$201="snížená",$N$201,0)</f>
        <v>0</v>
      </c>
      <c r="BG201" s="115">
        <f>IF($U$201="zákl. přenesená",$N$201,0)</f>
        <v>0</v>
      </c>
      <c r="BH201" s="115">
        <f>IF($U$201="sníž. přenesená",$N$201,0)</f>
        <v>0</v>
      </c>
      <c r="BI201" s="115">
        <f>IF($U$201="nulová",$N$201,0)</f>
        <v>0</v>
      </c>
      <c r="BJ201" s="6" t="s">
        <v>125</v>
      </c>
      <c r="BK201" s="115">
        <f>ROUND($L$201*$K$201,2)</f>
        <v>0</v>
      </c>
      <c r="BL201" s="6" t="s">
        <v>165</v>
      </c>
      <c r="BM201" s="6" t="s">
        <v>477</v>
      </c>
    </row>
    <row r="202" spans="2:51" s="6" customFormat="1" ht="18.75" customHeight="1">
      <c r="B202" s="116"/>
      <c r="E202" s="117"/>
      <c r="F202" s="188" t="s">
        <v>478</v>
      </c>
      <c r="G202" s="189"/>
      <c r="H202" s="189"/>
      <c r="I202" s="189"/>
      <c r="K202" s="118">
        <v>78.172</v>
      </c>
      <c r="R202" s="119"/>
      <c r="T202" s="120"/>
      <c r="AA202" s="121"/>
      <c r="AT202" s="117" t="s">
        <v>128</v>
      </c>
      <c r="AU202" s="117" t="s">
        <v>125</v>
      </c>
      <c r="AV202" s="117" t="s">
        <v>125</v>
      </c>
      <c r="AW202" s="117" t="s">
        <v>88</v>
      </c>
      <c r="AX202" s="117" t="s">
        <v>72</v>
      </c>
      <c r="AY202" s="117" t="s">
        <v>119</v>
      </c>
    </row>
    <row r="203" spans="2:51" s="6" customFormat="1" ht="18.75" customHeight="1">
      <c r="B203" s="116"/>
      <c r="E203" s="117"/>
      <c r="F203" s="188" t="s">
        <v>479</v>
      </c>
      <c r="G203" s="189"/>
      <c r="H203" s="189"/>
      <c r="I203" s="189"/>
      <c r="K203" s="118">
        <v>25.62</v>
      </c>
      <c r="R203" s="119"/>
      <c r="T203" s="120"/>
      <c r="AA203" s="121"/>
      <c r="AT203" s="117" t="s">
        <v>128</v>
      </c>
      <c r="AU203" s="117" t="s">
        <v>125</v>
      </c>
      <c r="AV203" s="117" t="s">
        <v>125</v>
      </c>
      <c r="AW203" s="117" t="s">
        <v>88</v>
      </c>
      <c r="AX203" s="117" t="s">
        <v>72</v>
      </c>
      <c r="AY203" s="117" t="s">
        <v>119</v>
      </c>
    </row>
    <row r="204" spans="2:51" s="6" customFormat="1" ht="18.75" customHeight="1">
      <c r="B204" s="116"/>
      <c r="E204" s="117"/>
      <c r="F204" s="188" t="s">
        <v>480</v>
      </c>
      <c r="G204" s="189"/>
      <c r="H204" s="189"/>
      <c r="I204" s="189"/>
      <c r="K204" s="118">
        <v>16.82</v>
      </c>
      <c r="R204" s="119"/>
      <c r="T204" s="120"/>
      <c r="AA204" s="121"/>
      <c r="AT204" s="117" t="s">
        <v>128</v>
      </c>
      <c r="AU204" s="117" t="s">
        <v>125</v>
      </c>
      <c r="AV204" s="117" t="s">
        <v>125</v>
      </c>
      <c r="AW204" s="117" t="s">
        <v>88</v>
      </c>
      <c r="AX204" s="117" t="s">
        <v>72</v>
      </c>
      <c r="AY204" s="117" t="s">
        <v>119</v>
      </c>
    </row>
    <row r="205" spans="2:51" s="6" customFormat="1" ht="18.75" customHeight="1">
      <c r="B205" s="126"/>
      <c r="E205" s="127"/>
      <c r="F205" s="190" t="s">
        <v>266</v>
      </c>
      <c r="G205" s="191"/>
      <c r="H205" s="191"/>
      <c r="I205" s="191"/>
      <c r="K205" s="128">
        <v>120.612</v>
      </c>
      <c r="R205" s="129"/>
      <c r="T205" s="130"/>
      <c r="AA205" s="131"/>
      <c r="AT205" s="127" t="s">
        <v>128</v>
      </c>
      <c r="AU205" s="127" t="s">
        <v>125</v>
      </c>
      <c r="AV205" s="127" t="s">
        <v>124</v>
      </c>
      <c r="AW205" s="127" t="s">
        <v>88</v>
      </c>
      <c r="AX205" s="127" t="s">
        <v>18</v>
      </c>
      <c r="AY205" s="127" t="s">
        <v>119</v>
      </c>
    </row>
    <row r="206" spans="2:63" s="98" customFormat="1" ht="37.5" customHeight="1">
      <c r="B206" s="99"/>
      <c r="D206" s="100" t="s">
        <v>101</v>
      </c>
      <c r="E206" s="100"/>
      <c r="F206" s="100"/>
      <c r="G206" s="100"/>
      <c r="H206" s="100"/>
      <c r="I206" s="100"/>
      <c r="J206" s="100"/>
      <c r="K206" s="100"/>
      <c r="L206" s="100"/>
      <c r="M206" s="100"/>
      <c r="N206" s="178">
        <f>$BK$206</f>
        <v>0</v>
      </c>
      <c r="O206" s="179"/>
      <c r="P206" s="179"/>
      <c r="Q206" s="179"/>
      <c r="R206" s="102"/>
      <c r="T206" s="103"/>
      <c r="W206" s="104">
        <f>$W$207</f>
        <v>0</v>
      </c>
      <c r="Y206" s="104">
        <f>$Y$207</f>
        <v>0</v>
      </c>
      <c r="AA206" s="105">
        <f>$AA$207</f>
        <v>0</v>
      </c>
      <c r="AR206" s="101" t="s">
        <v>133</v>
      </c>
      <c r="AT206" s="101" t="s">
        <v>71</v>
      </c>
      <c r="AU206" s="101" t="s">
        <v>72</v>
      </c>
      <c r="AY206" s="101" t="s">
        <v>119</v>
      </c>
      <c r="BK206" s="106">
        <f>$BK$207</f>
        <v>0</v>
      </c>
    </row>
    <row r="207" spans="2:63" s="98" customFormat="1" ht="21" customHeight="1">
      <c r="B207" s="99"/>
      <c r="D207" s="107" t="s">
        <v>102</v>
      </c>
      <c r="E207" s="107"/>
      <c r="F207" s="107"/>
      <c r="G207" s="107"/>
      <c r="H207" s="107"/>
      <c r="I207" s="107"/>
      <c r="J207" s="107"/>
      <c r="K207" s="107"/>
      <c r="L207" s="107"/>
      <c r="M207" s="107"/>
      <c r="N207" s="180">
        <f>$BK$207</f>
        <v>0</v>
      </c>
      <c r="O207" s="179"/>
      <c r="P207" s="179"/>
      <c r="Q207" s="179"/>
      <c r="R207" s="102"/>
      <c r="T207" s="103"/>
      <c r="W207" s="104">
        <f>SUM($W$208:$W$217)</f>
        <v>0</v>
      </c>
      <c r="Y207" s="104">
        <f>SUM($Y$208:$Y$217)</f>
        <v>0</v>
      </c>
      <c r="AA207" s="105">
        <f>SUM($AA$208:$AA$217)</f>
        <v>0</v>
      </c>
      <c r="AR207" s="101" t="s">
        <v>133</v>
      </c>
      <c r="AT207" s="101" t="s">
        <v>71</v>
      </c>
      <c r="AU207" s="101" t="s">
        <v>18</v>
      </c>
      <c r="AY207" s="101" t="s">
        <v>119</v>
      </c>
      <c r="BK207" s="106">
        <f>SUM($BK$208:$BK$217)</f>
        <v>0</v>
      </c>
    </row>
    <row r="208" spans="2:65" s="6" customFormat="1" ht="15.75" customHeight="1">
      <c r="B208" s="19"/>
      <c r="C208" s="108" t="s">
        <v>350</v>
      </c>
      <c r="D208" s="108" t="s">
        <v>120</v>
      </c>
      <c r="E208" s="109" t="s">
        <v>368</v>
      </c>
      <c r="F208" s="182" t="s">
        <v>369</v>
      </c>
      <c r="G208" s="183"/>
      <c r="H208" s="183"/>
      <c r="I208" s="183"/>
      <c r="J208" s="110" t="s">
        <v>370</v>
      </c>
      <c r="K208" s="111">
        <v>1</v>
      </c>
      <c r="L208" s="184">
        <v>0</v>
      </c>
      <c r="M208" s="183"/>
      <c r="N208" s="184">
        <f>ROUND($L$208*$K$208,2)</f>
        <v>0</v>
      </c>
      <c r="O208" s="183"/>
      <c r="P208" s="183"/>
      <c r="Q208" s="183"/>
      <c r="R208" s="20"/>
      <c r="T208" s="112"/>
      <c r="U208" s="26" t="s">
        <v>39</v>
      </c>
      <c r="V208" s="113">
        <v>0</v>
      </c>
      <c r="W208" s="113">
        <f>$V$208*$K$208</f>
        <v>0</v>
      </c>
      <c r="X208" s="113">
        <v>0</v>
      </c>
      <c r="Y208" s="113">
        <f>$X$208*$K$208</f>
        <v>0</v>
      </c>
      <c r="Z208" s="113">
        <v>0</v>
      </c>
      <c r="AA208" s="114">
        <f>$Z$208*$K$208</f>
        <v>0</v>
      </c>
      <c r="AR208" s="6" t="s">
        <v>348</v>
      </c>
      <c r="AT208" s="6" t="s">
        <v>120</v>
      </c>
      <c r="AU208" s="6" t="s">
        <v>125</v>
      </c>
      <c r="AY208" s="6" t="s">
        <v>119</v>
      </c>
      <c r="BE208" s="115">
        <f>IF($U$208="základní",$N$208,0)</f>
        <v>0</v>
      </c>
      <c r="BF208" s="115">
        <f>IF($U$208="snížená",$N$208,0)</f>
        <v>0</v>
      </c>
      <c r="BG208" s="115">
        <f>IF($U$208="zákl. přenesená",$N$208,0)</f>
        <v>0</v>
      </c>
      <c r="BH208" s="115">
        <f>IF($U$208="sníž. přenesená",$N$208,0)</f>
        <v>0</v>
      </c>
      <c r="BI208" s="115">
        <f>IF($U$208="nulová",$N$208,0)</f>
        <v>0</v>
      </c>
      <c r="BJ208" s="6" t="s">
        <v>125</v>
      </c>
      <c r="BK208" s="115">
        <f>ROUND($L$208*$K$208,2)</f>
        <v>0</v>
      </c>
      <c r="BL208" s="6" t="s">
        <v>348</v>
      </c>
      <c r="BM208" s="6" t="s">
        <v>481</v>
      </c>
    </row>
    <row r="209" spans="2:65" s="6" customFormat="1" ht="15.75" customHeight="1">
      <c r="B209" s="19"/>
      <c r="C209" s="122" t="s">
        <v>355</v>
      </c>
      <c r="D209" s="122" t="s">
        <v>222</v>
      </c>
      <c r="E209" s="123" t="s">
        <v>373</v>
      </c>
      <c r="F209" s="185" t="s">
        <v>374</v>
      </c>
      <c r="G209" s="186"/>
      <c r="H209" s="186"/>
      <c r="I209" s="186"/>
      <c r="J209" s="124" t="s">
        <v>238</v>
      </c>
      <c r="K209" s="125">
        <v>7</v>
      </c>
      <c r="L209" s="187">
        <v>0</v>
      </c>
      <c r="M209" s="186"/>
      <c r="N209" s="187">
        <f>ROUND($L$209*$K$209,2)</f>
        <v>0</v>
      </c>
      <c r="O209" s="183"/>
      <c r="P209" s="183"/>
      <c r="Q209" s="183"/>
      <c r="R209" s="20"/>
      <c r="T209" s="112"/>
      <c r="U209" s="26" t="s">
        <v>39</v>
      </c>
      <c r="V209" s="113">
        <v>0</v>
      </c>
      <c r="W209" s="113">
        <f>$V$209*$K$209</f>
        <v>0</v>
      </c>
      <c r="X209" s="113">
        <v>0</v>
      </c>
      <c r="Y209" s="113">
        <f>$X$209*$K$209</f>
        <v>0</v>
      </c>
      <c r="Z209" s="113">
        <v>0</v>
      </c>
      <c r="AA209" s="114">
        <f>$Z$209*$K$209</f>
        <v>0</v>
      </c>
      <c r="AR209" s="6" t="s">
        <v>353</v>
      </c>
      <c r="AT209" s="6" t="s">
        <v>222</v>
      </c>
      <c r="AU209" s="6" t="s">
        <v>125</v>
      </c>
      <c r="AY209" s="6" t="s">
        <v>119</v>
      </c>
      <c r="BE209" s="115">
        <f>IF($U$209="základní",$N$209,0)</f>
        <v>0</v>
      </c>
      <c r="BF209" s="115">
        <f>IF($U$209="snížená",$N$209,0)</f>
        <v>0</v>
      </c>
      <c r="BG209" s="115">
        <f>IF($U$209="zákl. přenesená",$N$209,0)</f>
        <v>0</v>
      </c>
      <c r="BH209" s="115">
        <f>IF($U$209="sníž. přenesená",$N$209,0)</f>
        <v>0</v>
      </c>
      <c r="BI209" s="115">
        <f>IF($U$209="nulová",$N$209,0)</f>
        <v>0</v>
      </c>
      <c r="BJ209" s="6" t="s">
        <v>125</v>
      </c>
      <c r="BK209" s="115">
        <f>ROUND($L$209*$K$209,2)</f>
        <v>0</v>
      </c>
      <c r="BL209" s="6" t="s">
        <v>348</v>
      </c>
      <c r="BM209" s="6" t="s">
        <v>482</v>
      </c>
    </row>
    <row r="210" spans="2:65" s="6" customFormat="1" ht="15.75" customHeight="1">
      <c r="B210" s="19"/>
      <c r="C210" s="122" t="s">
        <v>359</v>
      </c>
      <c r="D210" s="122" t="s">
        <v>222</v>
      </c>
      <c r="E210" s="123" t="s">
        <v>377</v>
      </c>
      <c r="F210" s="185" t="s">
        <v>378</v>
      </c>
      <c r="G210" s="186"/>
      <c r="H210" s="186"/>
      <c r="I210" s="186"/>
      <c r="J210" s="124" t="s">
        <v>238</v>
      </c>
      <c r="K210" s="125">
        <v>3</v>
      </c>
      <c r="L210" s="187">
        <v>0</v>
      </c>
      <c r="M210" s="186"/>
      <c r="N210" s="187">
        <f>ROUND($L$210*$K$210,2)</f>
        <v>0</v>
      </c>
      <c r="O210" s="183"/>
      <c r="P210" s="183"/>
      <c r="Q210" s="183"/>
      <c r="R210" s="20"/>
      <c r="T210" s="112"/>
      <c r="U210" s="26" t="s">
        <v>39</v>
      </c>
      <c r="V210" s="113">
        <v>0</v>
      </c>
      <c r="W210" s="113">
        <f>$V$210*$K$210</f>
        <v>0</v>
      </c>
      <c r="X210" s="113">
        <v>0</v>
      </c>
      <c r="Y210" s="113">
        <f>$X$210*$K$210</f>
        <v>0</v>
      </c>
      <c r="Z210" s="113">
        <v>0</v>
      </c>
      <c r="AA210" s="114">
        <f>$Z$210*$K$210</f>
        <v>0</v>
      </c>
      <c r="AR210" s="6" t="s">
        <v>353</v>
      </c>
      <c r="AT210" s="6" t="s">
        <v>222</v>
      </c>
      <c r="AU210" s="6" t="s">
        <v>125</v>
      </c>
      <c r="AY210" s="6" t="s">
        <v>119</v>
      </c>
      <c r="BE210" s="115">
        <f>IF($U$210="základní",$N$210,0)</f>
        <v>0</v>
      </c>
      <c r="BF210" s="115">
        <f>IF($U$210="snížená",$N$210,0)</f>
        <v>0</v>
      </c>
      <c r="BG210" s="115">
        <f>IF($U$210="zákl. přenesená",$N$210,0)</f>
        <v>0</v>
      </c>
      <c r="BH210" s="115">
        <f>IF($U$210="sníž. přenesená",$N$210,0)</f>
        <v>0</v>
      </c>
      <c r="BI210" s="115">
        <f>IF($U$210="nulová",$N$210,0)</f>
        <v>0</v>
      </c>
      <c r="BJ210" s="6" t="s">
        <v>125</v>
      </c>
      <c r="BK210" s="115">
        <f>ROUND($L$210*$K$210,2)</f>
        <v>0</v>
      </c>
      <c r="BL210" s="6" t="s">
        <v>348</v>
      </c>
      <c r="BM210" s="6" t="s">
        <v>483</v>
      </c>
    </row>
    <row r="211" spans="2:65" s="6" customFormat="1" ht="15.75" customHeight="1">
      <c r="B211" s="19"/>
      <c r="C211" s="108" t="s">
        <v>363</v>
      </c>
      <c r="D211" s="108" t="s">
        <v>120</v>
      </c>
      <c r="E211" s="109" t="s">
        <v>346</v>
      </c>
      <c r="F211" s="182" t="s">
        <v>347</v>
      </c>
      <c r="G211" s="183"/>
      <c r="H211" s="183"/>
      <c r="I211" s="183"/>
      <c r="J211" s="110" t="s">
        <v>238</v>
      </c>
      <c r="K211" s="111">
        <v>1</v>
      </c>
      <c r="L211" s="184">
        <v>0</v>
      </c>
      <c r="M211" s="183"/>
      <c r="N211" s="184">
        <f>ROUND($L$211*$K$211,2)</f>
        <v>0</v>
      </c>
      <c r="O211" s="183"/>
      <c r="P211" s="183"/>
      <c r="Q211" s="183"/>
      <c r="R211" s="20"/>
      <c r="T211" s="112"/>
      <c r="U211" s="26" t="s">
        <v>39</v>
      </c>
      <c r="V211" s="113">
        <v>0</v>
      </c>
      <c r="W211" s="113">
        <f>$V$211*$K$211</f>
        <v>0</v>
      </c>
      <c r="X211" s="113">
        <v>0</v>
      </c>
      <c r="Y211" s="113">
        <f>$X$211*$K$211</f>
        <v>0</v>
      </c>
      <c r="Z211" s="113">
        <v>0</v>
      </c>
      <c r="AA211" s="114">
        <f>$Z$211*$K$211</f>
        <v>0</v>
      </c>
      <c r="AR211" s="6" t="s">
        <v>348</v>
      </c>
      <c r="AT211" s="6" t="s">
        <v>120</v>
      </c>
      <c r="AU211" s="6" t="s">
        <v>125</v>
      </c>
      <c r="AY211" s="6" t="s">
        <v>119</v>
      </c>
      <c r="BE211" s="115">
        <f>IF($U$211="základní",$N$211,0)</f>
        <v>0</v>
      </c>
      <c r="BF211" s="115">
        <f>IF($U$211="snížená",$N$211,0)</f>
        <v>0</v>
      </c>
      <c r="BG211" s="115">
        <f>IF($U$211="zákl. přenesená",$N$211,0)</f>
        <v>0</v>
      </c>
      <c r="BH211" s="115">
        <f>IF($U$211="sníž. přenesená",$N$211,0)</f>
        <v>0</v>
      </c>
      <c r="BI211" s="115">
        <f>IF($U$211="nulová",$N$211,0)</f>
        <v>0</v>
      </c>
      <c r="BJ211" s="6" t="s">
        <v>125</v>
      </c>
      <c r="BK211" s="115">
        <f>ROUND($L$211*$K$211,2)</f>
        <v>0</v>
      </c>
      <c r="BL211" s="6" t="s">
        <v>348</v>
      </c>
      <c r="BM211" s="6" t="s">
        <v>484</v>
      </c>
    </row>
    <row r="212" spans="2:65" s="6" customFormat="1" ht="15.75" customHeight="1">
      <c r="B212" s="19"/>
      <c r="C212" s="122" t="s">
        <v>367</v>
      </c>
      <c r="D212" s="122" t="s">
        <v>222</v>
      </c>
      <c r="E212" s="123" t="s">
        <v>351</v>
      </c>
      <c r="F212" s="185" t="s">
        <v>352</v>
      </c>
      <c r="G212" s="186"/>
      <c r="H212" s="186"/>
      <c r="I212" s="186"/>
      <c r="J212" s="124" t="s">
        <v>238</v>
      </c>
      <c r="K212" s="125">
        <v>1</v>
      </c>
      <c r="L212" s="187">
        <v>0</v>
      </c>
      <c r="M212" s="186"/>
      <c r="N212" s="187">
        <f>ROUND($L$212*$K$212,2)</f>
        <v>0</v>
      </c>
      <c r="O212" s="183"/>
      <c r="P212" s="183"/>
      <c r="Q212" s="183"/>
      <c r="R212" s="20"/>
      <c r="T212" s="112"/>
      <c r="U212" s="26" t="s">
        <v>39</v>
      </c>
      <c r="V212" s="113">
        <v>0</v>
      </c>
      <c r="W212" s="113">
        <f>$V$212*$K$212</f>
        <v>0</v>
      </c>
      <c r="X212" s="113">
        <v>0</v>
      </c>
      <c r="Y212" s="113">
        <f>$X$212*$K$212</f>
        <v>0</v>
      </c>
      <c r="Z212" s="113">
        <v>0</v>
      </c>
      <c r="AA212" s="114">
        <f>$Z$212*$K$212</f>
        <v>0</v>
      </c>
      <c r="AR212" s="6" t="s">
        <v>353</v>
      </c>
      <c r="AT212" s="6" t="s">
        <v>222</v>
      </c>
      <c r="AU212" s="6" t="s">
        <v>125</v>
      </c>
      <c r="AY212" s="6" t="s">
        <v>119</v>
      </c>
      <c r="BE212" s="115">
        <f>IF($U$212="základní",$N$212,0)</f>
        <v>0</v>
      </c>
      <c r="BF212" s="115">
        <f>IF($U$212="snížená",$N$212,0)</f>
        <v>0</v>
      </c>
      <c r="BG212" s="115">
        <f>IF($U$212="zákl. přenesená",$N$212,0)</f>
        <v>0</v>
      </c>
      <c r="BH212" s="115">
        <f>IF($U$212="sníž. přenesená",$N$212,0)</f>
        <v>0</v>
      </c>
      <c r="BI212" s="115">
        <f>IF($U$212="nulová",$N$212,0)</f>
        <v>0</v>
      </c>
      <c r="BJ212" s="6" t="s">
        <v>125</v>
      </c>
      <c r="BK212" s="115">
        <f>ROUND($L$212*$K$212,2)</f>
        <v>0</v>
      </c>
      <c r="BL212" s="6" t="s">
        <v>348</v>
      </c>
      <c r="BM212" s="6" t="s">
        <v>485</v>
      </c>
    </row>
    <row r="213" spans="2:65" s="6" customFormat="1" ht="15.75" customHeight="1">
      <c r="B213" s="19"/>
      <c r="C213" s="122" t="s">
        <v>372</v>
      </c>
      <c r="D213" s="122" t="s">
        <v>222</v>
      </c>
      <c r="E213" s="123" t="s">
        <v>356</v>
      </c>
      <c r="F213" s="185" t="s">
        <v>357</v>
      </c>
      <c r="G213" s="186"/>
      <c r="H213" s="186"/>
      <c r="I213" s="186"/>
      <c r="J213" s="124" t="s">
        <v>238</v>
      </c>
      <c r="K213" s="125">
        <v>1</v>
      </c>
      <c r="L213" s="187">
        <v>0</v>
      </c>
      <c r="M213" s="186"/>
      <c r="N213" s="187">
        <f>ROUND($L$213*$K$213,2)</f>
        <v>0</v>
      </c>
      <c r="O213" s="183"/>
      <c r="P213" s="183"/>
      <c r="Q213" s="183"/>
      <c r="R213" s="20"/>
      <c r="T213" s="112"/>
      <c r="U213" s="26" t="s">
        <v>39</v>
      </c>
      <c r="V213" s="113">
        <v>0</v>
      </c>
      <c r="W213" s="113">
        <f>$V$213*$K$213</f>
        <v>0</v>
      </c>
      <c r="X213" s="113">
        <v>0</v>
      </c>
      <c r="Y213" s="113">
        <f>$X$213*$K$213</f>
        <v>0</v>
      </c>
      <c r="Z213" s="113">
        <v>0</v>
      </c>
      <c r="AA213" s="114">
        <f>$Z$213*$K$213</f>
        <v>0</v>
      </c>
      <c r="AR213" s="6" t="s">
        <v>353</v>
      </c>
      <c r="AT213" s="6" t="s">
        <v>222</v>
      </c>
      <c r="AU213" s="6" t="s">
        <v>125</v>
      </c>
      <c r="AY213" s="6" t="s">
        <v>119</v>
      </c>
      <c r="BE213" s="115">
        <f>IF($U$213="základní",$N$213,0)</f>
        <v>0</v>
      </c>
      <c r="BF213" s="115">
        <f>IF($U$213="snížená",$N$213,0)</f>
        <v>0</v>
      </c>
      <c r="BG213" s="115">
        <f>IF($U$213="zákl. přenesená",$N$213,0)</f>
        <v>0</v>
      </c>
      <c r="BH213" s="115">
        <f>IF($U$213="sníž. přenesená",$N$213,0)</f>
        <v>0</v>
      </c>
      <c r="BI213" s="115">
        <f>IF($U$213="nulová",$N$213,0)</f>
        <v>0</v>
      </c>
      <c r="BJ213" s="6" t="s">
        <v>125</v>
      </c>
      <c r="BK213" s="115">
        <f>ROUND($L$213*$K$213,2)</f>
        <v>0</v>
      </c>
      <c r="BL213" s="6" t="s">
        <v>348</v>
      </c>
      <c r="BM213" s="6" t="s">
        <v>486</v>
      </c>
    </row>
    <row r="214" spans="2:65" s="6" customFormat="1" ht="15.75" customHeight="1">
      <c r="B214" s="19"/>
      <c r="C214" s="122" t="s">
        <v>376</v>
      </c>
      <c r="D214" s="122" t="s">
        <v>222</v>
      </c>
      <c r="E214" s="123" t="s">
        <v>360</v>
      </c>
      <c r="F214" s="185" t="s">
        <v>361</v>
      </c>
      <c r="G214" s="186"/>
      <c r="H214" s="186"/>
      <c r="I214" s="186"/>
      <c r="J214" s="124" t="s">
        <v>238</v>
      </c>
      <c r="K214" s="125">
        <v>1</v>
      </c>
      <c r="L214" s="187">
        <v>0</v>
      </c>
      <c r="M214" s="186"/>
      <c r="N214" s="187">
        <f>ROUND($L$214*$K$214,2)</f>
        <v>0</v>
      </c>
      <c r="O214" s="183"/>
      <c r="P214" s="183"/>
      <c r="Q214" s="183"/>
      <c r="R214" s="20"/>
      <c r="T214" s="112"/>
      <c r="U214" s="26" t="s">
        <v>39</v>
      </c>
      <c r="V214" s="113">
        <v>0</v>
      </c>
      <c r="W214" s="113">
        <f>$V$214*$K$214</f>
        <v>0</v>
      </c>
      <c r="X214" s="113">
        <v>0</v>
      </c>
      <c r="Y214" s="113">
        <f>$X$214*$K$214</f>
        <v>0</v>
      </c>
      <c r="Z214" s="113">
        <v>0</v>
      </c>
      <c r="AA214" s="114">
        <f>$Z$214*$K$214</f>
        <v>0</v>
      </c>
      <c r="AR214" s="6" t="s">
        <v>353</v>
      </c>
      <c r="AT214" s="6" t="s">
        <v>222</v>
      </c>
      <c r="AU214" s="6" t="s">
        <v>125</v>
      </c>
      <c r="AY214" s="6" t="s">
        <v>119</v>
      </c>
      <c r="BE214" s="115">
        <f>IF($U$214="základní",$N$214,0)</f>
        <v>0</v>
      </c>
      <c r="BF214" s="115">
        <f>IF($U$214="snížená",$N$214,0)</f>
        <v>0</v>
      </c>
      <c r="BG214" s="115">
        <f>IF($U$214="zákl. přenesená",$N$214,0)</f>
        <v>0</v>
      </c>
      <c r="BH214" s="115">
        <f>IF($U$214="sníž. přenesená",$N$214,0)</f>
        <v>0</v>
      </c>
      <c r="BI214" s="115">
        <f>IF($U$214="nulová",$N$214,0)</f>
        <v>0</v>
      </c>
      <c r="BJ214" s="6" t="s">
        <v>125</v>
      </c>
      <c r="BK214" s="115">
        <f>ROUND($L$214*$K$214,2)</f>
        <v>0</v>
      </c>
      <c r="BL214" s="6" t="s">
        <v>348</v>
      </c>
      <c r="BM214" s="6" t="s">
        <v>487</v>
      </c>
    </row>
    <row r="215" spans="2:65" s="6" customFormat="1" ht="15.75" customHeight="1">
      <c r="B215" s="19"/>
      <c r="C215" s="122" t="s">
        <v>380</v>
      </c>
      <c r="D215" s="122" t="s">
        <v>222</v>
      </c>
      <c r="E215" s="123" t="s">
        <v>364</v>
      </c>
      <c r="F215" s="185" t="s">
        <v>365</v>
      </c>
      <c r="G215" s="186"/>
      <c r="H215" s="186"/>
      <c r="I215" s="186"/>
      <c r="J215" s="124" t="s">
        <v>238</v>
      </c>
      <c r="K215" s="125">
        <v>1</v>
      </c>
      <c r="L215" s="187">
        <v>0</v>
      </c>
      <c r="M215" s="186"/>
      <c r="N215" s="187">
        <f>ROUND($L$215*$K$215,2)</f>
        <v>0</v>
      </c>
      <c r="O215" s="183"/>
      <c r="P215" s="183"/>
      <c r="Q215" s="183"/>
      <c r="R215" s="20"/>
      <c r="T215" s="112"/>
      <c r="U215" s="26" t="s">
        <v>39</v>
      </c>
      <c r="V215" s="113">
        <v>0</v>
      </c>
      <c r="W215" s="113">
        <f>$V$215*$K$215</f>
        <v>0</v>
      </c>
      <c r="X215" s="113">
        <v>0</v>
      </c>
      <c r="Y215" s="113">
        <f>$X$215*$K$215</f>
        <v>0</v>
      </c>
      <c r="Z215" s="113">
        <v>0</v>
      </c>
      <c r="AA215" s="114">
        <f>$Z$215*$K$215</f>
        <v>0</v>
      </c>
      <c r="AR215" s="6" t="s">
        <v>353</v>
      </c>
      <c r="AT215" s="6" t="s">
        <v>222</v>
      </c>
      <c r="AU215" s="6" t="s">
        <v>125</v>
      </c>
      <c r="AY215" s="6" t="s">
        <v>119</v>
      </c>
      <c r="BE215" s="115">
        <f>IF($U$215="základní",$N$215,0)</f>
        <v>0</v>
      </c>
      <c r="BF215" s="115">
        <f>IF($U$215="snížená",$N$215,0)</f>
        <v>0</v>
      </c>
      <c r="BG215" s="115">
        <f>IF($U$215="zákl. přenesená",$N$215,0)</f>
        <v>0</v>
      </c>
      <c r="BH215" s="115">
        <f>IF($U$215="sníž. přenesená",$N$215,0)</f>
        <v>0</v>
      </c>
      <c r="BI215" s="115">
        <f>IF($U$215="nulová",$N$215,0)</f>
        <v>0</v>
      </c>
      <c r="BJ215" s="6" t="s">
        <v>125</v>
      </c>
      <c r="BK215" s="115">
        <f>ROUND($L$215*$K$215,2)</f>
        <v>0</v>
      </c>
      <c r="BL215" s="6" t="s">
        <v>348</v>
      </c>
      <c r="BM215" s="6" t="s">
        <v>488</v>
      </c>
    </row>
    <row r="216" spans="2:65" s="6" customFormat="1" ht="27" customHeight="1">
      <c r="B216" s="19"/>
      <c r="C216" s="108" t="s">
        <v>384</v>
      </c>
      <c r="D216" s="108" t="s">
        <v>120</v>
      </c>
      <c r="E216" s="109" t="s">
        <v>385</v>
      </c>
      <c r="F216" s="182" t="s">
        <v>386</v>
      </c>
      <c r="G216" s="183"/>
      <c r="H216" s="183"/>
      <c r="I216" s="183"/>
      <c r="J216" s="110" t="s">
        <v>370</v>
      </c>
      <c r="K216" s="111">
        <v>1</v>
      </c>
      <c r="L216" s="184">
        <v>0</v>
      </c>
      <c r="M216" s="183"/>
      <c r="N216" s="184">
        <f>ROUND($L$216*$K$216,2)</f>
        <v>0</v>
      </c>
      <c r="O216" s="183"/>
      <c r="P216" s="183"/>
      <c r="Q216" s="183"/>
      <c r="R216" s="20"/>
      <c r="T216" s="112"/>
      <c r="U216" s="26" t="s">
        <v>39</v>
      </c>
      <c r="V216" s="113">
        <v>0</v>
      </c>
      <c r="W216" s="113">
        <f>$V$216*$K$216</f>
        <v>0</v>
      </c>
      <c r="X216" s="113">
        <v>0</v>
      </c>
      <c r="Y216" s="113">
        <f>$X$216*$K$216</f>
        <v>0</v>
      </c>
      <c r="Z216" s="113">
        <v>0</v>
      </c>
      <c r="AA216" s="114">
        <f>$Z$216*$K$216</f>
        <v>0</v>
      </c>
      <c r="AR216" s="6" t="s">
        <v>348</v>
      </c>
      <c r="AT216" s="6" t="s">
        <v>120</v>
      </c>
      <c r="AU216" s="6" t="s">
        <v>125</v>
      </c>
      <c r="AY216" s="6" t="s">
        <v>119</v>
      </c>
      <c r="BE216" s="115">
        <f>IF($U$216="základní",$N$216,0)</f>
        <v>0</v>
      </c>
      <c r="BF216" s="115">
        <f>IF($U$216="snížená",$N$216,0)</f>
        <v>0</v>
      </c>
      <c r="BG216" s="115">
        <f>IF($U$216="zákl. přenesená",$N$216,0)</f>
        <v>0</v>
      </c>
      <c r="BH216" s="115">
        <f>IF($U$216="sníž. přenesená",$N$216,0)</f>
        <v>0</v>
      </c>
      <c r="BI216" s="115">
        <f>IF($U$216="nulová",$N$216,0)</f>
        <v>0</v>
      </c>
      <c r="BJ216" s="6" t="s">
        <v>125</v>
      </c>
      <c r="BK216" s="115">
        <f>ROUND($L$216*$K$216,2)</f>
        <v>0</v>
      </c>
      <c r="BL216" s="6" t="s">
        <v>348</v>
      </c>
      <c r="BM216" s="6" t="s">
        <v>489</v>
      </c>
    </row>
    <row r="217" spans="2:65" s="6" customFormat="1" ht="15.75" customHeight="1">
      <c r="B217" s="19"/>
      <c r="C217" s="108" t="s">
        <v>388</v>
      </c>
      <c r="D217" s="108" t="s">
        <v>120</v>
      </c>
      <c r="E217" s="109" t="s">
        <v>389</v>
      </c>
      <c r="F217" s="182" t="s">
        <v>390</v>
      </c>
      <c r="G217" s="183"/>
      <c r="H217" s="183"/>
      <c r="I217" s="183"/>
      <c r="J217" s="110" t="s">
        <v>391</v>
      </c>
      <c r="K217" s="111">
        <v>1</v>
      </c>
      <c r="L217" s="184">
        <v>0</v>
      </c>
      <c r="M217" s="183"/>
      <c r="N217" s="184">
        <f>ROUND($L$217*$K$217,2)</f>
        <v>0</v>
      </c>
      <c r="O217" s="183"/>
      <c r="P217" s="183"/>
      <c r="Q217" s="183"/>
      <c r="R217" s="20"/>
      <c r="T217" s="112"/>
      <c r="U217" s="132" t="s">
        <v>39</v>
      </c>
      <c r="V217" s="133">
        <v>0</v>
      </c>
      <c r="W217" s="133">
        <f>$V$217*$K$217</f>
        <v>0</v>
      </c>
      <c r="X217" s="133">
        <v>0</v>
      </c>
      <c r="Y217" s="133">
        <f>$X$217*$K$217</f>
        <v>0</v>
      </c>
      <c r="Z217" s="133">
        <v>0</v>
      </c>
      <c r="AA217" s="134">
        <f>$Z$217*$K$217</f>
        <v>0</v>
      </c>
      <c r="AR217" s="6" t="s">
        <v>348</v>
      </c>
      <c r="AT217" s="6" t="s">
        <v>120</v>
      </c>
      <c r="AU217" s="6" t="s">
        <v>125</v>
      </c>
      <c r="AY217" s="6" t="s">
        <v>119</v>
      </c>
      <c r="BE217" s="115">
        <f>IF($U$217="základní",$N$217,0)</f>
        <v>0</v>
      </c>
      <c r="BF217" s="115">
        <f>IF($U$217="snížená",$N$217,0)</f>
        <v>0</v>
      </c>
      <c r="BG217" s="115">
        <f>IF($U$217="zákl. přenesená",$N$217,0)</f>
        <v>0</v>
      </c>
      <c r="BH217" s="115">
        <f>IF($U$217="sníž. přenesená",$N$217,0)</f>
        <v>0</v>
      </c>
      <c r="BI217" s="115">
        <f>IF($U$217="nulová",$N$217,0)</f>
        <v>0</v>
      </c>
      <c r="BJ217" s="6" t="s">
        <v>125</v>
      </c>
      <c r="BK217" s="115">
        <f>ROUND($L$217*$K$217,2)</f>
        <v>0</v>
      </c>
      <c r="BL217" s="6" t="s">
        <v>348</v>
      </c>
      <c r="BM217" s="6" t="s">
        <v>490</v>
      </c>
    </row>
    <row r="218" spans="2:18" s="6" customFormat="1" ht="7.5" customHeight="1">
      <c r="B218" s="41"/>
      <c r="C218" s="42"/>
      <c r="D218" s="42"/>
      <c r="E218" s="42"/>
      <c r="F218" s="42"/>
      <c r="G218" s="42"/>
      <c r="H218" s="42"/>
      <c r="I218" s="42"/>
      <c r="J218" s="42"/>
      <c r="K218" s="42"/>
      <c r="L218" s="42"/>
      <c r="M218" s="42"/>
      <c r="N218" s="42"/>
      <c r="O218" s="42"/>
      <c r="P218" s="42"/>
      <c r="Q218" s="42"/>
      <c r="R218" s="43"/>
    </row>
    <row r="219" s="2" customFormat="1" ht="14.25" customHeight="1"/>
  </sheetData>
  <sheetProtection/>
  <mergeCells count="282">
    <mergeCell ref="F217:I217"/>
    <mergeCell ref="L217:M217"/>
    <mergeCell ref="N217:Q217"/>
    <mergeCell ref="F215:I215"/>
    <mergeCell ref="L215:M215"/>
    <mergeCell ref="N215:Q215"/>
    <mergeCell ref="F216:I216"/>
    <mergeCell ref="L216:M216"/>
    <mergeCell ref="N216:Q216"/>
    <mergeCell ref="F213:I213"/>
    <mergeCell ref="L213:M213"/>
    <mergeCell ref="N213:Q213"/>
    <mergeCell ref="F214:I214"/>
    <mergeCell ref="L214:M214"/>
    <mergeCell ref="N214:Q214"/>
    <mergeCell ref="F211:I211"/>
    <mergeCell ref="L211:M211"/>
    <mergeCell ref="N211:Q211"/>
    <mergeCell ref="F212:I212"/>
    <mergeCell ref="L212:M212"/>
    <mergeCell ref="N212:Q212"/>
    <mergeCell ref="F209:I209"/>
    <mergeCell ref="L209:M209"/>
    <mergeCell ref="N209:Q209"/>
    <mergeCell ref="F210:I210"/>
    <mergeCell ref="L210:M210"/>
    <mergeCell ref="N210:Q210"/>
    <mergeCell ref="F205:I205"/>
    <mergeCell ref="N206:Q206"/>
    <mergeCell ref="N207:Q207"/>
    <mergeCell ref="F208:I208"/>
    <mergeCell ref="L208:M208"/>
    <mergeCell ref="N208:Q208"/>
    <mergeCell ref="F201:I201"/>
    <mergeCell ref="L201:M201"/>
    <mergeCell ref="N201:Q201"/>
    <mergeCell ref="F202:I202"/>
    <mergeCell ref="F203:I203"/>
    <mergeCell ref="F204:I204"/>
    <mergeCell ref="F198:I198"/>
    <mergeCell ref="F199:I199"/>
    <mergeCell ref="L199:M199"/>
    <mergeCell ref="N199:Q199"/>
    <mergeCell ref="F200:I200"/>
    <mergeCell ref="L200:M200"/>
    <mergeCell ref="N200:Q200"/>
    <mergeCell ref="F196:I196"/>
    <mergeCell ref="L196:M196"/>
    <mergeCell ref="N196:Q196"/>
    <mergeCell ref="F197:I197"/>
    <mergeCell ref="L197:M197"/>
    <mergeCell ref="N197:Q197"/>
    <mergeCell ref="F192:I192"/>
    <mergeCell ref="F193:I193"/>
    <mergeCell ref="F194:I194"/>
    <mergeCell ref="L194:M194"/>
    <mergeCell ref="N194:Q194"/>
    <mergeCell ref="N195:Q195"/>
    <mergeCell ref="N188:Q188"/>
    <mergeCell ref="F189:I189"/>
    <mergeCell ref="L189:M189"/>
    <mergeCell ref="N189:Q189"/>
    <mergeCell ref="F190:I190"/>
    <mergeCell ref="F191:I191"/>
    <mergeCell ref="F186:I186"/>
    <mergeCell ref="L186:M186"/>
    <mergeCell ref="N186:Q186"/>
    <mergeCell ref="F187:I187"/>
    <mergeCell ref="L187:M187"/>
    <mergeCell ref="N187:Q187"/>
    <mergeCell ref="F183:I183"/>
    <mergeCell ref="F184:I184"/>
    <mergeCell ref="L184:M184"/>
    <mergeCell ref="N184:Q184"/>
    <mergeCell ref="F185:I185"/>
    <mergeCell ref="L185:M185"/>
    <mergeCell ref="N185:Q185"/>
    <mergeCell ref="F180:I180"/>
    <mergeCell ref="L180:M180"/>
    <mergeCell ref="N180:Q180"/>
    <mergeCell ref="N181:Q181"/>
    <mergeCell ref="F182:I182"/>
    <mergeCell ref="L182:M182"/>
    <mergeCell ref="N182:Q182"/>
    <mergeCell ref="F178:I178"/>
    <mergeCell ref="L178:M178"/>
    <mergeCell ref="N178:Q178"/>
    <mergeCell ref="F179:I179"/>
    <mergeCell ref="L179:M179"/>
    <mergeCell ref="N179:Q179"/>
    <mergeCell ref="F174:I174"/>
    <mergeCell ref="F175:I175"/>
    <mergeCell ref="F176:I176"/>
    <mergeCell ref="F177:I177"/>
    <mergeCell ref="L177:M177"/>
    <mergeCell ref="N177:Q177"/>
    <mergeCell ref="F172:I172"/>
    <mergeCell ref="L172:M172"/>
    <mergeCell ref="N172:Q172"/>
    <mergeCell ref="F173:I173"/>
    <mergeCell ref="L173:M173"/>
    <mergeCell ref="N173:Q173"/>
    <mergeCell ref="F168:I168"/>
    <mergeCell ref="F169:I169"/>
    <mergeCell ref="F170:I170"/>
    <mergeCell ref="F171:I171"/>
    <mergeCell ref="L171:M171"/>
    <mergeCell ref="N171:Q171"/>
    <mergeCell ref="F165:I165"/>
    <mergeCell ref="L165:M165"/>
    <mergeCell ref="N165:Q165"/>
    <mergeCell ref="N166:Q166"/>
    <mergeCell ref="F167:I167"/>
    <mergeCell ref="L167:M167"/>
    <mergeCell ref="N167:Q167"/>
    <mergeCell ref="F162:I162"/>
    <mergeCell ref="L162:M162"/>
    <mergeCell ref="N162:Q162"/>
    <mergeCell ref="F163:I163"/>
    <mergeCell ref="F164:I164"/>
    <mergeCell ref="L164:M164"/>
    <mergeCell ref="N164:Q164"/>
    <mergeCell ref="F160:I160"/>
    <mergeCell ref="L160:M160"/>
    <mergeCell ref="N160:Q160"/>
    <mergeCell ref="F161:I161"/>
    <mergeCell ref="L161:M161"/>
    <mergeCell ref="N161:Q161"/>
    <mergeCell ref="F158:I158"/>
    <mergeCell ref="L158:M158"/>
    <mergeCell ref="N158:Q158"/>
    <mergeCell ref="F159:I159"/>
    <mergeCell ref="L159:M159"/>
    <mergeCell ref="N159:Q159"/>
    <mergeCell ref="N155:Q155"/>
    <mergeCell ref="F156:I156"/>
    <mergeCell ref="L156:M156"/>
    <mergeCell ref="N156:Q156"/>
    <mergeCell ref="F157:I157"/>
    <mergeCell ref="L157:M157"/>
    <mergeCell ref="N157:Q157"/>
    <mergeCell ref="F153:I153"/>
    <mergeCell ref="L153:M153"/>
    <mergeCell ref="N153:Q153"/>
    <mergeCell ref="F154:I154"/>
    <mergeCell ref="L154:M154"/>
    <mergeCell ref="N154:Q154"/>
    <mergeCell ref="F151:I151"/>
    <mergeCell ref="L151:M151"/>
    <mergeCell ref="N151:Q151"/>
    <mergeCell ref="F152:I152"/>
    <mergeCell ref="L152:M152"/>
    <mergeCell ref="N152:Q152"/>
    <mergeCell ref="F149:I149"/>
    <mergeCell ref="L149:M149"/>
    <mergeCell ref="N149:Q149"/>
    <mergeCell ref="F150:I150"/>
    <mergeCell ref="L150:M150"/>
    <mergeCell ref="N150:Q150"/>
    <mergeCell ref="F147:I147"/>
    <mergeCell ref="L147:M147"/>
    <mergeCell ref="N147:Q147"/>
    <mergeCell ref="F148:I148"/>
    <mergeCell ref="L148:M148"/>
    <mergeCell ref="N148:Q148"/>
    <mergeCell ref="F145:I145"/>
    <mergeCell ref="L145:M145"/>
    <mergeCell ref="N145:Q145"/>
    <mergeCell ref="F146:I146"/>
    <mergeCell ref="L146:M146"/>
    <mergeCell ref="N146:Q146"/>
    <mergeCell ref="F143:I143"/>
    <mergeCell ref="L143:M143"/>
    <mergeCell ref="N143:Q143"/>
    <mergeCell ref="F144:I144"/>
    <mergeCell ref="L144:M144"/>
    <mergeCell ref="N144:Q144"/>
    <mergeCell ref="F139:I139"/>
    <mergeCell ref="L139:M139"/>
    <mergeCell ref="N139:Q139"/>
    <mergeCell ref="N140:Q140"/>
    <mergeCell ref="N141:Q141"/>
    <mergeCell ref="F142:I142"/>
    <mergeCell ref="L142:M142"/>
    <mergeCell ref="N142:Q142"/>
    <mergeCell ref="F137:I137"/>
    <mergeCell ref="L137:M137"/>
    <mergeCell ref="N137:Q137"/>
    <mergeCell ref="F138:I138"/>
    <mergeCell ref="L138:M138"/>
    <mergeCell ref="N138:Q138"/>
    <mergeCell ref="F133:I133"/>
    <mergeCell ref="L133:M133"/>
    <mergeCell ref="N133:Q133"/>
    <mergeCell ref="F134:I134"/>
    <mergeCell ref="N135:Q135"/>
    <mergeCell ref="F136:I136"/>
    <mergeCell ref="L136:M136"/>
    <mergeCell ref="N136:Q136"/>
    <mergeCell ref="N129:Q129"/>
    <mergeCell ref="F130:I130"/>
    <mergeCell ref="L130:M130"/>
    <mergeCell ref="N130:Q130"/>
    <mergeCell ref="F131:I131"/>
    <mergeCell ref="F132:I132"/>
    <mergeCell ref="L132:M132"/>
    <mergeCell ref="N132:Q132"/>
    <mergeCell ref="F125:I125"/>
    <mergeCell ref="N126:Q126"/>
    <mergeCell ref="F127:I127"/>
    <mergeCell ref="L127:M127"/>
    <mergeCell ref="N127:Q127"/>
    <mergeCell ref="F128:I128"/>
    <mergeCell ref="L128:M128"/>
    <mergeCell ref="N128:Q128"/>
    <mergeCell ref="N121:Q121"/>
    <mergeCell ref="N122:Q122"/>
    <mergeCell ref="N123:Q123"/>
    <mergeCell ref="F124:I124"/>
    <mergeCell ref="L124:M124"/>
    <mergeCell ref="N124:Q124"/>
    <mergeCell ref="F113:P113"/>
    <mergeCell ref="M115:P115"/>
    <mergeCell ref="M117:Q117"/>
    <mergeCell ref="M118:Q118"/>
    <mergeCell ref="F120:I120"/>
    <mergeCell ref="L120:M120"/>
    <mergeCell ref="N120:Q120"/>
    <mergeCell ref="N99:Q99"/>
    <mergeCell ref="N100:Q100"/>
    <mergeCell ref="N101:Q101"/>
    <mergeCell ref="N103:Q103"/>
    <mergeCell ref="L105:Q105"/>
    <mergeCell ref="C111:Q111"/>
    <mergeCell ref="N93:Q93"/>
    <mergeCell ref="N94:Q94"/>
    <mergeCell ref="N95:Q95"/>
    <mergeCell ref="N96:Q96"/>
    <mergeCell ref="N97:Q97"/>
    <mergeCell ref="N98:Q98"/>
    <mergeCell ref="N87:Q87"/>
    <mergeCell ref="N88:Q88"/>
    <mergeCell ref="N89:Q89"/>
    <mergeCell ref="N90:Q90"/>
    <mergeCell ref="N91:Q91"/>
    <mergeCell ref="N92:Q92"/>
    <mergeCell ref="F78:P78"/>
    <mergeCell ref="M80:P80"/>
    <mergeCell ref="M82:Q82"/>
    <mergeCell ref="M83:Q83"/>
    <mergeCell ref="C85:G85"/>
    <mergeCell ref="N85:Q85"/>
    <mergeCell ref="H34:J34"/>
    <mergeCell ref="M34:P34"/>
    <mergeCell ref="H35:J35"/>
    <mergeCell ref="M35:P35"/>
    <mergeCell ref="L37:P37"/>
    <mergeCell ref="C76:Q76"/>
    <mergeCell ref="H31:J31"/>
    <mergeCell ref="M31:P31"/>
    <mergeCell ref="H32:J32"/>
    <mergeCell ref="M32:P32"/>
    <mergeCell ref="H33:J33"/>
    <mergeCell ref="M33:P33"/>
    <mergeCell ref="O19:P19"/>
    <mergeCell ref="O20:P20"/>
    <mergeCell ref="E23:L23"/>
    <mergeCell ref="M26:P26"/>
    <mergeCell ref="M27:P27"/>
    <mergeCell ref="M29:P29"/>
    <mergeCell ref="O10:P10"/>
    <mergeCell ref="O11:P11"/>
    <mergeCell ref="O13:P13"/>
    <mergeCell ref="O14:P14"/>
    <mergeCell ref="O16:P16"/>
    <mergeCell ref="O17:P17"/>
    <mergeCell ref="H1:K1"/>
    <mergeCell ref="C2:Q2"/>
    <mergeCell ref="S2:AC2"/>
    <mergeCell ref="C4:Q4"/>
    <mergeCell ref="F6:P6"/>
    <mergeCell ref="O8:P8"/>
  </mergeCells>
  <hyperlinks>
    <hyperlink ref="F1:G1" location="C2" tooltip="Krycí list rozpočtu" display="1) Krycí list rozpočtu"/>
    <hyperlink ref="H1:K1" location="C85" tooltip="Rekapitulace rozpočtu" display="2) Rekapitulace rozpočtu"/>
    <hyperlink ref="L1" location="C120" tooltip="Rozpočet" display="3) Rozpočet"/>
  </hyperlinks>
  <printOptions/>
  <pageMargins left="0.5902777910232544" right="0.5902777910232544" top="0.5208333730697632" bottom="0.4861111342906952" header="0" footer="0"/>
  <pageSetup blackAndWhite="1" fitToHeight="100" fitToWidth="1" horizontalDpi="600" verticalDpi="600" orientation="portrait" paperSize="9" scale="95" r:id="rId2"/>
  <headerFooter alignWithMargins="0"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tdusek</dc:creator>
  <cp:keywords/>
  <dc:description/>
  <cp:lastModifiedBy>vvojtalova</cp:lastModifiedBy>
  <cp:lastPrinted>2015-12-03T13:20:20Z</cp:lastPrinted>
  <dcterms:created xsi:type="dcterms:W3CDTF">2015-12-03T13:06:58Z</dcterms:created>
  <dcterms:modified xsi:type="dcterms:W3CDTF">2015-12-09T09:56:17Z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