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Chrustova 1021-22, b..." sheetId="2" r:id="rId2"/>
    <sheet name="01a - Vytápění + plynoins..." sheetId="3" r:id="rId3"/>
    <sheet name="02 - Zapletalova1097-8, b..." sheetId="4" r:id="rId4"/>
    <sheet name="02a - Vytápění + plynoins..." sheetId="5" r:id="rId5"/>
  </sheets>
  <definedNames>
    <definedName name="_xlnm.Print_Area" localSheetId="0">'Rekapitulace stavby'!$C$4:$AP$70,'Rekapitulace stavby'!$C$76:$AP$99</definedName>
    <definedName name="_xlnm.Print_Titles" localSheetId="0">'Rekapitulace stavby'!$85:$85</definedName>
    <definedName name="_xlnm.Print_Area" localSheetId="1">'01 - Chrustova 1021-22, b...'!$C$4:$Q$70,'01 - Chrustova 1021-22, b...'!$C$76:$Q$121,'01 - Chrustova 1021-22, b...'!$C$127:$Q$511</definedName>
    <definedName name="_xlnm.Print_Titles" localSheetId="1">'01 - Chrustova 1021-22, b...'!$137:$137</definedName>
    <definedName name="_xlnm.Print_Area" localSheetId="2">'01a - Vytápění + plynoins...'!$C$4:$Q$70,'01a - Vytápění + plynoins...'!$C$76:$Q$106,'01a - Vytápění + plynoins...'!$C$112:$Q$193</definedName>
    <definedName name="_xlnm.Print_Titles" localSheetId="2">'01a - Vytápění + plynoins...'!$122:$122</definedName>
    <definedName name="_xlnm.Print_Area" localSheetId="3">'02 - Zapletalova1097-8, b...'!$C$4:$Q$70,'02 - Zapletalova1097-8, b...'!$C$76:$Q$121,'02 - Zapletalova1097-8, b...'!$C$127:$Q$527</definedName>
    <definedName name="_xlnm.Print_Titles" localSheetId="3">'02 - Zapletalova1097-8, b...'!$137:$137</definedName>
    <definedName name="_xlnm.Print_Area" localSheetId="4">'02a - Vytápění + plynoins...'!$C$4:$Q$70,'02a - Vytápění + plynoins...'!$C$76:$Q$106,'02a - Vytápění + plynoins...'!$C$112:$Q$193</definedName>
    <definedName name="_xlnm.Print_Titles" localSheetId="4">'02a - Vytápění + plynoins...'!$122:$122</definedName>
  </definedNames>
  <calcPr/>
</workbook>
</file>

<file path=xl/calcChain.xml><?xml version="1.0" encoding="utf-8"?>
<calcChain xmlns="http://schemas.openxmlformats.org/spreadsheetml/2006/main">
  <c i="5" r="N193"/>
  <c i="1" r="AY91"/>
  <c r="AX91"/>
  <c i="5" r="BI192"/>
  <c r="BH192"/>
  <c r="BG192"/>
  <c r="BE192"/>
  <c r="AA192"/>
  <c r="Y192"/>
  <c r="W192"/>
  <c r="BK192"/>
  <c r="N192"/>
  <c r="BF192"/>
  <c r="BI191"/>
  <c r="BH191"/>
  <c r="BG191"/>
  <c r="BE191"/>
  <c r="AA191"/>
  <c r="Y191"/>
  <c r="W191"/>
  <c r="BK191"/>
  <c r="N191"/>
  <c r="BF191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AA187"/>
  <c r="Y188"/>
  <c r="Y187"/>
  <c r="W188"/>
  <c r="W187"/>
  <c r="BK188"/>
  <c r="BK187"/>
  <c r="N187"/>
  <c r="N188"/>
  <c r="BF188"/>
  <c r="N96"/>
  <c r="BI186"/>
  <c r="BH186"/>
  <c r="BG186"/>
  <c r="BE186"/>
  <c r="AA186"/>
  <c r="AA185"/>
  <c r="Y186"/>
  <c r="Y185"/>
  <c r="W186"/>
  <c r="W185"/>
  <c r="BK186"/>
  <c r="BK185"/>
  <c r="N185"/>
  <c r="N186"/>
  <c r="BF186"/>
  <c r="N9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AA168"/>
  <c r="Y169"/>
  <c r="Y168"/>
  <c r="W169"/>
  <c r="W168"/>
  <c r="BK169"/>
  <c r="BK168"/>
  <c r="N168"/>
  <c r="N169"/>
  <c r="BF169"/>
  <c r="N94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AA158"/>
  <c r="Y159"/>
  <c r="Y158"/>
  <c r="W159"/>
  <c r="W158"/>
  <c r="BK159"/>
  <c r="BK158"/>
  <c r="N158"/>
  <c r="N159"/>
  <c r="BF159"/>
  <c r="N93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AA149"/>
  <c r="Y150"/>
  <c r="Y149"/>
  <c r="W150"/>
  <c r="W149"/>
  <c r="BK150"/>
  <c r="BK149"/>
  <c r="N149"/>
  <c r="N150"/>
  <c r="BF150"/>
  <c r="N92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AA142"/>
  <c r="Y143"/>
  <c r="Y142"/>
  <c r="W143"/>
  <c r="W142"/>
  <c r="BK143"/>
  <c r="BK142"/>
  <c r="N142"/>
  <c r="N143"/>
  <c r="BF143"/>
  <c r="N91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AA133"/>
  <c r="Y134"/>
  <c r="Y133"/>
  <c r="W134"/>
  <c r="W133"/>
  <c r="BK134"/>
  <c r="BK133"/>
  <c r="N133"/>
  <c r="N134"/>
  <c r="BF134"/>
  <c r="N90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7"/>
  <c r="BH127"/>
  <c r="BG127"/>
  <c r="BE127"/>
  <c r="AA127"/>
  <c r="Y127"/>
  <c r="W127"/>
  <c r="BK127"/>
  <c r="N127"/>
  <c r="BF127"/>
  <c r="BI126"/>
  <c r="BH126"/>
  <c r="BG126"/>
  <c r="BE126"/>
  <c r="AA126"/>
  <c r="Y126"/>
  <c r="W126"/>
  <c r="BK126"/>
  <c r="N126"/>
  <c r="BF126"/>
  <c r="BI125"/>
  <c r="BH125"/>
  <c r="BG125"/>
  <c r="BE125"/>
  <c r="AA125"/>
  <c r="AA124"/>
  <c r="AA123"/>
  <c r="Y125"/>
  <c r="Y124"/>
  <c r="Y123"/>
  <c r="W125"/>
  <c r="W124"/>
  <c r="W123"/>
  <c i="1" r="AU91"/>
  <c i="5" r="BK125"/>
  <c r="BK124"/>
  <c r="N124"/>
  <c r="BK123"/>
  <c r="N123"/>
  <c r="N88"/>
  <c r="N125"/>
  <c r="BF125"/>
  <c r="N89"/>
  <c r="F117"/>
  <c r="F115"/>
  <c r="BI104"/>
  <c r="BH104"/>
  <c r="BG104"/>
  <c r="BE104"/>
  <c r="N104"/>
  <c r="BF104"/>
  <c r="BI103"/>
  <c r="BH103"/>
  <c r="BG103"/>
  <c r="BE103"/>
  <c r="N103"/>
  <c r="BF103"/>
  <c r="BI102"/>
  <c r="BH102"/>
  <c r="BG102"/>
  <c r="BE102"/>
  <c r="N102"/>
  <c r="BF102"/>
  <c r="BI101"/>
  <c r="BH101"/>
  <c r="BG101"/>
  <c r="BE101"/>
  <c r="N101"/>
  <c r="BF101"/>
  <c r="BI100"/>
  <c r="BH100"/>
  <c r="BG100"/>
  <c r="BE100"/>
  <c r="N100"/>
  <c r="BF100"/>
  <c r="BI99"/>
  <c r="H36"/>
  <c i="1" r="BD91"/>
  <c i="5" r="BH99"/>
  <c r="H35"/>
  <c i="1" r="BC91"/>
  <c i="5" r="BG99"/>
  <c r="H34"/>
  <c i="1" r="BB91"/>
  <c i="5" r="BE99"/>
  <c r="M32"/>
  <c i="1" r="AV91"/>
  <c i="5" r="H32"/>
  <c i="1" r="AZ91"/>
  <c i="5" r="N99"/>
  <c r="N98"/>
  <c r="L106"/>
  <c r="BF99"/>
  <c r="M33"/>
  <c i="1" r="AW91"/>
  <c i="5" r="H33"/>
  <c i="1" r="BA91"/>
  <c i="5" r="M28"/>
  <c i="1" r="AS91"/>
  <c i="5" r="M27"/>
  <c r="F81"/>
  <c r="F79"/>
  <c r="M30"/>
  <c i="1" r="AG91"/>
  <c i="5" r="L38"/>
  <c r="O21"/>
  <c r="E21"/>
  <c r="M120"/>
  <c r="M84"/>
  <c r="O20"/>
  <c r="O18"/>
  <c r="E18"/>
  <c r="M119"/>
  <c r="M83"/>
  <c r="O17"/>
  <c r="O15"/>
  <c r="E15"/>
  <c r="F120"/>
  <c r="F84"/>
  <c r="O14"/>
  <c r="O12"/>
  <c r="E12"/>
  <c r="F119"/>
  <c r="F83"/>
  <c r="O11"/>
  <c r="O9"/>
  <c r="M117"/>
  <c r="M81"/>
  <c r="F6"/>
  <c r="F114"/>
  <c r="F78"/>
  <c i="4" r="N527"/>
  <c i="1" r="AY90"/>
  <c r="AX90"/>
  <c i="4" r="BI526"/>
  <c r="BH526"/>
  <c r="BG526"/>
  <c r="BE526"/>
  <c r="AA526"/>
  <c r="Y526"/>
  <c r="W526"/>
  <c r="BK526"/>
  <c r="N526"/>
  <c r="BF526"/>
  <c r="BI525"/>
  <c r="BH525"/>
  <c r="BG525"/>
  <c r="BE525"/>
  <c r="AA525"/>
  <c r="Y525"/>
  <c r="W525"/>
  <c r="BK525"/>
  <c r="N525"/>
  <c r="BF525"/>
  <c r="BI524"/>
  <c r="BH524"/>
  <c r="BG524"/>
  <c r="BE524"/>
  <c r="AA524"/>
  <c r="AA523"/>
  <c r="AA522"/>
  <c r="Y524"/>
  <c r="Y523"/>
  <c r="Y522"/>
  <c r="W524"/>
  <c r="W523"/>
  <c r="W522"/>
  <c r="BK524"/>
  <c r="BK523"/>
  <c r="N523"/>
  <c r="BK522"/>
  <c r="N522"/>
  <c r="N524"/>
  <c r="BF524"/>
  <c r="N111"/>
  <c r="N110"/>
  <c r="BI521"/>
  <c r="BH521"/>
  <c r="BG521"/>
  <c r="BE521"/>
  <c r="AA521"/>
  <c r="Y521"/>
  <c r="W521"/>
  <c r="BK521"/>
  <c r="N521"/>
  <c r="BF521"/>
  <c r="BI510"/>
  <c r="BH510"/>
  <c r="BG510"/>
  <c r="BE510"/>
  <c r="AA510"/>
  <c r="Y510"/>
  <c r="W510"/>
  <c r="BK510"/>
  <c r="N510"/>
  <c r="BF510"/>
  <c r="BI509"/>
  <c r="BH509"/>
  <c r="BG509"/>
  <c r="BE509"/>
  <c r="AA509"/>
  <c r="Y509"/>
  <c r="W509"/>
  <c r="BK509"/>
  <c r="N509"/>
  <c r="BF509"/>
  <c r="BI508"/>
  <c r="BH508"/>
  <c r="BG508"/>
  <c r="BE508"/>
  <c r="AA508"/>
  <c r="Y508"/>
  <c r="W508"/>
  <c r="BK508"/>
  <c r="N508"/>
  <c r="BF508"/>
  <c r="BI507"/>
  <c r="BH507"/>
  <c r="BG507"/>
  <c r="BE507"/>
  <c r="AA507"/>
  <c r="Y507"/>
  <c r="W507"/>
  <c r="BK507"/>
  <c r="N507"/>
  <c r="BF507"/>
  <c r="BI496"/>
  <c r="BH496"/>
  <c r="BG496"/>
  <c r="BE496"/>
  <c r="AA496"/>
  <c r="AA495"/>
  <c r="Y496"/>
  <c r="Y495"/>
  <c r="W496"/>
  <c r="W495"/>
  <c r="BK496"/>
  <c r="BK495"/>
  <c r="N495"/>
  <c r="N496"/>
  <c r="BF496"/>
  <c r="N109"/>
  <c r="BI494"/>
  <c r="BH494"/>
  <c r="BG494"/>
  <c r="BE494"/>
  <c r="AA494"/>
  <c r="Y494"/>
  <c r="W494"/>
  <c r="BK494"/>
  <c r="N494"/>
  <c r="BF494"/>
  <c r="BI489"/>
  <c r="BH489"/>
  <c r="BG489"/>
  <c r="BE489"/>
  <c r="AA489"/>
  <c r="AA488"/>
  <c r="Y489"/>
  <c r="Y488"/>
  <c r="W489"/>
  <c r="W488"/>
  <c r="BK489"/>
  <c r="BK488"/>
  <c r="N488"/>
  <c r="N489"/>
  <c r="BF489"/>
  <c r="N108"/>
  <c r="BI487"/>
  <c r="BH487"/>
  <c r="BG487"/>
  <c r="BE487"/>
  <c r="AA487"/>
  <c r="Y487"/>
  <c r="W487"/>
  <c r="BK487"/>
  <c r="N487"/>
  <c r="BF487"/>
  <c r="BI483"/>
  <c r="BH483"/>
  <c r="BG483"/>
  <c r="BE483"/>
  <c r="AA483"/>
  <c r="Y483"/>
  <c r="W483"/>
  <c r="BK483"/>
  <c r="N483"/>
  <c r="BF483"/>
  <c r="BI482"/>
  <c r="BH482"/>
  <c r="BG482"/>
  <c r="BE482"/>
  <c r="AA482"/>
  <c r="Y482"/>
  <c r="W482"/>
  <c r="BK482"/>
  <c r="N482"/>
  <c r="BF482"/>
  <c r="BI481"/>
  <c r="BH481"/>
  <c r="BG481"/>
  <c r="BE481"/>
  <c r="AA481"/>
  <c r="Y481"/>
  <c r="W481"/>
  <c r="BK481"/>
  <c r="N481"/>
  <c r="BF481"/>
  <c r="BI480"/>
  <c r="BH480"/>
  <c r="BG480"/>
  <c r="BE480"/>
  <c r="AA480"/>
  <c r="Y480"/>
  <c r="W480"/>
  <c r="BK480"/>
  <c r="N480"/>
  <c r="BF480"/>
  <c r="BI476"/>
  <c r="BH476"/>
  <c r="BG476"/>
  <c r="BE476"/>
  <c r="AA476"/>
  <c r="Y476"/>
  <c r="W476"/>
  <c r="BK476"/>
  <c r="N476"/>
  <c r="BF476"/>
  <c r="BI475"/>
  <c r="BH475"/>
  <c r="BG475"/>
  <c r="BE475"/>
  <c r="AA475"/>
  <c r="Y475"/>
  <c r="W475"/>
  <c r="BK475"/>
  <c r="N475"/>
  <c r="BF475"/>
  <c r="BI470"/>
  <c r="BH470"/>
  <c r="BG470"/>
  <c r="BE470"/>
  <c r="AA470"/>
  <c r="AA469"/>
  <c r="Y470"/>
  <c r="Y469"/>
  <c r="W470"/>
  <c r="W469"/>
  <c r="BK470"/>
  <c r="BK469"/>
  <c r="N469"/>
  <c r="N470"/>
  <c r="BF470"/>
  <c r="N107"/>
  <c r="BI468"/>
  <c r="BH468"/>
  <c r="BG468"/>
  <c r="BE468"/>
  <c r="AA468"/>
  <c r="Y468"/>
  <c r="W468"/>
  <c r="BK468"/>
  <c r="N468"/>
  <c r="BF468"/>
  <c r="BI467"/>
  <c r="BH467"/>
  <c r="BG467"/>
  <c r="BE467"/>
  <c r="AA467"/>
  <c r="Y467"/>
  <c r="W467"/>
  <c r="BK467"/>
  <c r="N467"/>
  <c r="BF467"/>
  <c r="BI466"/>
  <c r="BH466"/>
  <c r="BG466"/>
  <c r="BE466"/>
  <c r="AA466"/>
  <c r="Y466"/>
  <c r="W466"/>
  <c r="BK466"/>
  <c r="N466"/>
  <c r="BF466"/>
  <c r="BI459"/>
  <c r="BH459"/>
  <c r="BG459"/>
  <c r="BE459"/>
  <c r="AA459"/>
  <c r="Y459"/>
  <c r="W459"/>
  <c r="BK459"/>
  <c r="N459"/>
  <c r="BF459"/>
  <c r="BI458"/>
  <c r="BH458"/>
  <c r="BG458"/>
  <c r="BE458"/>
  <c r="AA458"/>
  <c r="Y458"/>
  <c r="W458"/>
  <c r="BK458"/>
  <c r="N458"/>
  <c r="BF458"/>
  <c r="BI455"/>
  <c r="BH455"/>
  <c r="BG455"/>
  <c r="BE455"/>
  <c r="AA455"/>
  <c r="Y455"/>
  <c r="W455"/>
  <c r="BK455"/>
  <c r="N455"/>
  <c r="BF455"/>
  <c r="BI454"/>
  <c r="BH454"/>
  <c r="BG454"/>
  <c r="BE454"/>
  <c r="AA454"/>
  <c r="Y454"/>
  <c r="W454"/>
  <c r="BK454"/>
  <c r="N454"/>
  <c r="BF454"/>
  <c r="BI453"/>
  <c r="BH453"/>
  <c r="BG453"/>
  <c r="BE453"/>
  <c r="AA453"/>
  <c r="Y453"/>
  <c r="W453"/>
  <c r="BK453"/>
  <c r="N453"/>
  <c r="BF453"/>
  <c r="BI452"/>
  <c r="BH452"/>
  <c r="BG452"/>
  <c r="BE452"/>
  <c r="AA452"/>
  <c r="Y452"/>
  <c r="W452"/>
  <c r="BK452"/>
  <c r="N452"/>
  <c r="BF452"/>
  <c r="BI446"/>
  <c r="BH446"/>
  <c r="BG446"/>
  <c r="BE446"/>
  <c r="AA446"/>
  <c r="Y446"/>
  <c r="W446"/>
  <c r="BK446"/>
  <c r="N446"/>
  <c r="BF446"/>
  <c r="BI439"/>
  <c r="BH439"/>
  <c r="BG439"/>
  <c r="BE439"/>
  <c r="AA439"/>
  <c r="AA438"/>
  <c r="Y439"/>
  <c r="Y438"/>
  <c r="W439"/>
  <c r="W438"/>
  <c r="BK439"/>
  <c r="BK438"/>
  <c r="N438"/>
  <c r="N439"/>
  <c r="BF439"/>
  <c r="N106"/>
  <c r="BI437"/>
  <c r="BH437"/>
  <c r="BG437"/>
  <c r="BE437"/>
  <c r="AA437"/>
  <c r="Y437"/>
  <c r="W437"/>
  <c r="BK437"/>
  <c r="N437"/>
  <c r="BF437"/>
  <c r="BI435"/>
  <c r="BH435"/>
  <c r="BG435"/>
  <c r="BE435"/>
  <c r="AA435"/>
  <c r="Y435"/>
  <c r="W435"/>
  <c r="BK435"/>
  <c r="N435"/>
  <c r="BF435"/>
  <c r="BI434"/>
  <c r="BH434"/>
  <c r="BG434"/>
  <c r="BE434"/>
  <c r="AA434"/>
  <c r="Y434"/>
  <c r="W434"/>
  <c r="BK434"/>
  <c r="N434"/>
  <c r="BF434"/>
  <c r="BI431"/>
  <c r="BH431"/>
  <c r="BG431"/>
  <c r="BE431"/>
  <c r="AA431"/>
  <c r="Y431"/>
  <c r="W431"/>
  <c r="BK431"/>
  <c r="N431"/>
  <c r="BF431"/>
  <c r="BI430"/>
  <c r="BH430"/>
  <c r="BG430"/>
  <c r="BE430"/>
  <c r="AA430"/>
  <c r="Y430"/>
  <c r="W430"/>
  <c r="BK430"/>
  <c r="N430"/>
  <c r="BF430"/>
  <c r="BI427"/>
  <c r="BH427"/>
  <c r="BG427"/>
  <c r="BE427"/>
  <c r="AA427"/>
  <c r="Y427"/>
  <c r="W427"/>
  <c r="BK427"/>
  <c r="N427"/>
  <c r="BF427"/>
  <c r="BI422"/>
  <c r="BH422"/>
  <c r="BG422"/>
  <c r="BE422"/>
  <c r="AA422"/>
  <c r="Y422"/>
  <c r="W422"/>
  <c r="BK422"/>
  <c r="N422"/>
  <c r="BF422"/>
  <c r="BI421"/>
  <c r="BH421"/>
  <c r="BG421"/>
  <c r="BE421"/>
  <c r="AA421"/>
  <c r="Y421"/>
  <c r="W421"/>
  <c r="BK421"/>
  <c r="N421"/>
  <c r="BF421"/>
  <c r="BI415"/>
  <c r="BH415"/>
  <c r="BG415"/>
  <c r="BE415"/>
  <c r="AA415"/>
  <c r="Y415"/>
  <c r="W415"/>
  <c r="BK415"/>
  <c r="N415"/>
  <c r="BF415"/>
  <c r="BI412"/>
  <c r="BH412"/>
  <c r="BG412"/>
  <c r="BE412"/>
  <c r="AA412"/>
  <c r="Y412"/>
  <c r="W412"/>
  <c r="BK412"/>
  <c r="N412"/>
  <c r="BF412"/>
  <c r="BI408"/>
  <c r="BH408"/>
  <c r="BG408"/>
  <c r="BE408"/>
  <c r="AA408"/>
  <c r="AA407"/>
  <c r="Y408"/>
  <c r="Y407"/>
  <c r="W408"/>
  <c r="W407"/>
  <c r="BK408"/>
  <c r="BK407"/>
  <c r="N407"/>
  <c r="N408"/>
  <c r="BF408"/>
  <c r="N105"/>
  <c r="BI406"/>
  <c r="BH406"/>
  <c r="BG406"/>
  <c r="BE406"/>
  <c r="AA406"/>
  <c r="Y406"/>
  <c r="W406"/>
  <c r="BK406"/>
  <c r="N406"/>
  <c r="BF406"/>
  <c r="BI405"/>
  <c r="BH405"/>
  <c r="BG405"/>
  <c r="BE405"/>
  <c r="AA405"/>
  <c r="Y405"/>
  <c r="W405"/>
  <c r="BK405"/>
  <c r="N405"/>
  <c r="BF405"/>
  <c r="BI404"/>
  <c r="BH404"/>
  <c r="BG404"/>
  <c r="BE404"/>
  <c r="AA404"/>
  <c r="Y404"/>
  <c r="W404"/>
  <c r="BK404"/>
  <c r="N404"/>
  <c r="BF404"/>
  <c r="BI403"/>
  <c r="BH403"/>
  <c r="BG403"/>
  <c r="BE403"/>
  <c r="AA403"/>
  <c r="Y403"/>
  <c r="W403"/>
  <c r="BK403"/>
  <c r="N403"/>
  <c r="BF403"/>
  <c r="BI402"/>
  <c r="BH402"/>
  <c r="BG402"/>
  <c r="BE402"/>
  <c r="AA402"/>
  <c r="Y402"/>
  <c r="W402"/>
  <c r="BK402"/>
  <c r="N402"/>
  <c r="BF402"/>
  <c r="BI401"/>
  <c r="BH401"/>
  <c r="BG401"/>
  <c r="BE401"/>
  <c r="AA401"/>
  <c r="Y401"/>
  <c r="W401"/>
  <c r="BK401"/>
  <c r="N401"/>
  <c r="BF401"/>
  <c r="BI400"/>
  <c r="BH400"/>
  <c r="BG400"/>
  <c r="BE400"/>
  <c r="AA400"/>
  <c r="Y400"/>
  <c r="W400"/>
  <c r="BK400"/>
  <c r="N400"/>
  <c r="BF400"/>
  <c r="BI399"/>
  <c r="BH399"/>
  <c r="BG399"/>
  <c r="BE399"/>
  <c r="AA399"/>
  <c r="Y399"/>
  <c r="W399"/>
  <c r="BK399"/>
  <c r="N399"/>
  <c r="BF399"/>
  <c r="BI398"/>
  <c r="BH398"/>
  <c r="BG398"/>
  <c r="BE398"/>
  <c r="AA398"/>
  <c r="Y398"/>
  <c r="W398"/>
  <c r="BK398"/>
  <c r="N398"/>
  <c r="BF398"/>
  <c r="BI397"/>
  <c r="BH397"/>
  <c r="BG397"/>
  <c r="BE397"/>
  <c r="AA397"/>
  <c r="Y397"/>
  <c r="W397"/>
  <c r="BK397"/>
  <c r="N397"/>
  <c r="BF397"/>
  <c r="BI396"/>
  <c r="BH396"/>
  <c r="BG396"/>
  <c r="BE396"/>
  <c r="AA396"/>
  <c r="Y396"/>
  <c r="W396"/>
  <c r="BK396"/>
  <c r="N396"/>
  <c r="BF396"/>
  <c r="BI395"/>
  <c r="BH395"/>
  <c r="BG395"/>
  <c r="BE395"/>
  <c r="AA395"/>
  <c r="Y395"/>
  <c r="W395"/>
  <c r="BK395"/>
  <c r="N395"/>
  <c r="BF395"/>
  <c r="BI394"/>
  <c r="BH394"/>
  <c r="BG394"/>
  <c r="BE394"/>
  <c r="AA394"/>
  <c r="Y394"/>
  <c r="W394"/>
  <c r="BK394"/>
  <c r="N394"/>
  <c r="BF394"/>
  <c r="BI393"/>
  <c r="BH393"/>
  <c r="BG393"/>
  <c r="BE393"/>
  <c r="AA393"/>
  <c r="Y393"/>
  <c r="W393"/>
  <c r="BK393"/>
  <c r="N393"/>
  <c r="BF393"/>
  <c r="BI392"/>
  <c r="BH392"/>
  <c r="BG392"/>
  <c r="BE392"/>
  <c r="AA392"/>
  <c r="Y392"/>
  <c r="W392"/>
  <c r="BK392"/>
  <c r="N392"/>
  <c r="BF392"/>
  <c r="BI391"/>
  <c r="BH391"/>
  <c r="BG391"/>
  <c r="BE391"/>
  <c r="AA391"/>
  <c r="AA390"/>
  <c r="Y391"/>
  <c r="Y390"/>
  <c r="W391"/>
  <c r="W390"/>
  <c r="BK391"/>
  <c r="BK390"/>
  <c r="N390"/>
  <c r="N391"/>
  <c r="BF391"/>
  <c r="N104"/>
  <c r="BI389"/>
  <c r="BH389"/>
  <c r="BG389"/>
  <c r="BE389"/>
  <c r="AA389"/>
  <c r="Y389"/>
  <c r="W389"/>
  <c r="BK389"/>
  <c r="N389"/>
  <c r="BF389"/>
  <c r="BI383"/>
  <c r="BH383"/>
  <c r="BG383"/>
  <c r="BE383"/>
  <c r="AA383"/>
  <c r="Y383"/>
  <c r="W383"/>
  <c r="BK383"/>
  <c r="N383"/>
  <c r="BF383"/>
  <c r="BI381"/>
  <c r="BH381"/>
  <c r="BG381"/>
  <c r="BE381"/>
  <c r="AA381"/>
  <c r="AA380"/>
  <c r="Y381"/>
  <c r="Y380"/>
  <c r="W381"/>
  <c r="W380"/>
  <c r="BK381"/>
  <c r="BK380"/>
  <c r="N380"/>
  <c r="N381"/>
  <c r="BF381"/>
  <c r="N103"/>
  <c r="BI379"/>
  <c r="BH379"/>
  <c r="BG379"/>
  <c r="BE379"/>
  <c r="AA379"/>
  <c r="Y379"/>
  <c r="W379"/>
  <c r="BK379"/>
  <c r="N379"/>
  <c r="BF379"/>
  <c r="BI376"/>
  <c r="BH376"/>
  <c r="BG376"/>
  <c r="BE376"/>
  <c r="AA376"/>
  <c r="Y376"/>
  <c r="W376"/>
  <c r="BK376"/>
  <c r="N376"/>
  <c r="BF376"/>
  <c r="BI371"/>
  <c r="BH371"/>
  <c r="BG371"/>
  <c r="BE371"/>
  <c r="AA371"/>
  <c r="Y371"/>
  <c r="W371"/>
  <c r="BK371"/>
  <c r="N371"/>
  <c r="BF371"/>
  <c r="BI365"/>
  <c r="BH365"/>
  <c r="BG365"/>
  <c r="BE365"/>
  <c r="AA365"/>
  <c r="AA364"/>
  <c r="Y365"/>
  <c r="Y364"/>
  <c r="W365"/>
  <c r="W364"/>
  <c r="BK365"/>
  <c r="BK364"/>
  <c r="N364"/>
  <c r="N365"/>
  <c r="BF365"/>
  <c r="N102"/>
  <c r="BI363"/>
  <c r="BH363"/>
  <c r="BG363"/>
  <c r="BE363"/>
  <c r="AA363"/>
  <c r="Y363"/>
  <c r="W363"/>
  <c r="BK363"/>
  <c r="N363"/>
  <c r="BF363"/>
  <c r="BI362"/>
  <c r="BH362"/>
  <c r="BG362"/>
  <c r="BE362"/>
  <c r="AA362"/>
  <c r="Y362"/>
  <c r="W362"/>
  <c r="BK362"/>
  <c r="N362"/>
  <c r="BF362"/>
  <c r="BI361"/>
  <c r="BH361"/>
  <c r="BG361"/>
  <c r="BE361"/>
  <c r="AA361"/>
  <c r="Y361"/>
  <c r="W361"/>
  <c r="BK361"/>
  <c r="N361"/>
  <c r="BF361"/>
  <c r="BI360"/>
  <c r="BH360"/>
  <c r="BG360"/>
  <c r="BE360"/>
  <c r="AA360"/>
  <c r="Y360"/>
  <c r="W360"/>
  <c r="BK360"/>
  <c r="N360"/>
  <c r="BF360"/>
  <c r="BI359"/>
  <c r="BH359"/>
  <c r="BG359"/>
  <c r="BE359"/>
  <c r="AA359"/>
  <c r="Y359"/>
  <c r="W359"/>
  <c r="BK359"/>
  <c r="N359"/>
  <c r="BF359"/>
  <c r="BI358"/>
  <c r="BH358"/>
  <c r="BG358"/>
  <c r="BE358"/>
  <c r="AA358"/>
  <c r="Y358"/>
  <c r="W358"/>
  <c r="BK358"/>
  <c r="N358"/>
  <c r="BF358"/>
  <c r="BI357"/>
  <c r="BH357"/>
  <c r="BG357"/>
  <c r="BE357"/>
  <c r="AA357"/>
  <c r="Y357"/>
  <c r="W357"/>
  <c r="BK357"/>
  <c r="N357"/>
  <c r="BF357"/>
  <c r="BI356"/>
  <c r="BH356"/>
  <c r="BG356"/>
  <c r="BE356"/>
  <c r="AA356"/>
  <c r="Y356"/>
  <c r="W356"/>
  <c r="BK356"/>
  <c r="N356"/>
  <c r="BF356"/>
  <c r="BI355"/>
  <c r="BH355"/>
  <c r="BG355"/>
  <c r="BE355"/>
  <c r="AA355"/>
  <c r="Y355"/>
  <c r="W355"/>
  <c r="BK355"/>
  <c r="N355"/>
  <c r="BF355"/>
  <c r="BI354"/>
  <c r="BH354"/>
  <c r="BG354"/>
  <c r="BE354"/>
  <c r="AA354"/>
  <c r="Y354"/>
  <c r="W354"/>
  <c r="BK354"/>
  <c r="N354"/>
  <c r="BF354"/>
  <c r="BI353"/>
  <c r="BH353"/>
  <c r="BG353"/>
  <c r="BE353"/>
  <c r="AA353"/>
  <c r="Y353"/>
  <c r="W353"/>
  <c r="BK353"/>
  <c r="N353"/>
  <c r="BF353"/>
  <c r="BI352"/>
  <c r="BH352"/>
  <c r="BG352"/>
  <c r="BE352"/>
  <c r="AA352"/>
  <c r="Y352"/>
  <c r="W352"/>
  <c r="BK352"/>
  <c r="N352"/>
  <c r="BF352"/>
  <c r="BI351"/>
  <c r="BH351"/>
  <c r="BG351"/>
  <c r="BE351"/>
  <c r="AA351"/>
  <c r="Y351"/>
  <c r="W351"/>
  <c r="BK351"/>
  <c r="N351"/>
  <c r="BF351"/>
  <c r="BI350"/>
  <c r="BH350"/>
  <c r="BG350"/>
  <c r="BE350"/>
  <c r="AA350"/>
  <c r="Y350"/>
  <c r="W350"/>
  <c r="BK350"/>
  <c r="N350"/>
  <c r="BF350"/>
  <c r="BI349"/>
  <c r="BH349"/>
  <c r="BG349"/>
  <c r="BE349"/>
  <c r="AA349"/>
  <c r="Y349"/>
  <c r="W349"/>
  <c r="BK349"/>
  <c r="N349"/>
  <c r="BF349"/>
  <c r="BI348"/>
  <c r="BH348"/>
  <c r="BG348"/>
  <c r="BE348"/>
  <c r="AA348"/>
  <c r="Y348"/>
  <c r="W348"/>
  <c r="BK348"/>
  <c r="N348"/>
  <c r="BF348"/>
  <c r="BI347"/>
  <c r="BH347"/>
  <c r="BG347"/>
  <c r="BE347"/>
  <c r="AA347"/>
  <c r="Y347"/>
  <c r="W347"/>
  <c r="BK347"/>
  <c r="N347"/>
  <c r="BF347"/>
  <c r="BI346"/>
  <c r="BH346"/>
  <c r="BG346"/>
  <c r="BE346"/>
  <c r="AA346"/>
  <c r="Y346"/>
  <c r="W346"/>
  <c r="BK346"/>
  <c r="N346"/>
  <c r="BF346"/>
  <c r="BI345"/>
  <c r="BH345"/>
  <c r="BG345"/>
  <c r="BE345"/>
  <c r="AA345"/>
  <c r="Y345"/>
  <c r="W345"/>
  <c r="BK345"/>
  <c r="N345"/>
  <c r="BF345"/>
  <c r="BI344"/>
  <c r="BH344"/>
  <c r="BG344"/>
  <c r="BE344"/>
  <c r="AA344"/>
  <c r="Y344"/>
  <c r="W344"/>
  <c r="BK344"/>
  <c r="N344"/>
  <c r="BF344"/>
  <c r="BI343"/>
  <c r="BH343"/>
  <c r="BG343"/>
  <c r="BE343"/>
  <c r="AA343"/>
  <c r="Y343"/>
  <c r="W343"/>
  <c r="BK343"/>
  <c r="N343"/>
  <c r="BF343"/>
  <c r="BI342"/>
  <c r="BH342"/>
  <c r="BG342"/>
  <c r="BE342"/>
  <c r="AA342"/>
  <c r="Y342"/>
  <c r="W342"/>
  <c r="BK342"/>
  <c r="N342"/>
  <c r="BF342"/>
  <c r="BI341"/>
  <c r="BH341"/>
  <c r="BG341"/>
  <c r="BE341"/>
  <c r="AA341"/>
  <c r="Y341"/>
  <c r="W341"/>
  <c r="BK341"/>
  <c r="N341"/>
  <c r="BF341"/>
  <c r="BI340"/>
  <c r="BH340"/>
  <c r="BG340"/>
  <c r="BE340"/>
  <c r="AA340"/>
  <c r="Y340"/>
  <c r="W340"/>
  <c r="BK340"/>
  <c r="N340"/>
  <c r="BF340"/>
  <c r="BI339"/>
  <c r="BH339"/>
  <c r="BG339"/>
  <c r="BE339"/>
  <c r="AA339"/>
  <c r="Y339"/>
  <c r="W339"/>
  <c r="BK339"/>
  <c r="N339"/>
  <c r="BF339"/>
  <c r="BI338"/>
  <c r="BH338"/>
  <c r="BG338"/>
  <c r="BE338"/>
  <c r="AA338"/>
  <c r="Y338"/>
  <c r="W338"/>
  <c r="BK338"/>
  <c r="N338"/>
  <c r="BF338"/>
  <c r="BI337"/>
  <c r="BH337"/>
  <c r="BG337"/>
  <c r="BE337"/>
  <c r="AA337"/>
  <c r="Y337"/>
  <c r="W337"/>
  <c r="BK337"/>
  <c r="N337"/>
  <c r="BF337"/>
  <c r="BI336"/>
  <c r="BH336"/>
  <c r="BG336"/>
  <c r="BE336"/>
  <c r="AA336"/>
  <c r="Y336"/>
  <c r="W336"/>
  <c r="BK336"/>
  <c r="N336"/>
  <c r="BF336"/>
  <c r="BI335"/>
  <c r="BH335"/>
  <c r="BG335"/>
  <c r="BE335"/>
  <c r="AA335"/>
  <c r="Y335"/>
  <c r="W335"/>
  <c r="BK335"/>
  <c r="N335"/>
  <c r="BF335"/>
  <c r="BI334"/>
  <c r="BH334"/>
  <c r="BG334"/>
  <c r="BE334"/>
  <c r="AA334"/>
  <c r="Y334"/>
  <c r="W334"/>
  <c r="BK334"/>
  <c r="N334"/>
  <c r="BF334"/>
  <c r="BI333"/>
  <c r="BH333"/>
  <c r="BG333"/>
  <c r="BE333"/>
  <c r="AA333"/>
  <c r="Y333"/>
  <c r="W333"/>
  <c r="BK333"/>
  <c r="N333"/>
  <c r="BF333"/>
  <c r="BI332"/>
  <c r="BH332"/>
  <c r="BG332"/>
  <c r="BE332"/>
  <c r="AA332"/>
  <c r="Y332"/>
  <c r="W332"/>
  <c r="BK332"/>
  <c r="N332"/>
  <c r="BF332"/>
  <c r="BI331"/>
  <c r="BH331"/>
  <c r="BG331"/>
  <c r="BE331"/>
  <c r="AA331"/>
  <c r="Y331"/>
  <c r="W331"/>
  <c r="BK331"/>
  <c r="N331"/>
  <c r="BF331"/>
  <c r="BI330"/>
  <c r="BH330"/>
  <c r="BG330"/>
  <c r="BE330"/>
  <c r="AA330"/>
  <c r="Y330"/>
  <c r="W330"/>
  <c r="BK330"/>
  <c r="N330"/>
  <c r="BF330"/>
  <c r="BI329"/>
  <c r="BH329"/>
  <c r="BG329"/>
  <c r="BE329"/>
  <c r="AA329"/>
  <c r="AA328"/>
  <c r="Y329"/>
  <c r="Y328"/>
  <c r="W329"/>
  <c r="W328"/>
  <c r="BK329"/>
  <c r="BK328"/>
  <c r="N328"/>
  <c r="N329"/>
  <c r="BF329"/>
  <c r="N101"/>
  <c r="BI327"/>
  <c r="BH327"/>
  <c r="BG327"/>
  <c r="BE327"/>
  <c r="AA327"/>
  <c r="Y327"/>
  <c r="W327"/>
  <c r="BK327"/>
  <c r="N327"/>
  <c r="BF327"/>
  <c r="BI326"/>
  <c r="BH326"/>
  <c r="BG326"/>
  <c r="BE326"/>
  <c r="AA326"/>
  <c r="Y326"/>
  <c r="W326"/>
  <c r="BK326"/>
  <c r="N326"/>
  <c r="BF326"/>
  <c r="BI325"/>
  <c r="BH325"/>
  <c r="BG325"/>
  <c r="BE325"/>
  <c r="AA325"/>
  <c r="Y325"/>
  <c r="W325"/>
  <c r="BK325"/>
  <c r="N325"/>
  <c r="BF325"/>
  <c r="BI324"/>
  <c r="BH324"/>
  <c r="BG324"/>
  <c r="BE324"/>
  <c r="AA324"/>
  <c r="Y324"/>
  <c r="W324"/>
  <c r="BK324"/>
  <c r="N324"/>
  <c r="BF324"/>
  <c r="BI323"/>
  <c r="BH323"/>
  <c r="BG323"/>
  <c r="BE323"/>
  <c r="AA323"/>
  <c r="Y323"/>
  <c r="W323"/>
  <c r="BK323"/>
  <c r="N323"/>
  <c r="BF323"/>
  <c r="BI322"/>
  <c r="BH322"/>
  <c r="BG322"/>
  <c r="BE322"/>
  <c r="AA322"/>
  <c r="Y322"/>
  <c r="W322"/>
  <c r="BK322"/>
  <c r="N322"/>
  <c r="BF322"/>
  <c r="BI321"/>
  <c r="BH321"/>
  <c r="BG321"/>
  <c r="BE321"/>
  <c r="AA321"/>
  <c r="Y321"/>
  <c r="W321"/>
  <c r="BK321"/>
  <c r="N321"/>
  <c r="BF321"/>
  <c r="BI320"/>
  <c r="BH320"/>
  <c r="BG320"/>
  <c r="BE320"/>
  <c r="AA320"/>
  <c r="Y320"/>
  <c r="W320"/>
  <c r="BK320"/>
  <c r="N320"/>
  <c r="BF320"/>
  <c r="BI319"/>
  <c r="BH319"/>
  <c r="BG319"/>
  <c r="BE319"/>
  <c r="AA319"/>
  <c r="Y319"/>
  <c r="W319"/>
  <c r="BK319"/>
  <c r="N319"/>
  <c r="BF319"/>
  <c r="BI318"/>
  <c r="BH318"/>
  <c r="BG318"/>
  <c r="BE318"/>
  <c r="AA318"/>
  <c r="Y318"/>
  <c r="W318"/>
  <c r="BK318"/>
  <c r="N318"/>
  <c r="BF318"/>
  <c r="BI317"/>
  <c r="BH317"/>
  <c r="BG317"/>
  <c r="BE317"/>
  <c r="AA317"/>
  <c r="Y317"/>
  <c r="W317"/>
  <c r="BK317"/>
  <c r="N317"/>
  <c r="BF317"/>
  <c r="BI316"/>
  <c r="BH316"/>
  <c r="BG316"/>
  <c r="BE316"/>
  <c r="AA316"/>
  <c r="Y316"/>
  <c r="W316"/>
  <c r="BK316"/>
  <c r="N316"/>
  <c r="BF316"/>
  <c r="BI315"/>
  <c r="BH315"/>
  <c r="BG315"/>
  <c r="BE315"/>
  <c r="AA315"/>
  <c r="Y315"/>
  <c r="W315"/>
  <c r="BK315"/>
  <c r="N315"/>
  <c r="BF315"/>
  <c r="BI314"/>
  <c r="BH314"/>
  <c r="BG314"/>
  <c r="BE314"/>
  <c r="AA314"/>
  <c r="Y314"/>
  <c r="W314"/>
  <c r="BK314"/>
  <c r="N314"/>
  <c r="BF314"/>
  <c r="BI313"/>
  <c r="BH313"/>
  <c r="BG313"/>
  <c r="BE313"/>
  <c r="AA313"/>
  <c r="Y313"/>
  <c r="W313"/>
  <c r="BK313"/>
  <c r="N313"/>
  <c r="BF313"/>
  <c r="BI312"/>
  <c r="BH312"/>
  <c r="BG312"/>
  <c r="BE312"/>
  <c r="AA312"/>
  <c r="Y312"/>
  <c r="W312"/>
  <c r="BK312"/>
  <c r="N312"/>
  <c r="BF312"/>
  <c r="BI311"/>
  <c r="BH311"/>
  <c r="BG311"/>
  <c r="BE311"/>
  <c r="AA311"/>
  <c r="Y311"/>
  <c r="W311"/>
  <c r="BK311"/>
  <c r="N311"/>
  <c r="BF311"/>
  <c r="BI310"/>
  <c r="BH310"/>
  <c r="BG310"/>
  <c r="BE310"/>
  <c r="AA310"/>
  <c r="Y310"/>
  <c r="W310"/>
  <c r="BK310"/>
  <c r="N310"/>
  <c r="BF310"/>
  <c r="BI309"/>
  <c r="BH309"/>
  <c r="BG309"/>
  <c r="BE309"/>
  <c r="AA309"/>
  <c r="Y309"/>
  <c r="W309"/>
  <c r="BK309"/>
  <c r="N309"/>
  <c r="BF309"/>
  <c r="BI308"/>
  <c r="BH308"/>
  <c r="BG308"/>
  <c r="BE308"/>
  <c r="AA308"/>
  <c r="Y308"/>
  <c r="W308"/>
  <c r="BK308"/>
  <c r="N308"/>
  <c r="BF308"/>
  <c r="BI307"/>
  <c r="BH307"/>
  <c r="BG307"/>
  <c r="BE307"/>
  <c r="AA307"/>
  <c r="Y307"/>
  <c r="W307"/>
  <c r="BK307"/>
  <c r="N307"/>
  <c r="BF307"/>
  <c r="BI306"/>
  <c r="BH306"/>
  <c r="BG306"/>
  <c r="BE306"/>
  <c r="AA306"/>
  <c r="AA305"/>
  <c r="Y306"/>
  <c r="Y305"/>
  <c r="W306"/>
  <c r="W305"/>
  <c r="BK306"/>
  <c r="BK305"/>
  <c r="N305"/>
  <c r="N306"/>
  <c r="BF306"/>
  <c r="N100"/>
  <c r="BI304"/>
  <c r="BH304"/>
  <c r="BG304"/>
  <c r="BE304"/>
  <c r="AA304"/>
  <c r="Y304"/>
  <c r="W304"/>
  <c r="BK304"/>
  <c r="N304"/>
  <c r="BF304"/>
  <c r="BI303"/>
  <c r="BH303"/>
  <c r="BG303"/>
  <c r="BE303"/>
  <c r="AA303"/>
  <c r="Y303"/>
  <c r="W303"/>
  <c r="BK303"/>
  <c r="N303"/>
  <c r="BF303"/>
  <c r="BI302"/>
  <c r="BH302"/>
  <c r="BG302"/>
  <c r="BE302"/>
  <c r="AA302"/>
  <c r="Y302"/>
  <c r="W302"/>
  <c r="BK302"/>
  <c r="N302"/>
  <c r="BF302"/>
  <c r="BI301"/>
  <c r="BH301"/>
  <c r="BG301"/>
  <c r="BE301"/>
  <c r="AA301"/>
  <c r="Y301"/>
  <c r="W301"/>
  <c r="BK301"/>
  <c r="N301"/>
  <c r="BF301"/>
  <c r="BI300"/>
  <c r="BH300"/>
  <c r="BG300"/>
  <c r="BE300"/>
  <c r="AA300"/>
  <c r="Y300"/>
  <c r="W300"/>
  <c r="BK300"/>
  <c r="N300"/>
  <c r="BF300"/>
  <c r="BI299"/>
  <c r="BH299"/>
  <c r="BG299"/>
  <c r="BE299"/>
  <c r="AA299"/>
  <c r="Y299"/>
  <c r="W299"/>
  <c r="BK299"/>
  <c r="N299"/>
  <c r="BF299"/>
  <c r="BI298"/>
  <c r="BH298"/>
  <c r="BG298"/>
  <c r="BE298"/>
  <c r="AA298"/>
  <c r="Y298"/>
  <c r="W298"/>
  <c r="BK298"/>
  <c r="N298"/>
  <c r="BF298"/>
  <c r="BI297"/>
  <c r="BH297"/>
  <c r="BG297"/>
  <c r="BE297"/>
  <c r="AA297"/>
  <c r="Y297"/>
  <c r="W297"/>
  <c r="BK297"/>
  <c r="N297"/>
  <c r="BF297"/>
  <c r="BI296"/>
  <c r="BH296"/>
  <c r="BG296"/>
  <c r="BE296"/>
  <c r="AA296"/>
  <c r="Y296"/>
  <c r="W296"/>
  <c r="BK296"/>
  <c r="N296"/>
  <c r="BF296"/>
  <c r="BI295"/>
  <c r="BH295"/>
  <c r="BG295"/>
  <c r="BE295"/>
  <c r="AA295"/>
  <c r="Y295"/>
  <c r="W295"/>
  <c r="BK295"/>
  <c r="N295"/>
  <c r="BF295"/>
  <c r="BI294"/>
  <c r="BH294"/>
  <c r="BG294"/>
  <c r="BE294"/>
  <c r="AA294"/>
  <c r="Y294"/>
  <c r="W294"/>
  <c r="BK294"/>
  <c r="N294"/>
  <c r="BF294"/>
  <c r="BI293"/>
  <c r="BH293"/>
  <c r="BG293"/>
  <c r="BE293"/>
  <c r="AA293"/>
  <c r="Y293"/>
  <c r="W293"/>
  <c r="BK293"/>
  <c r="N293"/>
  <c r="BF293"/>
  <c r="BI292"/>
  <c r="BH292"/>
  <c r="BG292"/>
  <c r="BE292"/>
  <c r="AA292"/>
  <c r="Y292"/>
  <c r="W292"/>
  <c r="BK292"/>
  <c r="N292"/>
  <c r="BF292"/>
  <c r="BI291"/>
  <c r="BH291"/>
  <c r="BG291"/>
  <c r="BE291"/>
  <c r="AA291"/>
  <c r="Y291"/>
  <c r="W291"/>
  <c r="BK291"/>
  <c r="N291"/>
  <c r="BF291"/>
  <c r="BI290"/>
  <c r="BH290"/>
  <c r="BG290"/>
  <c r="BE290"/>
  <c r="AA290"/>
  <c r="Y290"/>
  <c r="W290"/>
  <c r="BK290"/>
  <c r="N290"/>
  <c r="BF290"/>
  <c r="BI289"/>
  <c r="BH289"/>
  <c r="BG289"/>
  <c r="BE289"/>
  <c r="AA289"/>
  <c r="Y289"/>
  <c r="W289"/>
  <c r="BK289"/>
  <c r="N289"/>
  <c r="BF289"/>
  <c r="BI288"/>
  <c r="BH288"/>
  <c r="BG288"/>
  <c r="BE288"/>
  <c r="AA288"/>
  <c r="AA287"/>
  <c r="Y288"/>
  <c r="Y287"/>
  <c r="W288"/>
  <c r="W287"/>
  <c r="BK288"/>
  <c r="BK287"/>
  <c r="N287"/>
  <c r="N288"/>
  <c r="BF288"/>
  <c r="N99"/>
  <c r="BI286"/>
  <c r="BH286"/>
  <c r="BG286"/>
  <c r="BE286"/>
  <c r="AA286"/>
  <c r="Y286"/>
  <c r="W286"/>
  <c r="BK286"/>
  <c r="N286"/>
  <c r="BF286"/>
  <c r="BI285"/>
  <c r="BH285"/>
  <c r="BG285"/>
  <c r="BE285"/>
  <c r="AA285"/>
  <c r="Y285"/>
  <c r="W285"/>
  <c r="BK285"/>
  <c r="N285"/>
  <c r="BF285"/>
  <c r="BI284"/>
  <c r="BH284"/>
  <c r="BG284"/>
  <c r="BE284"/>
  <c r="AA284"/>
  <c r="Y284"/>
  <c r="W284"/>
  <c r="BK284"/>
  <c r="N284"/>
  <c r="BF284"/>
  <c r="BI283"/>
  <c r="BH283"/>
  <c r="BG283"/>
  <c r="BE283"/>
  <c r="AA283"/>
  <c r="Y283"/>
  <c r="W283"/>
  <c r="BK283"/>
  <c r="N283"/>
  <c r="BF283"/>
  <c r="BI282"/>
  <c r="BH282"/>
  <c r="BG282"/>
  <c r="BE282"/>
  <c r="AA282"/>
  <c r="Y282"/>
  <c r="W282"/>
  <c r="BK282"/>
  <c r="N282"/>
  <c r="BF282"/>
  <c r="BI281"/>
  <c r="BH281"/>
  <c r="BG281"/>
  <c r="BE281"/>
  <c r="AA281"/>
  <c r="Y281"/>
  <c r="W281"/>
  <c r="BK281"/>
  <c r="N281"/>
  <c r="BF281"/>
  <c r="BI280"/>
  <c r="BH280"/>
  <c r="BG280"/>
  <c r="BE280"/>
  <c r="AA280"/>
  <c r="Y280"/>
  <c r="W280"/>
  <c r="BK280"/>
  <c r="N280"/>
  <c r="BF280"/>
  <c r="BI279"/>
  <c r="BH279"/>
  <c r="BG279"/>
  <c r="BE279"/>
  <c r="AA279"/>
  <c r="Y279"/>
  <c r="W279"/>
  <c r="BK279"/>
  <c r="N279"/>
  <c r="BF279"/>
  <c r="BI278"/>
  <c r="BH278"/>
  <c r="BG278"/>
  <c r="BE278"/>
  <c r="AA278"/>
  <c r="Y278"/>
  <c r="W278"/>
  <c r="BK278"/>
  <c r="N278"/>
  <c r="BF278"/>
  <c r="BI277"/>
  <c r="BH277"/>
  <c r="BG277"/>
  <c r="BE277"/>
  <c r="AA277"/>
  <c r="Y277"/>
  <c r="W277"/>
  <c r="BK277"/>
  <c r="N277"/>
  <c r="BF277"/>
  <c r="BI276"/>
  <c r="BH276"/>
  <c r="BG276"/>
  <c r="BE276"/>
  <c r="AA276"/>
  <c r="Y276"/>
  <c r="W276"/>
  <c r="BK276"/>
  <c r="N276"/>
  <c r="BF276"/>
  <c r="BI275"/>
  <c r="BH275"/>
  <c r="BG275"/>
  <c r="BE275"/>
  <c r="AA275"/>
  <c r="AA274"/>
  <c r="Y275"/>
  <c r="Y274"/>
  <c r="W275"/>
  <c r="W274"/>
  <c r="BK275"/>
  <c r="BK274"/>
  <c r="N274"/>
  <c r="N275"/>
  <c r="BF275"/>
  <c r="N98"/>
  <c r="BI270"/>
  <c r="BH270"/>
  <c r="BG270"/>
  <c r="BE270"/>
  <c r="AA270"/>
  <c r="AA269"/>
  <c r="Y270"/>
  <c r="Y269"/>
  <c r="W270"/>
  <c r="W269"/>
  <c r="BK270"/>
  <c r="BK269"/>
  <c r="N269"/>
  <c r="N270"/>
  <c r="BF270"/>
  <c r="N97"/>
  <c r="BI268"/>
  <c r="BH268"/>
  <c r="BG268"/>
  <c r="BE268"/>
  <c r="AA268"/>
  <c r="Y268"/>
  <c r="W268"/>
  <c r="BK268"/>
  <c r="N268"/>
  <c r="BF268"/>
  <c r="BI267"/>
  <c r="BH267"/>
  <c r="BG267"/>
  <c r="BE267"/>
  <c r="AA267"/>
  <c r="Y267"/>
  <c r="W267"/>
  <c r="BK267"/>
  <c r="N267"/>
  <c r="BF267"/>
  <c r="BI264"/>
  <c r="BH264"/>
  <c r="BG264"/>
  <c r="BE264"/>
  <c r="AA264"/>
  <c r="Y264"/>
  <c r="W264"/>
  <c r="BK264"/>
  <c r="N264"/>
  <c r="BF264"/>
  <c r="BI261"/>
  <c r="BH261"/>
  <c r="BG261"/>
  <c r="BE261"/>
  <c r="AA261"/>
  <c r="Y261"/>
  <c r="W261"/>
  <c r="BK261"/>
  <c r="N261"/>
  <c r="BF261"/>
  <c r="BI258"/>
  <c r="BH258"/>
  <c r="BG258"/>
  <c r="BE258"/>
  <c r="AA258"/>
  <c r="Y258"/>
  <c r="W258"/>
  <c r="BK258"/>
  <c r="N258"/>
  <c r="BF258"/>
  <c r="BI254"/>
  <c r="BH254"/>
  <c r="BG254"/>
  <c r="BE254"/>
  <c r="AA254"/>
  <c r="AA253"/>
  <c r="AA252"/>
  <c r="Y254"/>
  <c r="Y253"/>
  <c r="Y252"/>
  <c r="W254"/>
  <c r="W253"/>
  <c r="W252"/>
  <c r="BK254"/>
  <c r="BK253"/>
  <c r="N253"/>
  <c r="BK252"/>
  <c r="N252"/>
  <c r="N254"/>
  <c r="BF254"/>
  <c r="N96"/>
  <c r="N95"/>
  <c r="BI251"/>
  <c r="BH251"/>
  <c r="BG251"/>
  <c r="BE251"/>
  <c r="AA251"/>
  <c r="AA250"/>
  <c r="Y251"/>
  <c r="Y250"/>
  <c r="W251"/>
  <c r="W250"/>
  <c r="BK251"/>
  <c r="BK250"/>
  <c r="N250"/>
  <c r="N251"/>
  <c r="BF251"/>
  <c r="N94"/>
  <c r="BI249"/>
  <c r="BH249"/>
  <c r="BG249"/>
  <c r="BE249"/>
  <c r="AA249"/>
  <c r="Y249"/>
  <c r="W249"/>
  <c r="BK249"/>
  <c r="N249"/>
  <c r="BF249"/>
  <c r="BI248"/>
  <c r="BH248"/>
  <c r="BG248"/>
  <c r="BE248"/>
  <c r="AA248"/>
  <c r="Y248"/>
  <c r="W248"/>
  <c r="BK248"/>
  <c r="N248"/>
  <c r="BF248"/>
  <c r="BI247"/>
  <c r="BH247"/>
  <c r="BG247"/>
  <c r="BE247"/>
  <c r="AA247"/>
  <c r="Y247"/>
  <c r="W247"/>
  <c r="BK247"/>
  <c r="N247"/>
  <c r="BF247"/>
  <c r="BI246"/>
  <c r="BH246"/>
  <c r="BG246"/>
  <c r="BE246"/>
  <c r="AA246"/>
  <c r="AA245"/>
  <c r="Y246"/>
  <c r="Y245"/>
  <c r="W246"/>
  <c r="W245"/>
  <c r="BK246"/>
  <c r="BK245"/>
  <c r="N245"/>
  <c r="N246"/>
  <c r="BF246"/>
  <c r="N93"/>
  <c r="BI241"/>
  <c r="BH241"/>
  <c r="BG241"/>
  <c r="BE241"/>
  <c r="AA241"/>
  <c r="Y241"/>
  <c r="W241"/>
  <c r="BK241"/>
  <c r="N241"/>
  <c r="BF241"/>
  <c r="BI237"/>
  <c r="BH237"/>
  <c r="BG237"/>
  <c r="BE237"/>
  <c r="AA237"/>
  <c r="Y237"/>
  <c r="W237"/>
  <c r="BK237"/>
  <c r="N237"/>
  <c r="BF237"/>
  <c r="BI236"/>
  <c r="BH236"/>
  <c r="BG236"/>
  <c r="BE236"/>
  <c r="AA236"/>
  <c r="Y236"/>
  <c r="W236"/>
  <c r="BK236"/>
  <c r="N236"/>
  <c r="BF236"/>
  <c r="BI235"/>
  <c r="BH235"/>
  <c r="BG235"/>
  <c r="BE235"/>
  <c r="AA235"/>
  <c r="Y235"/>
  <c r="W235"/>
  <c r="BK235"/>
  <c r="N235"/>
  <c r="BF235"/>
  <c r="BI234"/>
  <c r="BH234"/>
  <c r="BG234"/>
  <c r="BE234"/>
  <c r="AA234"/>
  <c r="Y234"/>
  <c r="W234"/>
  <c r="BK234"/>
  <c r="N234"/>
  <c r="BF234"/>
  <c r="BI231"/>
  <c r="BH231"/>
  <c r="BG231"/>
  <c r="BE231"/>
  <c r="AA231"/>
  <c r="Y231"/>
  <c r="W231"/>
  <c r="BK231"/>
  <c r="N231"/>
  <c r="BF231"/>
  <c r="BI228"/>
  <c r="BH228"/>
  <c r="BG228"/>
  <c r="BE228"/>
  <c r="AA228"/>
  <c r="Y228"/>
  <c r="W228"/>
  <c r="BK228"/>
  <c r="N228"/>
  <c r="BF228"/>
  <c r="BI225"/>
  <c r="BH225"/>
  <c r="BG225"/>
  <c r="BE225"/>
  <c r="AA225"/>
  <c r="Y225"/>
  <c r="W225"/>
  <c r="BK225"/>
  <c r="N225"/>
  <c r="BF225"/>
  <c r="BI219"/>
  <c r="BH219"/>
  <c r="BG219"/>
  <c r="BE219"/>
  <c r="AA219"/>
  <c r="Y219"/>
  <c r="W219"/>
  <c r="BK219"/>
  <c r="N219"/>
  <c r="BF219"/>
  <c r="BI214"/>
  <c r="BH214"/>
  <c r="BG214"/>
  <c r="BE214"/>
  <c r="AA214"/>
  <c r="Y214"/>
  <c r="W214"/>
  <c r="BK214"/>
  <c r="N214"/>
  <c r="BF214"/>
  <c r="BI213"/>
  <c r="BH213"/>
  <c r="BG213"/>
  <c r="BE213"/>
  <c r="AA213"/>
  <c r="Y213"/>
  <c r="W213"/>
  <c r="BK213"/>
  <c r="N213"/>
  <c r="BF213"/>
  <c r="BI210"/>
  <c r="BH210"/>
  <c r="BG210"/>
  <c r="BE210"/>
  <c r="AA210"/>
  <c r="Y210"/>
  <c r="W210"/>
  <c r="BK210"/>
  <c r="N210"/>
  <c r="BF210"/>
  <c r="BI207"/>
  <c r="BH207"/>
  <c r="BG207"/>
  <c r="BE207"/>
  <c r="AA207"/>
  <c r="AA206"/>
  <c r="Y207"/>
  <c r="Y206"/>
  <c r="W207"/>
  <c r="W206"/>
  <c r="BK207"/>
  <c r="BK206"/>
  <c r="N206"/>
  <c r="N207"/>
  <c r="BF207"/>
  <c r="N92"/>
  <c r="BI205"/>
  <c r="BH205"/>
  <c r="BG205"/>
  <c r="BE205"/>
  <c r="AA205"/>
  <c r="Y205"/>
  <c r="W205"/>
  <c r="BK205"/>
  <c r="N205"/>
  <c r="BF205"/>
  <c r="BI204"/>
  <c r="BH204"/>
  <c r="BG204"/>
  <c r="BE204"/>
  <c r="AA204"/>
  <c r="Y204"/>
  <c r="W204"/>
  <c r="BK204"/>
  <c r="N204"/>
  <c r="BF204"/>
  <c r="BI203"/>
  <c r="BH203"/>
  <c r="BG203"/>
  <c r="BE203"/>
  <c r="AA203"/>
  <c r="Y203"/>
  <c r="W203"/>
  <c r="BK203"/>
  <c r="N203"/>
  <c r="BF203"/>
  <c r="BI202"/>
  <c r="BH202"/>
  <c r="BG202"/>
  <c r="BE202"/>
  <c r="AA202"/>
  <c r="Y202"/>
  <c r="W202"/>
  <c r="BK202"/>
  <c r="N202"/>
  <c r="BF202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1"/>
  <c r="BH181"/>
  <c r="BG181"/>
  <c r="BE181"/>
  <c r="AA181"/>
  <c r="Y181"/>
  <c r="W181"/>
  <c r="BK181"/>
  <c r="N181"/>
  <c r="BF181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1"/>
  <c r="BH171"/>
  <c r="BG171"/>
  <c r="BE171"/>
  <c r="AA171"/>
  <c r="Y171"/>
  <c r="W171"/>
  <c r="BK171"/>
  <c r="N171"/>
  <c r="BF171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0"/>
  <c r="BH160"/>
  <c r="BG160"/>
  <c r="BE160"/>
  <c r="AA160"/>
  <c r="AA159"/>
  <c r="Y160"/>
  <c r="Y159"/>
  <c r="W160"/>
  <c r="W159"/>
  <c r="BK160"/>
  <c r="BK159"/>
  <c r="N159"/>
  <c r="N160"/>
  <c r="BF160"/>
  <c r="N91"/>
  <c r="BI156"/>
  <c r="BH156"/>
  <c r="BG156"/>
  <c r="BE156"/>
  <c r="AA156"/>
  <c r="Y156"/>
  <c r="W156"/>
  <c r="BK156"/>
  <c r="N156"/>
  <c r="BF156"/>
  <c r="BI153"/>
  <c r="BH153"/>
  <c r="BG153"/>
  <c r="BE153"/>
  <c r="AA153"/>
  <c r="Y153"/>
  <c r="W153"/>
  <c r="BK153"/>
  <c r="N153"/>
  <c r="BF153"/>
  <c r="BI149"/>
  <c r="BH149"/>
  <c r="BG149"/>
  <c r="BE149"/>
  <c r="AA149"/>
  <c r="Y149"/>
  <c r="W149"/>
  <c r="BK149"/>
  <c r="N149"/>
  <c r="BF149"/>
  <c r="BI147"/>
  <c r="BH147"/>
  <c r="BG147"/>
  <c r="BE147"/>
  <c r="AA147"/>
  <c r="Y147"/>
  <c r="W147"/>
  <c r="BK147"/>
  <c r="N147"/>
  <c r="BF147"/>
  <c r="BI145"/>
  <c r="BH145"/>
  <c r="BG145"/>
  <c r="BE145"/>
  <c r="AA145"/>
  <c r="Y145"/>
  <c r="W145"/>
  <c r="BK145"/>
  <c r="N145"/>
  <c r="BF145"/>
  <c r="BI143"/>
  <c r="BH143"/>
  <c r="BG143"/>
  <c r="BE143"/>
  <c r="AA143"/>
  <c r="Y143"/>
  <c r="W143"/>
  <c r="BK143"/>
  <c r="N143"/>
  <c r="BF143"/>
  <c r="BI141"/>
  <c r="BH141"/>
  <c r="BG141"/>
  <c r="BE141"/>
  <c r="AA141"/>
  <c r="AA140"/>
  <c r="AA139"/>
  <c r="AA138"/>
  <c r="Y141"/>
  <c r="Y140"/>
  <c r="Y139"/>
  <c r="Y138"/>
  <c r="W141"/>
  <c r="W140"/>
  <c r="W139"/>
  <c r="W138"/>
  <c i="1" r="AU90"/>
  <c i="4" r="BK141"/>
  <c r="BK140"/>
  <c r="N140"/>
  <c r="BK139"/>
  <c r="N139"/>
  <c r="BK138"/>
  <c r="N138"/>
  <c r="N88"/>
  <c r="N141"/>
  <c r="BF141"/>
  <c r="N90"/>
  <c r="N89"/>
  <c r="F132"/>
  <c r="F130"/>
  <c r="BI119"/>
  <c r="BH119"/>
  <c r="BG119"/>
  <c r="BE119"/>
  <c r="N119"/>
  <c r="BF119"/>
  <c r="BI118"/>
  <c r="BH118"/>
  <c r="BG118"/>
  <c r="BE118"/>
  <c r="N118"/>
  <c r="BF118"/>
  <c r="BI117"/>
  <c r="BH117"/>
  <c r="BG117"/>
  <c r="BE117"/>
  <c r="N117"/>
  <c r="BF117"/>
  <c r="BI116"/>
  <c r="BH116"/>
  <c r="BG116"/>
  <c r="BE116"/>
  <c r="N116"/>
  <c r="BF116"/>
  <c r="BI115"/>
  <c r="BH115"/>
  <c r="BG115"/>
  <c r="BE115"/>
  <c r="N115"/>
  <c r="BF115"/>
  <c r="BI114"/>
  <c r="H36"/>
  <c i="1" r="BD90"/>
  <c i="4" r="BH114"/>
  <c r="H35"/>
  <c i="1" r="BC90"/>
  <c i="4" r="BG114"/>
  <c r="H34"/>
  <c i="1" r="BB90"/>
  <c i="4" r="BE114"/>
  <c r="M32"/>
  <c i="1" r="AV90"/>
  <c i="4" r="H32"/>
  <c i="1" r="AZ90"/>
  <c i="4" r="N114"/>
  <c r="N113"/>
  <c r="L121"/>
  <c r="BF114"/>
  <c r="M33"/>
  <c i="1" r="AW90"/>
  <c i="4" r="H33"/>
  <c i="1" r="BA90"/>
  <c i="4" r="M28"/>
  <c i="1" r="AS90"/>
  <c i="4" r="M27"/>
  <c r="F81"/>
  <c r="F79"/>
  <c r="M30"/>
  <c i="1" r="AG90"/>
  <c i="4" r="L38"/>
  <c r="O21"/>
  <c r="E21"/>
  <c r="M135"/>
  <c r="M84"/>
  <c r="O20"/>
  <c r="O18"/>
  <c r="E18"/>
  <c r="M134"/>
  <c r="M83"/>
  <c r="O17"/>
  <c r="O15"/>
  <c r="E15"/>
  <c r="F135"/>
  <c r="F84"/>
  <c r="O14"/>
  <c r="O12"/>
  <c r="E12"/>
  <c r="F134"/>
  <c r="F83"/>
  <c r="O11"/>
  <c r="O9"/>
  <c r="M132"/>
  <c r="M81"/>
  <c r="F6"/>
  <c r="F129"/>
  <c r="F78"/>
  <c i="3" r="N193"/>
  <c i="1" r="AY89"/>
  <c r="AX89"/>
  <c i="3" r="BI192"/>
  <c r="BH192"/>
  <c r="BG192"/>
  <c r="BE192"/>
  <c r="AA192"/>
  <c r="Y192"/>
  <c r="W192"/>
  <c r="BK192"/>
  <c r="N192"/>
  <c r="BF192"/>
  <c r="BI191"/>
  <c r="BH191"/>
  <c r="BG191"/>
  <c r="BE191"/>
  <c r="AA191"/>
  <c r="Y191"/>
  <c r="W191"/>
  <c r="BK191"/>
  <c r="N191"/>
  <c r="BF191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AA187"/>
  <c r="Y188"/>
  <c r="Y187"/>
  <c r="W188"/>
  <c r="W187"/>
  <c r="BK188"/>
  <c r="BK187"/>
  <c r="N187"/>
  <c r="N188"/>
  <c r="BF188"/>
  <c r="N96"/>
  <c r="BI186"/>
  <c r="BH186"/>
  <c r="BG186"/>
  <c r="BE186"/>
  <c r="AA186"/>
  <c r="AA185"/>
  <c r="Y186"/>
  <c r="Y185"/>
  <c r="W186"/>
  <c r="W185"/>
  <c r="BK186"/>
  <c r="BK185"/>
  <c r="N185"/>
  <c r="N186"/>
  <c r="BF186"/>
  <c r="N9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AA168"/>
  <c r="Y169"/>
  <c r="Y168"/>
  <c r="W169"/>
  <c r="W168"/>
  <c r="BK169"/>
  <c r="BK168"/>
  <c r="N168"/>
  <c r="N169"/>
  <c r="BF169"/>
  <c r="N94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AA158"/>
  <c r="Y159"/>
  <c r="Y158"/>
  <c r="W159"/>
  <c r="W158"/>
  <c r="BK159"/>
  <c r="BK158"/>
  <c r="N158"/>
  <c r="N159"/>
  <c r="BF159"/>
  <c r="N93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AA149"/>
  <c r="Y150"/>
  <c r="Y149"/>
  <c r="W150"/>
  <c r="W149"/>
  <c r="BK150"/>
  <c r="BK149"/>
  <c r="N149"/>
  <c r="N150"/>
  <c r="BF150"/>
  <c r="N92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AA142"/>
  <c r="Y143"/>
  <c r="Y142"/>
  <c r="W143"/>
  <c r="W142"/>
  <c r="BK143"/>
  <c r="BK142"/>
  <c r="N142"/>
  <c r="N143"/>
  <c r="BF143"/>
  <c r="N91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AA133"/>
  <c r="Y134"/>
  <c r="Y133"/>
  <c r="W134"/>
  <c r="W133"/>
  <c r="BK134"/>
  <c r="BK133"/>
  <c r="N133"/>
  <c r="N134"/>
  <c r="BF134"/>
  <c r="N90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7"/>
  <c r="BH127"/>
  <c r="BG127"/>
  <c r="BE127"/>
  <c r="AA127"/>
  <c r="Y127"/>
  <c r="W127"/>
  <c r="BK127"/>
  <c r="N127"/>
  <c r="BF127"/>
  <c r="BI126"/>
  <c r="BH126"/>
  <c r="BG126"/>
  <c r="BE126"/>
  <c r="AA126"/>
  <c r="Y126"/>
  <c r="W126"/>
  <c r="BK126"/>
  <c r="N126"/>
  <c r="BF126"/>
  <c r="BI125"/>
  <c r="BH125"/>
  <c r="BG125"/>
  <c r="BE125"/>
  <c r="AA125"/>
  <c r="AA124"/>
  <c r="AA123"/>
  <c r="Y125"/>
  <c r="Y124"/>
  <c r="Y123"/>
  <c r="W125"/>
  <c r="W124"/>
  <c r="W123"/>
  <c i="1" r="AU89"/>
  <c i="3" r="BK125"/>
  <c r="BK124"/>
  <c r="N124"/>
  <c r="BK123"/>
  <c r="N123"/>
  <c r="N88"/>
  <c r="N125"/>
  <c r="BF125"/>
  <c r="N89"/>
  <c r="F117"/>
  <c r="F115"/>
  <c r="BI104"/>
  <c r="BH104"/>
  <c r="BG104"/>
  <c r="BE104"/>
  <c r="N104"/>
  <c r="BF104"/>
  <c r="BI103"/>
  <c r="BH103"/>
  <c r="BG103"/>
  <c r="BE103"/>
  <c r="N103"/>
  <c r="BF103"/>
  <c r="BI102"/>
  <c r="BH102"/>
  <c r="BG102"/>
  <c r="BE102"/>
  <c r="N102"/>
  <c r="BF102"/>
  <c r="BI101"/>
  <c r="BH101"/>
  <c r="BG101"/>
  <c r="BE101"/>
  <c r="N101"/>
  <c r="BF101"/>
  <c r="BI100"/>
  <c r="BH100"/>
  <c r="BG100"/>
  <c r="BE100"/>
  <c r="N100"/>
  <c r="BF100"/>
  <c r="BI99"/>
  <c r="H36"/>
  <c i="1" r="BD89"/>
  <c i="3" r="BH99"/>
  <c r="H35"/>
  <c i="1" r="BC89"/>
  <c i="3" r="BG99"/>
  <c r="H34"/>
  <c i="1" r="BB89"/>
  <c i="3" r="BE99"/>
  <c r="M32"/>
  <c i="1" r="AV89"/>
  <c i="3" r="H32"/>
  <c i="1" r="AZ89"/>
  <c i="3" r="N99"/>
  <c r="N98"/>
  <c r="L106"/>
  <c r="BF99"/>
  <c r="M33"/>
  <c i="1" r="AW89"/>
  <c i="3" r="H33"/>
  <c i="1" r="BA89"/>
  <c i="3" r="M28"/>
  <c i="1" r="AS89"/>
  <c i="3" r="M27"/>
  <c r="F81"/>
  <c r="F79"/>
  <c r="M30"/>
  <c i="1" r="AG89"/>
  <c i="3" r="L38"/>
  <c r="O21"/>
  <c r="E21"/>
  <c r="M120"/>
  <c r="M84"/>
  <c r="O20"/>
  <c r="O18"/>
  <c r="E18"/>
  <c r="M119"/>
  <c r="M83"/>
  <c r="O17"/>
  <c r="O15"/>
  <c r="E15"/>
  <c r="F120"/>
  <c r="F84"/>
  <c r="O14"/>
  <c r="O12"/>
  <c r="E12"/>
  <c r="F119"/>
  <c r="F83"/>
  <c r="O11"/>
  <c r="O9"/>
  <c r="M117"/>
  <c r="M81"/>
  <c r="F6"/>
  <c r="F114"/>
  <c r="F78"/>
  <c i="2" r="N511"/>
  <c i="1" r="AY88"/>
  <c r="AX88"/>
  <c i="2" r="BI510"/>
  <c r="BH510"/>
  <c r="BG510"/>
  <c r="BE510"/>
  <c r="AA510"/>
  <c r="Y510"/>
  <c r="W510"/>
  <c r="BK510"/>
  <c r="N510"/>
  <c r="BF510"/>
  <c r="BI509"/>
  <c r="BH509"/>
  <c r="BG509"/>
  <c r="BE509"/>
  <c r="AA509"/>
  <c r="Y509"/>
  <c r="W509"/>
  <c r="BK509"/>
  <c r="N509"/>
  <c r="BF509"/>
  <c r="BI508"/>
  <c r="BH508"/>
  <c r="BG508"/>
  <c r="BE508"/>
  <c r="AA508"/>
  <c r="AA507"/>
  <c r="AA506"/>
  <c r="Y508"/>
  <c r="Y507"/>
  <c r="Y506"/>
  <c r="W508"/>
  <c r="W507"/>
  <c r="W506"/>
  <c r="BK508"/>
  <c r="BK507"/>
  <c r="N507"/>
  <c r="BK506"/>
  <c r="N506"/>
  <c r="N508"/>
  <c r="BF508"/>
  <c r="N111"/>
  <c r="N110"/>
  <c r="BI505"/>
  <c r="BH505"/>
  <c r="BG505"/>
  <c r="BE505"/>
  <c r="AA505"/>
  <c r="Y505"/>
  <c r="W505"/>
  <c r="BK505"/>
  <c r="N505"/>
  <c r="BF505"/>
  <c r="BI494"/>
  <c r="BH494"/>
  <c r="BG494"/>
  <c r="BE494"/>
  <c r="AA494"/>
  <c r="Y494"/>
  <c r="W494"/>
  <c r="BK494"/>
  <c r="N494"/>
  <c r="BF494"/>
  <c r="BI493"/>
  <c r="BH493"/>
  <c r="BG493"/>
  <c r="BE493"/>
  <c r="AA493"/>
  <c r="Y493"/>
  <c r="W493"/>
  <c r="BK493"/>
  <c r="N493"/>
  <c r="BF493"/>
  <c r="BI492"/>
  <c r="BH492"/>
  <c r="BG492"/>
  <c r="BE492"/>
  <c r="AA492"/>
  <c r="Y492"/>
  <c r="W492"/>
  <c r="BK492"/>
  <c r="N492"/>
  <c r="BF492"/>
  <c r="BI491"/>
  <c r="BH491"/>
  <c r="BG491"/>
  <c r="BE491"/>
  <c r="AA491"/>
  <c r="Y491"/>
  <c r="W491"/>
  <c r="BK491"/>
  <c r="N491"/>
  <c r="BF491"/>
  <c r="BI488"/>
  <c r="BH488"/>
  <c r="BG488"/>
  <c r="BE488"/>
  <c r="AA488"/>
  <c r="Y488"/>
  <c r="W488"/>
  <c r="BK488"/>
  <c r="N488"/>
  <c r="BF488"/>
  <c r="BI477"/>
  <c r="BH477"/>
  <c r="BG477"/>
  <c r="BE477"/>
  <c r="AA477"/>
  <c r="AA476"/>
  <c r="Y477"/>
  <c r="Y476"/>
  <c r="W477"/>
  <c r="W476"/>
  <c r="BK477"/>
  <c r="BK476"/>
  <c r="N476"/>
  <c r="N477"/>
  <c r="BF477"/>
  <c r="N109"/>
  <c r="BI475"/>
  <c r="BH475"/>
  <c r="BG475"/>
  <c r="BE475"/>
  <c r="AA475"/>
  <c r="Y475"/>
  <c r="W475"/>
  <c r="BK475"/>
  <c r="N475"/>
  <c r="BF475"/>
  <c r="BI470"/>
  <c r="BH470"/>
  <c r="BG470"/>
  <c r="BE470"/>
  <c r="AA470"/>
  <c r="AA469"/>
  <c r="Y470"/>
  <c r="Y469"/>
  <c r="W470"/>
  <c r="W469"/>
  <c r="BK470"/>
  <c r="BK469"/>
  <c r="N469"/>
  <c r="N470"/>
  <c r="BF470"/>
  <c r="N108"/>
  <c r="BI468"/>
  <c r="BH468"/>
  <c r="BG468"/>
  <c r="BE468"/>
  <c r="AA468"/>
  <c r="Y468"/>
  <c r="W468"/>
  <c r="BK468"/>
  <c r="N468"/>
  <c r="BF468"/>
  <c r="BI464"/>
  <c r="BH464"/>
  <c r="BG464"/>
  <c r="BE464"/>
  <c r="AA464"/>
  <c r="Y464"/>
  <c r="W464"/>
  <c r="BK464"/>
  <c r="N464"/>
  <c r="BF464"/>
  <c r="BI463"/>
  <c r="BH463"/>
  <c r="BG463"/>
  <c r="BE463"/>
  <c r="AA463"/>
  <c r="Y463"/>
  <c r="W463"/>
  <c r="BK463"/>
  <c r="N463"/>
  <c r="BF463"/>
  <c r="BI462"/>
  <c r="BH462"/>
  <c r="BG462"/>
  <c r="BE462"/>
  <c r="AA462"/>
  <c r="Y462"/>
  <c r="W462"/>
  <c r="BK462"/>
  <c r="N462"/>
  <c r="BF462"/>
  <c r="BI461"/>
  <c r="BH461"/>
  <c r="BG461"/>
  <c r="BE461"/>
  <c r="AA461"/>
  <c r="Y461"/>
  <c r="W461"/>
  <c r="BK461"/>
  <c r="N461"/>
  <c r="BF461"/>
  <c r="BI457"/>
  <c r="BH457"/>
  <c r="BG457"/>
  <c r="BE457"/>
  <c r="AA457"/>
  <c r="Y457"/>
  <c r="W457"/>
  <c r="BK457"/>
  <c r="N457"/>
  <c r="BF457"/>
  <c r="BI456"/>
  <c r="BH456"/>
  <c r="BG456"/>
  <c r="BE456"/>
  <c r="AA456"/>
  <c r="Y456"/>
  <c r="W456"/>
  <c r="BK456"/>
  <c r="N456"/>
  <c r="BF456"/>
  <c r="BI451"/>
  <c r="BH451"/>
  <c r="BG451"/>
  <c r="BE451"/>
  <c r="AA451"/>
  <c r="AA450"/>
  <c r="Y451"/>
  <c r="Y450"/>
  <c r="W451"/>
  <c r="W450"/>
  <c r="BK451"/>
  <c r="BK450"/>
  <c r="N450"/>
  <c r="N451"/>
  <c r="BF451"/>
  <c r="N107"/>
  <c r="BI446"/>
  <c r="BH446"/>
  <c r="BG446"/>
  <c r="BE446"/>
  <c r="AA446"/>
  <c r="Y446"/>
  <c r="W446"/>
  <c r="BK446"/>
  <c r="N446"/>
  <c r="BF446"/>
  <c r="BI445"/>
  <c r="BH445"/>
  <c r="BG445"/>
  <c r="BE445"/>
  <c r="AA445"/>
  <c r="AA444"/>
  <c r="Y445"/>
  <c r="Y444"/>
  <c r="W445"/>
  <c r="W444"/>
  <c r="BK445"/>
  <c r="BK444"/>
  <c r="N444"/>
  <c r="N445"/>
  <c r="BF445"/>
  <c r="N106"/>
  <c r="BI443"/>
  <c r="BH443"/>
  <c r="BG443"/>
  <c r="BE443"/>
  <c r="AA443"/>
  <c r="Y443"/>
  <c r="W443"/>
  <c r="BK443"/>
  <c r="N443"/>
  <c r="BF443"/>
  <c r="BI442"/>
  <c r="BH442"/>
  <c r="BG442"/>
  <c r="BE442"/>
  <c r="AA442"/>
  <c r="Y442"/>
  <c r="W442"/>
  <c r="BK442"/>
  <c r="N442"/>
  <c r="BF442"/>
  <c r="BI441"/>
  <c r="BH441"/>
  <c r="BG441"/>
  <c r="BE441"/>
  <c r="AA441"/>
  <c r="Y441"/>
  <c r="W441"/>
  <c r="BK441"/>
  <c r="N441"/>
  <c r="BF441"/>
  <c r="BI440"/>
  <c r="BH440"/>
  <c r="BG440"/>
  <c r="BE440"/>
  <c r="AA440"/>
  <c r="Y440"/>
  <c r="W440"/>
  <c r="BK440"/>
  <c r="N440"/>
  <c r="BF440"/>
  <c r="BI437"/>
  <c r="BH437"/>
  <c r="BG437"/>
  <c r="BE437"/>
  <c r="AA437"/>
  <c r="Y437"/>
  <c r="W437"/>
  <c r="BK437"/>
  <c r="N437"/>
  <c r="BF437"/>
  <c r="BI436"/>
  <c r="BH436"/>
  <c r="BG436"/>
  <c r="BE436"/>
  <c r="AA436"/>
  <c r="Y436"/>
  <c r="W436"/>
  <c r="BK436"/>
  <c r="N436"/>
  <c r="BF436"/>
  <c r="BI433"/>
  <c r="BH433"/>
  <c r="BG433"/>
  <c r="BE433"/>
  <c r="AA433"/>
  <c r="Y433"/>
  <c r="W433"/>
  <c r="BK433"/>
  <c r="N433"/>
  <c r="BF433"/>
  <c r="BI428"/>
  <c r="BH428"/>
  <c r="BG428"/>
  <c r="BE428"/>
  <c r="AA428"/>
  <c r="AA427"/>
  <c r="Y428"/>
  <c r="Y427"/>
  <c r="W428"/>
  <c r="W427"/>
  <c r="BK428"/>
  <c r="BK427"/>
  <c r="N427"/>
  <c r="N428"/>
  <c r="BF428"/>
  <c r="N105"/>
  <c r="BI426"/>
  <c r="BH426"/>
  <c r="BG426"/>
  <c r="BE426"/>
  <c r="AA426"/>
  <c r="Y426"/>
  <c r="W426"/>
  <c r="BK426"/>
  <c r="N426"/>
  <c r="BF426"/>
  <c r="BI424"/>
  <c r="BH424"/>
  <c r="BG424"/>
  <c r="BE424"/>
  <c r="AA424"/>
  <c r="Y424"/>
  <c r="W424"/>
  <c r="BK424"/>
  <c r="N424"/>
  <c r="BF424"/>
  <c r="BI423"/>
  <c r="BH423"/>
  <c r="BG423"/>
  <c r="BE423"/>
  <c r="AA423"/>
  <c r="Y423"/>
  <c r="W423"/>
  <c r="BK423"/>
  <c r="N423"/>
  <c r="BF423"/>
  <c r="BI420"/>
  <c r="BH420"/>
  <c r="BG420"/>
  <c r="BE420"/>
  <c r="AA420"/>
  <c r="Y420"/>
  <c r="W420"/>
  <c r="BK420"/>
  <c r="N420"/>
  <c r="BF420"/>
  <c r="BI419"/>
  <c r="BH419"/>
  <c r="BG419"/>
  <c r="BE419"/>
  <c r="AA419"/>
  <c r="Y419"/>
  <c r="W419"/>
  <c r="BK419"/>
  <c r="N419"/>
  <c r="BF419"/>
  <c r="BI416"/>
  <c r="BH416"/>
  <c r="BG416"/>
  <c r="BE416"/>
  <c r="AA416"/>
  <c r="Y416"/>
  <c r="W416"/>
  <c r="BK416"/>
  <c r="N416"/>
  <c r="BF416"/>
  <c r="BI411"/>
  <c r="BH411"/>
  <c r="BG411"/>
  <c r="BE411"/>
  <c r="AA411"/>
  <c r="Y411"/>
  <c r="W411"/>
  <c r="BK411"/>
  <c r="N411"/>
  <c r="BF411"/>
  <c r="BI410"/>
  <c r="BH410"/>
  <c r="BG410"/>
  <c r="BE410"/>
  <c r="AA410"/>
  <c r="Y410"/>
  <c r="W410"/>
  <c r="BK410"/>
  <c r="N410"/>
  <c r="BF410"/>
  <c r="BI404"/>
  <c r="BH404"/>
  <c r="BG404"/>
  <c r="BE404"/>
  <c r="AA404"/>
  <c r="Y404"/>
  <c r="W404"/>
  <c r="BK404"/>
  <c r="N404"/>
  <c r="BF404"/>
  <c r="BI401"/>
  <c r="BH401"/>
  <c r="BG401"/>
  <c r="BE401"/>
  <c r="AA401"/>
  <c r="Y401"/>
  <c r="W401"/>
  <c r="BK401"/>
  <c r="N401"/>
  <c r="BF401"/>
  <c r="BI397"/>
  <c r="BH397"/>
  <c r="BG397"/>
  <c r="BE397"/>
  <c r="AA397"/>
  <c r="AA396"/>
  <c r="Y397"/>
  <c r="Y396"/>
  <c r="W397"/>
  <c r="W396"/>
  <c r="BK397"/>
  <c r="BK396"/>
  <c r="N396"/>
  <c r="N397"/>
  <c r="BF397"/>
  <c r="N104"/>
  <c r="BI395"/>
  <c r="BH395"/>
  <c r="BG395"/>
  <c r="BE395"/>
  <c r="AA395"/>
  <c r="Y395"/>
  <c r="W395"/>
  <c r="BK395"/>
  <c r="N395"/>
  <c r="BF395"/>
  <c r="BI394"/>
  <c r="BH394"/>
  <c r="BG394"/>
  <c r="BE394"/>
  <c r="AA394"/>
  <c r="Y394"/>
  <c r="W394"/>
  <c r="BK394"/>
  <c r="N394"/>
  <c r="BF394"/>
  <c r="BI393"/>
  <c r="BH393"/>
  <c r="BG393"/>
  <c r="BE393"/>
  <c r="AA393"/>
  <c r="Y393"/>
  <c r="W393"/>
  <c r="BK393"/>
  <c r="N393"/>
  <c r="BF393"/>
  <c r="BI392"/>
  <c r="BH392"/>
  <c r="BG392"/>
  <c r="BE392"/>
  <c r="AA392"/>
  <c r="Y392"/>
  <c r="W392"/>
  <c r="BK392"/>
  <c r="N392"/>
  <c r="BF392"/>
  <c r="BI391"/>
  <c r="BH391"/>
  <c r="BG391"/>
  <c r="BE391"/>
  <c r="AA391"/>
  <c r="Y391"/>
  <c r="W391"/>
  <c r="BK391"/>
  <c r="N391"/>
  <c r="BF391"/>
  <c r="BI390"/>
  <c r="BH390"/>
  <c r="BG390"/>
  <c r="BE390"/>
  <c r="AA390"/>
  <c r="Y390"/>
  <c r="W390"/>
  <c r="BK390"/>
  <c r="N390"/>
  <c r="BF390"/>
  <c r="BI389"/>
  <c r="BH389"/>
  <c r="BG389"/>
  <c r="BE389"/>
  <c r="AA389"/>
  <c r="Y389"/>
  <c r="W389"/>
  <c r="BK389"/>
  <c r="N389"/>
  <c r="BF389"/>
  <c r="BI388"/>
  <c r="BH388"/>
  <c r="BG388"/>
  <c r="BE388"/>
  <c r="AA388"/>
  <c r="Y388"/>
  <c r="W388"/>
  <c r="BK388"/>
  <c r="N388"/>
  <c r="BF388"/>
  <c r="BI387"/>
  <c r="BH387"/>
  <c r="BG387"/>
  <c r="BE387"/>
  <c r="AA387"/>
  <c r="Y387"/>
  <c r="W387"/>
  <c r="BK387"/>
  <c r="N387"/>
  <c r="BF387"/>
  <c r="BI386"/>
  <c r="BH386"/>
  <c r="BG386"/>
  <c r="BE386"/>
  <c r="AA386"/>
  <c r="Y386"/>
  <c r="W386"/>
  <c r="BK386"/>
  <c r="N386"/>
  <c r="BF386"/>
  <c r="BI385"/>
  <c r="BH385"/>
  <c r="BG385"/>
  <c r="BE385"/>
  <c r="AA385"/>
  <c r="Y385"/>
  <c r="W385"/>
  <c r="BK385"/>
  <c r="N385"/>
  <c r="BF385"/>
  <c r="BI384"/>
  <c r="BH384"/>
  <c r="BG384"/>
  <c r="BE384"/>
  <c r="AA384"/>
  <c r="Y384"/>
  <c r="W384"/>
  <c r="BK384"/>
  <c r="N384"/>
  <c r="BF384"/>
  <c r="BI383"/>
  <c r="BH383"/>
  <c r="BG383"/>
  <c r="BE383"/>
  <c r="AA383"/>
  <c r="Y383"/>
  <c r="W383"/>
  <c r="BK383"/>
  <c r="N383"/>
  <c r="BF383"/>
  <c r="BI382"/>
  <c r="BH382"/>
  <c r="BG382"/>
  <c r="BE382"/>
  <c r="AA382"/>
  <c r="Y382"/>
  <c r="W382"/>
  <c r="BK382"/>
  <c r="N382"/>
  <c r="BF382"/>
  <c r="BI381"/>
  <c r="BH381"/>
  <c r="BG381"/>
  <c r="BE381"/>
  <c r="AA381"/>
  <c r="Y381"/>
  <c r="W381"/>
  <c r="BK381"/>
  <c r="N381"/>
  <c r="BF381"/>
  <c r="BI380"/>
  <c r="BH380"/>
  <c r="BG380"/>
  <c r="BE380"/>
  <c r="AA380"/>
  <c r="AA379"/>
  <c r="Y380"/>
  <c r="Y379"/>
  <c r="W380"/>
  <c r="W379"/>
  <c r="BK380"/>
  <c r="BK379"/>
  <c r="N379"/>
  <c r="N380"/>
  <c r="BF380"/>
  <c r="N103"/>
  <c r="BI378"/>
  <c r="BH378"/>
  <c r="BG378"/>
  <c r="BE378"/>
  <c r="AA378"/>
  <c r="Y378"/>
  <c r="W378"/>
  <c r="BK378"/>
  <c r="N378"/>
  <c r="BF378"/>
  <c r="BI372"/>
  <c r="BH372"/>
  <c r="BG372"/>
  <c r="BE372"/>
  <c r="AA372"/>
  <c r="AA371"/>
  <c r="Y372"/>
  <c r="Y371"/>
  <c r="W372"/>
  <c r="W371"/>
  <c r="BK372"/>
  <c r="BK371"/>
  <c r="N371"/>
  <c r="N372"/>
  <c r="BF372"/>
  <c r="N102"/>
  <c r="BI370"/>
  <c r="BH370"/>
  <c r="BG370"/>
  <c r="BE370"/>
  <c r="AA370"/>
  <c r="Y370"/>
  <c r="W370"/>
  <c r="BK370"/>
  <c r="N370"/>
  <c r="BF370"/>
  <c r="BI367"/>
  <c r="BH367"/>
  <c r="BG367"/>
  <c r="BE367"/>
  <c r="AA367"/>
  <c r="Y367"/>
  <c r="W367"/>
  <c r="BK367"/>
  <c r="N367"/>
  <c r="BF367"/>
  <c r="BI362"/>
  <c r="BH362"/>
  <c r="BG362"/>
  <c r="BE362"/>
  <c r="AA362"/>
  <c r="Y362"/>
  <c r="W362"/>
  <c r="BK362"/>
  <c r="N362"/>
  <c r="BF362"/>
  <c r="BI356"/>
  <c r="BH356"/>
  <c r="BG356"/>
  <c r="BE356"/>
  <c r="AA356"/>
  <c r="AA355"/>
  <c r="Y356"/>
  <c r="Y355"/>
  <c r="W356"/>
  <c r="W355"/>
  <c r="BK356"/>
  <c r="BK355"/>
  <c r="N355"/>
  <c r="N356"/>
  <c r="BF356"/>
  <c r="N101"/>
  <c r="BI354"/>
  <c r="BH354"/>
  <c r="BG354"/>
  <c r="BE354"/>
  <c r="AA354"/>
  <c r="Y354"/>
  <c r="W354"/>
  <c r="BK354"/>
  <c r="N354"/>
  <c r="BF354"/>
  <c r="BI353"/>
  <c r="BH353"/>
  <c r="BG353"/>
  <c r="BE353"/>
  <c r="AA353"/>
  <c r="Y353"/>
  <c r="W353"/>
  <c r="BK353"/>
  <c r="N353"/>
  <c r="BF353"/>
  <c r="BI352"/>
  <c r="BH352"/>
  <c r="BG352"/>
  <c r="BE352"/>
  <c r="AA352"/>
  <c r="Y352"/>
  <c r="W352"/>
  <c r="BK352"/>
  <c r="N352"/>
  <c r="BF352"/>
  <c r="BI351"/>
  <c r="BH351"/>
  <c r="BG351"/>
  <c r="BE351"/>
  <c r="AA351"/>
  <c r="Y351"/>
  <c r="W351"/>
  <c r="BK351"/>
  <c r="N351"/>
  <c r="BF351"/>
  <c r="BI350"/>
  <c r="BH350"/>
  <c r="BG350"/>
  <c r="BE350"/>
  <c r="AA350"/>
  <c r="Y350"/>
  <c r="W350"/>
  <c r="BK350"/>
  <c r="N350"/>
  <c r="BF350"/>
  <c r="BI349"/>
  <c r="BH349"/>
  <c r="BG349"/>
  <c r="BE349"/>
  <c r="AA349"/>
  <c r="Y349"/>
  <c r="W349"/>
  <c r="BK349"/>
  <c r="N349"/>
  <c r="BF349"/>
  <c r="BI348"/>
  <c r="BH348"/>
  <c r="BG348"/>
  <c r="BE348"/>
  <c r="AA348"/>
  <c r="Y348"/>
  <c r="W348"/>
  <c r="BK348"/>
  <c r="N348"/>
  <c r="BF348"/>
  <c r="BI347"/>
  <c r="BH347"/>
  <c r="BG347"/>
  <c r="BE347"/>
  <c r="AA347"/>
  <c r="Y347"/>
  <c r="W347"/>
  <c r="BK347"/>
  <c r="N347"/>
  <c r="BF347"/>
  <c r="BI346"/>
  <c r="BH346"/>
  <c r="BG346"/>
  <c r="BE346"/>
  <c r="AA346"/>
  <c r="Y346"/>
  <c r="W346"/>
  <c r="BK346"/>
  <c r="N346"/>
  <c r="BF346"/>
  <c r="BI345"/>
  <c r="BH345"/>
  <c r="BG345"/>
  <c r="BE345"/>
  <c r="AA345"/>
  <c r="Y345"/>
  <c r="W345"/>
  <c r="BK345"/>
  <c r="N345"/>
  <c r="BF345"/>
  <c r="BI344"/>
  <c r="BH344"/>
  <c r="BG344"/>
  <c r="BE344"/>
  <c r="AA344"/>
  <c r="Y344"/>
  <c r="W344"/>
  <c r="BK344"/>
  <c r="N344"/>
  <c r="BF344"/>
  <c r="BI343"/>
  <c r="BH343"/>
  <c r="BG343"/>
  <c r="BE343"/>
  <c r="AA343"/>
  <c r="Y343"/>
  <c r="W343"/>
  <c r="BK343"/>
  <c r="N343"/>
  <c r="BF343"/>
  <c r="BI342"/>
  <c r="BH342"/>
  <c r="BG342"/>
  <c r="BE342"/>
  <c r="AA342"/>
  <c r="Y342"/>
  <c r="W342"/>
  <c r="BK342"/>
  <c r="N342"/>
  <c r="BF342"/>
  <c r="BI341"/>
  <c r="BH341"/>
  <c r="BG341"/>
  <c r="BE341"/>
  <c r="AA341"/>
  <c r="Y341"/>
  <c r="W341"/>
  <c r="BK341"/>
  <c r="N341"/>
  <c r="BF341"/>
  <c r="BI340"/>
  <c r="BH340"/>
  <c r="BG340"/>
  <c r="BE340"/>
  <c r="AA340"/>
  <c r="Y340"/>
  <c r="W340"/>
  <c r="BK340"/>
  <c r="N340"/>
  <c r="BF340"/>
  <c r="BI339"/>
  <c r="BH339"/>
  <c r="BG339"/>
  <c r="BE339"/>
  <c r="AA339"/>
  <c r="Y339"/>
  <c r="W339"/>
  <c r="BK339"/>
  <c r="N339"/>
  <c r="BF339"/>
  <c r="BI338"/>
  <c r="BH338"/>
  <c r="BG338"/>
  <c r="BE338"/>
  <c r="AA338"/>
  <c r="Y338"/>
  <c r="W338"/>
  <c r="BK338"/>
  <c r="N338"/>
  <c r="BF338"/>
  <c r="BI337"/>
  <c r="BH337"/>
  <c r="BG337"/>
  <c r="BE337"/>
  <c r="AA337"/>
  <c r="Y337"/>
  <c r="W337"/>
  <c r="BK337"/>
  <c r="N337"/>
  <c r="BF337"/>
  <c r="BI336"/>
  <c r="BH336"/>
  <c r="BG336"/>
  <c r="BE336"/>
  <c r="AA336"/>
  <c r="Y336"/>
  <c r="W336"/>
  <c r="BK336"/>
  <c r="N336"/>
  <c r="BF336"/>
  <c r="BI335"/>
  <c r="BH335"/>
  <c r="BG335"/>
  <c r="BE335"/>
  <c r="AA335"/>
  <c r="Y335"/>
  <c r="W335"/>
  <c r="BK335"/>
  <c r="N335"/>
  <c r="BF335"/>
  <c r="BI334"/>
  <c r="BH334"/>
  <c r="BG334"/>
  <c r="BE334"/>
  <c r="AA334"/>
  <c r="Y334"/>
  <c r="W334"/>
  <c r="BK334"/>
  <c r="N334"/>
  <c r="BF334"/>
  <c r="BI333"/>
  <c r="BH333"/>
  <c r="BG333"/>
  <c r="BE333"/>
  <c r="AA333"/>
  <c r="Y333"/>
  <c r="W333"/>
  <c r="BK333"/>
  <c r="N333"/>
  <c r="BF333"/>
  <c r="BI332"/>
  <c r="BH332"/>
  <c r="BG332"/>
  <c r="BE332"/>
  <c r="AA332"/>
  <c r="Y332"/>
  <c r="W332"/>
  <c r="BK332"/>
  <c r="N332"/>
  <c r="BF332"/>
  <c r="BI331"/>
  <c r="BH331"/>
  <c r="BG331"/>
  <c r="BE331"/>
  <c r="AA331"/>
  <c r="Y331"/>
  <c r="W331"/>
  <c r="BK331"/>
  <c r="N331"/>
  <c r="BF331"/>
  <c r="BI330"/>
  <c r="BH330"/>
  <c r="BG330"/>
  <c r="BE330"/>
  <c r="AA330"/>
  <c r="Y330"/>
  <c r="W330"/>
  <c r="BK330"/>
  <c r="N330"/>
  <c r="BF330"/>
  <c r="BI329"/>
  <c r="BH329"/>
  <c r="BG329"/>
  <c r="BE329"/>
  <c r="AA329"/>
  <c r="Y329"/>
  <c r="W329"/>
  <c r="BK329"/>
  <c r="N329"/>
  <c r="BF329"/>
  <c r="BI328"/>
  <c r="BH328"/>
  <c r="BG328"/>
  <c r="BE328"/>
  <c r="AA328"/>
  <c r="Y328"/>
  <c r="W328"/>
  <c r="BK328"/>
  <c r="N328"/>
  <c r="BF328"/>
  <c r="BI327"/>
  <c r="BH327"/>
  <c r="BG327"/>
  <c r="BE327"/>
  <c r="AA327"/>
  <c r="Y327"/>
  <c r="W327"/>
  <c r="BK327"/>
  <c r="N327"/>
  <c r="BF327"/>
  <c r="BI326"/>
  <c r="BH326"/>
  <c r="BG326"/>
  <c r="BE326"/>
  <c r="AA326"/>
  <c r="Y326"/>
  <c r="W326"/>
  <c r="BK326"/>
  <c r="N326"/>
  <c r="BF326"/>
  <c r="BI325"/>
  <c r="BH325"/>
  <c r="BG325"/>
  <c r="BE325"/>
  <c r="AA325"/>
  <c r="Y325"/>
  <c r="W325"/>
  <c r="BK325"/>
  <c r="N325"/>
  <c r="BF325"/>
  <c r="BI324"/>
  <c r="BH324"/>
  <c r="BG324"/>
  <c r="BE324"/>
  <c r="AA324"/>
  <c r="Y324"/>
  <c r="W324"/>
  <c r="BK324"/>
  <c r="N324"/>
  <c r="BF324"/>
  <c r="BI323"/>
  <c r="BH323"/>
  <c r="BG323"/>
  <c r="BE323"/>
  <c r="AA323"/>
  <c r="Y323"/>
  <c r="W323"/>
  <c r="BK323"/>
  <c r="N323"/>
  <c r="BF323"/>
  <c r="BI322"/>
  <c r="BH322"/>
  <c r="BG322"/>
  <c r="BE322"/>
  <c r="AA322"/>
  <c r="Y322"/>
  <c r="W322"/>
  <c r="BK322"/>
  <c r="N322"/>
  <c r="BF322"/>
  <c r="BI321"/>
  <c r="BH321"/>
  <c r="BG321"/>
  <c r="BE321"/>
  <c r="AA321"/>
  <c r="Y321"/>
  <c r="W321"/>
  <c r="BK321"/>
  <c r="N321"/>
  <c r="BF321"/>
  <c r="BI320"/>
  <c r="BH320"/>
  <c r="BG320"/>
  <c r="BE320"/>
  <c r="AA320"/>
  <c r="AA319"/>
  <c r="Y320"/>
  <c r="Y319"/>
  <c r="W320"/>
  <c r="W319"/>
  <c r="BK320"/>
  <c r="BK319"/>
  <c r="N319"/>
  <c r="N320"/>
  <c r="BF320"/>
  <c r="N100"/>
  <c r="BI318"/>
  <c r="BH318"/>
  <c r="BG318"/>
  <c r="BE318"/>
  <c r="AA318"/>
  <c r="Y318"/>
  <c r="W318"/>
  <c r="BK318"/>
  <c r="N318"/>
  <c r="BF318"/>
  <c r="BI317"/>
  <c r="BH317"/>
  <c r="BG317"/>
  <c r="BE317"/>
  <c r="AA317"/>
  <c r="Y317"/>
  <c r="W317"/>
  <c r="BK317"/>
  <c r="N317"/>
  <c r="BF317"/>
  <c r="BI316"/>
  <c r="BH316"/>
  <c r="BG316"/>
  <c r="BE316"/>
  <c r="AA316"/>
  <c r="Y316"/>
  <c r="W316"/>
  <c r="BK316"/>
  <c r="N316"/>
  <c r="BF316"/>
  <c r="BI315"/>
  <c r="BH315"/>
  <c r="BG315"/>
  <c r="BE315"/>
  <c r="AA315"/>
  <c r="Y315"/>
  <c r="W315"/>
  <c r="BK315"/>
  <c r="N315"/>
  <c r="BF315"/>
  <c r="BI314"/>
  <c r="BH314"/>
  <c r="BG314"/>
  <c r="BE314"/>
  <c r="AA314"/>
  <c r="Y314"/>
  <c r="W314"/>
  <c r="BK314"/>
  <c r="N314"/>
  <c r="BF314"/>
  <c r="BI313"/>
  <c r="BH313"/>
  <c r="BG313"/>
  <c r="BE313"/>
  <c r="AA313"/>
  <c r="Y313"/>
  <c r="W313"/>
  <c r="BK313"/>
  <c r="N313"/>
  <c r="BF313"/>
  <c r="BI312"/>
  <c r="BH312"/>
  <c r="BG312"/>
  <c r="BE312"/>
  <c r="AA312"/>
  <c r="Y312"/>
  <c r="W312"/>
  <c r="BK312"/>
  <c r="N312"/>
  <c r="BF312"/>
  <c r="BI311"/>
  <c r="BH311"/>
  <c r="BG311"/>
  <c r="BE311"/>
  <c r="AA311"/>
  <c r="Y311"/>
  <c r="W311"/>
  <c r="BK311"/>
  <c r="N311"/>
  <c r="BF311"/>
  <c r="BI310"/>
  <c r="BH310"/>
  <c r="BG310"/>
  <c r="BE310"/>
  <c r="AA310"/>
  <c r="Y310"/>
  <c r="W310"/>
  <c r="BK310"/>
  <c r="N310"/>
  <c r="BF310"/>
  <c r="BI309"/>
  <c r="BH309"/>
  <c r="BG309"/>
  <c r="BE309"/>
  <c r="AA309"/>
  <c r="Y309"/>
  <c r="W309"/>
  <c r="BK309"/>
  <c r="N309"/>
  <c r="BF309"/>
  <c r="BI308"/>
  <c r="BH308"/>
  <c r="BG308"/>
  <c r="BE308"/>
  <c r="AA308"/>
  <c r="Y308"/>
  <c r="W308"/>
  <c r="BK308"/>
  <c r="N308"/>
  <c r="BF308"/>
  <c r="BI307"/>
  <c r="BH307"/>
  <c r="BG307"/>
  <c r="BE307"/>
  <c r="AA307"/>
  <c r="Y307"/>
  <c r="W307"/>
  <c r="BK307"/>
  <c r="N307"/>
  <c r="BF307"/>
  <c r="BI306"/>
  <c r="BH306"/>
  <c r="BG306"/>
  <c r="BE306"/>
  <c r="AA306"/>
  <c r="Y306"/>
  <c r="W306"/>
  <c r="BK306"/>
  <c r="N306"/>
  <c r="BF306"/>
  <c r="BI305"/>
  <c r="BH305"/>
  <c r="BG305"/>
  <c r="BE305"/>
  <c r="AA305"/>
  <c r="Y305"/>
  <c r="W305"/>
  <c r="BK305"/>
  <c r="N305"/>
  <c r="BF305"/>
  <c r="BI304"/>
  <c r="BH304"/>
  <c r="BG304"/>
  <c r="BE304"/>
  <c r="AA304"/>
  <c r="Y304"/>
  <c r="W304"/>
  <c r="BK304"/>
  <c r="N304"/>
  <c r="BF304"/>
  <c r="BI303"/>
  <c r="BH303"/>
  <c r="BG303"/>
  <c r="BE303"/>
  <c r="AA303"/>
  <c r="Y303"/>
  <c r="W303"/>
  <c r="BK303"/>
  <c r="N303"/>
  <c r="BF303"/>
  <c r="BI302"/>
  <c r="BH302"/>
  <c r="BG302"/>
  <c r="BE302"/>
  <c r="AA302"/>
  <c r="Y302"/>
  <c r="W302"/>
  <c r="BK302"/>
  <c r="N302"/>
  <c r="BF302"/>
  <c r="BI301"/>
  <c r="BH301"/>
  <c r="BG301"/>
  <c r="BE301"/>
  <c r="AA301"/>
  <c r="Y301"/>
  <c r="W301"/>
  <c r="BK301"/>
  <c r="N301"/>
  <c r="BF301"/>
  <c r="BI300"/>
  <c r="BH300"/>
  <c r="BG300"/>
  <c r="BE300"/>
  <c r="AA300"/>
  <c r="Y300"/>
  <c r="W300"/>
  <c r="BK300"/>
  <c r="N300"/>
  <c r="BF300"/>
  <c r="BI299"/>
  <c r="BH299"/>
  <c r="BG299"/>
  <c r="BE299"/>
  <c r="AA299"/>
  <c r="Y299"/>
  <c r="W299"/>
  <c r="BK299"/>
  <c r="N299"/>
  <c r="BF299"/>
  <c r="BI298"/>
  <c r="BH298"/>
  <c r="BG298"/>
  <c r="BE298"/>
  <c r="AA298"/>
  <c r="Y298"/>
  <c r="W298"/>
  <c r="BK298"/>
  <c r="N298"/>
  <c r="BF298"/>
  <c r="BI297"/>
  <c r="BH297"/>
  <c r="BG297"/>
  <c r="BE297"/>
  <c r="AA297"/>
  <c r="AA296"/>
  <c r="Y297"/>
  <c r="Y296"/>
  <c r="W297"/>
  <c r="W296"/>
  <c r="BK297"/>
  <c r="BK296"/>
  <c r="N296"/>
  <c r="N297"/>
  <c r="BF297"/>
  <c r="N99"/>
  <c r="BI295"/>
  <c r="BH295"/>
  <c r="BG295"/>
  <c r="BE295"/>
  <c r="AA295"/>
  <c r="Y295"/>
  <c r="W295"/>
  <c r="BK295"/>
  <c r="N295"/>
  <c r="BF295"/>
  <c r="BI294"/>
  <c r="BH294"/>
  <c r="BG294"/>
  <c r="BE294"/>
  <c r="AA294"/>
  <c r="Y294"/>
  <c r="W294"/>
  <c r="BK294"/>
  <c r="N294"/>
  <c r="BF294"/>
  <c r="BI293"/>
  <c r="BH293"/>
  <c r="BG293"/>
  <c r="BE293"/>
  <c r="AA293"/>
  <c r="Y293"/>
  <c r="W293"/>
  <c r="BK293"/>
  <c r="N293"/>
  <c r="BF293"/>
  <c r="BI292"/>
  <c r="BH292"/>
  <c r="BG292"/>
  <c r="BE292"/>
  <c r="AA292"/>
  <c r="Y292"/>
  <c r="W292"/>
  <c r="BK292"/>
  <c r="N292"/>
  <c r="BF292"/>
  <c r="BI291"/>
  <c r="BH291"/>
  <c r="BG291"/>
  <c r="BE291"/>
  <c r="AA291"/>
  <c r="Y291"/>
  <c r="W291"/>
  <c r="BK291"/>
  <c r="N291"/>
  <c r="BF291"/>
  <c r="BI290"/>
  <c r="BH290"/>
  <c r="BG290"/>
  <c r="BE290"/>
  <c r="AA290"/>
  <c r="Y290"/>
  <c r="W290"/>
  <c r="BK290"/>
  <c r="N290"/>
  <c r="BF290"/>
  <c r="BI289"/>
  <c r="BH289"/>
  <c r="BG289"/>
  <c r="BE289"/>
  <c r="AA289"/>
  <c r="Y289"/>
  <c r="W289"/>
  <c r="BK289"/>
  <c r="N289"/>
  <c r="BF289"/>
  <c r="BI288"/>
  <c r="BH288"/>
  <c r="BG288"/>
  <c r="BE288"/>
  <c r="AA288"/>
  <c r="Y288"/>
  <c r="W288"/>
  <c r="BK288"/>
  <c r="N288"/>
  <c r="BF288"/>
  <c r="BI287"/>
  <c r="BH287"/>
  <c r="BG287"/>
  <c r="BE287"/>
  <c r="AA287"/>
  <c r="Y287"/>
  <c r="W287"/>
  <c r="BK287"/>
  <c r="N287"/>
  <c r="BF287"/>
  <c r="BI286"/>
  <c r="BH286"/>
  <c r="BG286"/>
  <c r="BE286"/>
  <c r="AA286"/>
  <c r="Y286"/>
  <c r="W286"/>
  <c r="BK286"/>
  <c r="N286"/>
  <c r="BF286"/>
  <c r="BI285"/>
  <c r="BH285"/>
  <c r="BG285"/>
  <c r="BE285"/>
  <c r="AA285"/>
  <c r="Y285"/>
  <c r="W285"/>
  <c r="BK285"/>
  <c r="N285"/>
  <c r="BF285"/>
  <c r="BI284"/>
  <c r="BH284"/>
  <c r="BG284"/>
  <c r="BE284"/>
  <c r="AA284"/>
  <c r="Y284"/>
  <c r="W284"/>
  <c r="BK284"/>
  <c r="N284"/>
  <c r="BF284"/>
  <c r="BI283"/>
  <c r="BH283"/>
  <c r="BG283"/>
  <c r="BE283"/>
  <c r="AA283"/>
  <c r="Y283"/>
  <c r="W283"/>
  <c r="BK283"/>
  <c r="N283"/>
  <c r="BF283"/>
  <c r="BI282"/>
  <c r="BH282"/>
  <c r="BG282"/>
  <c r="BE282"/>
  <c r="AA282"/>
  <c r="Y282"/>
  <c r="W282"/>
  <c r="BK282"/>
  <c r="N282"/>
  <c r="BF282"/>
  <c r="BI281"/>
  <c r="BH281"/>
  <c r="BG281"/>
  <c r="BE281"/>
  <c r="AA281"/>
  <c r="Y281"/>
  <c r="W281"/>
  <c r="BK281"/>
  <c r="N281"/>
  <c r="BF281"/>
  <c r="BI280"/>
  <c r="BH280"/>
  <c r="BG280"/>
  <c r="BE280"/>
  <c r="AA280"/>
  <c r="Y280"/>
  <c r="W280"/>
  <c r="BK280"/>
  <c r="N280"/>
  <c r="BF280"/>
  <c r="BI279"/>
  <c r="BH279"/>
  <c r="BG279"/>
  <c r="BE279"/>
  <c r="AA279"/>
  <c r="AA278"/>
  <c r="Y279"/>
  <c r="Y278"/>
  <c r="W279"/>
  <c r="W278"/>
  <c r="BK279"/>
  <c r="BK278"/>
  <c r="N278"/>
  <c r="N279"/>
  <c r="BF279"/>
  <c r="N98"/>
  <c r="BI277"/>
  <c r="BH277"/>
  <c r="BG277"/>
  <c r="BE277"/>
  <c r="AA277"/>
  <c r="Y277"/>
  <c r="W277"/>
  <c r="BK277"/>
  <c r="N277"/>
  <c r="BF277"/>
  <c r="BI276"/>
  <c r="BH276"/>
  <c r="BG276"/>
  <c r="BE276"/>
  <c r="AA276"/>
  <c r="Y276"/>
  <c r="W276"/>
  <c r="BK276"/>
  <c r="N276"/>
  <c r="BF276"/>
  <c r="BI275"/>
  <c r="BH275"/>
  <c r="BG275"/>
  <c r="BE275"/>
  <c r="AA275"/>
  <c r="Y275"/>
  <c r="W275"/>
  <c r="BK275"/>
  <c r="N275"/>
  <c r="BF275"/>
  <c r="BI274"/>
  <c r="BH274"/>
  <c r="BG274"/>
  <c r="BE274"/>
  <c r="AA274"/>
  <c r="Y274"/>
  <c r="W274"/>
  <c r="BK274"/>
  <c r="N274"/>
  <c r="BF274"/>
  <c r="BI273"/>
  <c r="BH273"/>
  <c r="BG273"/>
  <c r="BE273"/>
  <c r="AA273"/>
  <c r="Y273"/>
  <c r="W273"/>
  <c r="BK273"/>
  <c r="N273"/>
  <c r="BF273"/>
  <c r="BI272"/>
  <c r="BH272"/>
  <c r="BG272"/>
  <c r="BE272"/>
  <c r="AA272"/>
  <c r="Y272"/>
  <c r="W272"/>
  <c r="BK272"/>
  <c r="N272"/>
  <c r="BF272"/>
  <c r="BI271"/>
  <c r="BH271"/>
  <c r="BG271"/>
  <c r="BE271"/>
  <c r="AA271"/>
  <c r="Y271"/>
  <c r="W271"/>
  <c r="BK271"/>
  <c r="N271"/>
  <c r="BF271"/>
  <c r="BI270"/>
  <c r="BH270"/>
  <c r="BG270"/>
  <c r="BE270"/>
  <c r="AA270"/>
  <c r="Y270"/>
  <c r="W270"/>
  <c r="BK270"/>
  <c r="N270"/>
  <c r="BF270"/>
  <c r="BI269"/>
  <c r="BH269"/>
  <c r="BG269"/>
  <c r="BE269"/>
  <c r="AA269"/>
  <c r="Y269"/>
  <c r="W269"/>
  <c r="BK269"/>
  <c r="N269"/>
  <c r="BF269"/>
  <c r="BI268"/>
  <c r="BH268"/>
  <c r="BG268"/>
  <c r="BE268"/>
  <c r="AA268"/>
  <c r="Y268"/>
  <c r="W268"/>
  <c r="BK268"/>
  <c r="N268"/>
  <c r="BF268"/>
  <c r="BI267"/>
  <c r="BH267"/>
  <c r="BG267"/>
  <c r="BE267"/>
  <c r="AA267"/>
  <c r="Y267"/>
  <c r="W267"/>
  <c r="BK267"/>
  <c r="N267"/>
  <c r="BF267"/>
  <c r="BI266"/>
  <c r="BH266"/>
  <c r="BG266"/>
  <c r="BE266"/>
  <c r="AA266"/>
  <c r="AA265"/>
  <c r="Y266"/>
  <c r="Y265"/>
  <c r="W266"/>
  <c r="W265"/>
  <c r="BK266"/>
  <c r="BK265"/>
  <c r="N265"/>
  <c r="N266"/>
  <c r="BF266"/>
  <c r="N97"/>
  <c r="BI264"/>
  <c r="BH264"/>
  <c r="BG264"/>
  <c r="BE264"/>
  <c r="AA264"/>
  <c r="Y264"/>
  <c r="W264"/>
  <c r="BK264"/>
  <c r="N264"/>
  <c r="BF264"/>
  <c r="BI263"/>
  <c r="BH263"/>
  <c r="BG263"/>
  <c r="BE263"/>
  <c r="AA263"/>
  <c r="Y263"/>
  <c r="W263"/>
  <c r="BK263"/>
  <c r="N263"/>
  <c r="BF263"/>
  <c r="BI260"/>
  <c r="BH260"/>
  <c r="BG260"/>
  <c r="BE260"/>
  <c r="AA260"/>
  <c r="Y260"/>
  <c r="W260"/>
  <c r="BK260"/>
  <c r="N260"/>
  <c r="BF260"/>
  <c r="BI257"/>
  <c r="BH257"/>
  <c r="BG257"/>
  <c r="BE257"/>
  <c r="AA257"/>
  <c r="Y257"/>
  <c r="W257"/>
  <c r="BK257"/>
  <c r="N257"/>
  <c r="BF257"/>
  <c r="BI254"/>
  <c r="BH254"/>
  <c r="BG254"/>
  <c r="BE254"/>
  <c r="AA254"/>
  <c r="Y254"/>
  <c r="W254"/>
  <c r="BK254"/>
  <c r="N254"/>
  <c r="BF254"/>
  <c r="BI250"/>
  <c r="BH250"/>
  <c r="BG250"/>
  <c r="BE250"/>
  <c r="AA250"/>
  <c r="AA249"/>
  <c r="AA248"/>
  <c r="Y250"/>
  <c r="Y249"/>
  <c r="Y248"/>
  <c r="W250"/>
  <c r="W249"/>
  <c r="W248"/>
  <c r="BK250"/>
  <c r="BK249"/>
  <c r="N249"/>
  <c r="BK248"/>
  <c r="N248"/>
  <c r="N250"/>
  <c r="BF250"/>
  <c r="N96"/>
  <c r="N95"/>
  <c r="BI247"/>
  <c r="BH247"/>
  <c r="BG247"/>
  <c r="BE247"/>
  <c r="AA247"/>
  <c r="AA246"/>
  <c r="Y247"/>
  <c r="Y246"/>
  <c r="W247"/>
  <c r="W246"/>
  <c r="BK247"/>
  <c r="BK246"/>
  <c r="N246"/>
  <c r="N247"/>
  <c r="BF247"/>
  <c r="N94"/>
  <c r="BI245"/>
  <c r="BH245"/>
  <c r="BG245"/>
  <c r="BE245"/>
  <c r="AA245"/>
  <c r="Y245"/>
  <c r="W245"/>
  <c r="BK245"/>
  <c r="N245"/>
  <c r="BF245"/>
  <c r="BI244"/>
  <c r="BH244"/>
  <c r="BG244"/>
  <c r="BE244"/>
  <c r="AA244"/>
  <c r="Y244"/>
  <c r="W244"/>
  <c r="BK244"/>
  <c r="N244"/>
  <c r="BF244"/>
  <c r="BI243"/>
  <c r="BH243"/>
  <c r="BG243"/>
  <c r="BE243"/>
  <c r="AA243"/>
  <c r="Y243"/>
  <c r="W243"/>
  <c r="BK243"/>
  <c r="N243"/>
  <c r="BF243"/>
  <c r="BI242"/>
  <c r="BH242"/>
  <c r="BG242"/>
  <c r="BE242"/>
  <c r="AA242"/>
  <c r="AA241"/>
  <c r="Y242"/>
  <c r="Y241"/>
  <c r="W242"/>
  <c r="W241"/>
  <c r="BK242"/>
  <c r="BK241"/>
  <c r="N241"/>
  <c r="N242"/>
  <c r="BF242"/>
  <c r="N93"/>
  <c r="BI237"/>
  <c r="BH237"/>
  <c r="BG237"/>
  <c r="BE237"/>
  <c r="AA237"/>
  <c r="Y237"/>
  <c r="W237"/>
  <c r="BK237"/>
  <c r="N237"/>
  <c r="BF237"/>
  <c r="BI230"/>
  <c r="BH230"/>
  <c r="BG230"/>
  <c r="BE230"/>
  <c r="AA230"/>
  <c r="Y230"/>
  <c r="W230"/>
  <c r="BK230"/>
  <c r="N230"/>
  <c r="BF230"/>
  <c r="BI229"/>
  <c r="BH229"/>
  <c r="BG229"/>
  <c r="BE229"/>
  <c r="AA229"/>
  <c r="Y229"/>
  <c r="W229"/>
  <c r="BK229"/>
  <c r="N229"/>
  <c r="BF229"/>
  <c r="BI228"/>
  <c r="BH228"/>
  <c r="BG228"/>
  <c r="BE228"/>
  <c r="AA228"/>
  <c r="Y228"/>
  <c r="W228"/>
  <c r="BK228"/>
  <c r="N228"/>
  <c r="BF228"/>
  <c r="BI227"/>
  <c r="BH227"/>
  <c r="BG227"/>
  <c r="BE227"/>
  <c r="AA227"/>
  <c r="Y227"/>
  <c r="W227"/>
  <c r="BK227"/>
  <c r="N227"/>
  <c r="BF227"/>
  <c r="BI224"/>
  <c r="BH224"/>
  <c r="BG224"/>
  <c r="BE224"/>
  <c r="AA224"/>
  <c r="Y224"/>
  <c r="W224"/>
  <c r="BK224"/>
  <c r="N224"/>
  <c r="BF224"/>
  <c r="BI220"/>
  <c r="BH220"/>
  <c r="BG220"/>
  <c r="BE220"/>
  <c r="AA220"/>
  <c r="Y220"/>
  <c r="W220"/>
  <c r="BK220"/>
  <c r="N220"/>
  <c r="BF220"/>
  <c r="BI214"/>
  <c r="BH214"/>
  <c r="BG214"/>
  <c r="BE214"/>
  <c r="AA214"/>
  <c r="Y214"/>
  <c r="W214"/>
  <c r="BK214"/>
  <c r="N214"/>
  <c r="BF214"/>
  <c r="BI209"/>
  <c r="BH209"/>
  <c r="BG209"/>
  <c r="BE209"/>
  <c r="AA209"/>
  <c r="Y209"/>
  <c r="W209"/>
  <c r="BK209"/>
  <c r="N209"/>
  <c r="BF209"/>
  <c r="BI208"/>
  <c r="BH208"/>
  <c r="BG208"/>
  <c r="BE208"/>
  <c r="AA208"/>
  <c r="Y208"/>
  <c r="W208"/>
  <c r="BK208"/>
  <c r="N208"/>
  <c r="BF208"/>
  <c r="BI205"/>
  <c r="BH205"/>
  <c r="BG205"/>
  <c r="BE205"/>
  <c r="AA205"/>
  <c r="Y205"/>
  <c r="W205"/>
  <c r="BK205"/>
  <c r="N205"/>
  <c r="BF205"/>
  <c r="BI202"/>
  <c r="BH202"/>
  <c r="BG202"/>
  <c r="BE202"/>
  <c r="AA202"/>
  <c r="AA201"/>
  <c r="Y202"/>
  <c r="Y201"/>
  <c r="W202"/>
  <c r="W201"/>
  <c r="BK202"/>
  <c r="BK201"/>
  <c r="N201"/>
  <c r="N202"/>
  <c r="BF202"/>
  <c r="N92"/>
  <c r="BI200"/>
  <c r="BH200"/>
  <c r="BG200"/>
  <c r="BE200"/>
  <c r="AA200"/>
  <c r="Y200"/>
  <c r="W200"/>
  <c r="BK200"/>
  <c r="N200"/>
  <c r="BF200"/>
  <c r="BI199"/>
  <c r="BH199"/>
  <c r="BG199"/>
  <c r="BE199"/>
  <c r="AA199"/>
  <c r="Y199"/>
  <c r="W199"/>
  <c r="BK199"/>
  <c r="N199"/>
  <c r="BF199"/>
  <c r="BI198"/>
  <c r="BH198"/>
  <c r="BG198"/>
  <c r="BE198"/>
  <c r="AA198"/>
  <c r="Y198"/>
  <c r="W198"/>
  <c r="BK198"/>
  <c r="N198"/>
  <c r="BF198"/>
  <c r="BI197"/>
  <c r="BH197"/>
  <c r="BG197"/>
  <c r="BE197"/>
  <c r="AA197"/>
  <c r="Y197"/>
  <c r="W197"/>
  <c r="BK197"/>
  <c r="N197"/>
  <c r="BF197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76"/>
  <c r="BH176"/>
  <c r="BG176"/>
  <c r="BE176"/>
  <c r="AA176"/>
  <c r="Y176"/>
  <c r="W176"/>
  <c r="BK176"/>
  <c r="N176"/>
  <c r="BF176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6"/>
  <c r="BH166"/>
  <c r="BG166"/>
  <c r="BE166"/>
  <c r="AA166"/>
  <c r="Y166"/>
  <c r="W166"/>
  <c r="BK166"/>
  <c r="N166"/>
  <c r="BF166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5"/>
  <c r="BH155"/>
  <c r="BG155"/>
  <c r="BE155"/>
  <c r="AA155"/>
  <c r="AA154"/>
  <c r="Y155"/>
  <c r="Y154"/>
  <c r="W155"/>
  <c r="W154"/>
  <c r="BK155"/>
  <c r="BK154"/>
  <c r="N154"/>
  <c r="N155"/>
  <c r="BF155"/>
  <c r="N91"/>
  <c r="BI151"/>
  <c r="BH151"/>
  <c r="BG151"/>
  <c r="BE151"/>
  <c r="AA151"/>
  <c r="Y151"/>
  <c r="W151"/>
  <c r="BK151"/>
  <c r="N151"/>
  <c r="BF151"/>
  <c r="BI147"/>
  <c r="BH147"/>
  <c r="BG147"/>
  <c r="BE147"/>
  <c r="AA147"/>
  <c r="Y147"/>
  <c r="W147"/>
  <c r="BK147"/>
  <c r="N147"/>
  <c r="BF147"/>
  <c r="BI145"/>
  <c r="BH145"/>
  <c r="BG145"/>
  <c r="BE145"/>
  <c r="AA145"/>
  <c r="Y145"/>
  <c r="W145"/>
  <c r="BK145"/>
  <c r="N145"/>
  <c r="BF145"/>
  <c r="BI143"/>
  <c r="BH143"/>
  <c r="BG143"/>
  <c r="BE143"/>
  <c r="AA143"/>
  <c r="Y143"/>
  <c r="W143"/>
  <c r="BK143"/>
  <c r="N143"/>
  <c r="BF143"/>
  <c r="BI141"/>
  <c r="BH141"/>
  <c r="BG141"/>
  <c r="BE141"/>
  <c r="AA141"/>
  <c r="AA140"/>
  <c r="AA139"/>
  <c r="AA138"/>
  <c r="Y141"/>
  <c r="Y140"/>
  <c r="Y139"/>
  <c r="Y138"/>
  <c r="W141"/>
  <c r="W140"/>
  <c r="W139"/>
  <c r="W138"/>
  <c i="1" r="AU88"/>
  <c i="2" r="BK141"/>
  <c r="BK140"/>
  <c r="N140"/>
  <c r="BK139"/>
  <c r="N139"/>
  <c r="BK138"/>
  <c r="N138"/>
  <c r="N88"/>
  <c r="N141"/>
  <c r="BF141"/>
  <c r="N90"/>
  <c r="N89"/>
  <c r="F132"/>
  <c r="F130"/>
  <c r="BI119"/>
  <c r="BH119"/>
  <c r="BG119"/>
  <c r="BE119"/>
  <c r="N119"/>
  <c r="BF119"/>
  <c r="BI118"/>
  <c r="BH118"/>
  <c r="BG118"/>
  <c r="BE118"/>
  <c r="N118"/>
  <c r="BF118"/>
  <c r="BI117"/>
  <c r="BH117"/>
  <c r="BG117"/>
  <c r="BE117"/>
  <c r="N117"/>
  <c r="BF117"/>
  <c r="BI116"/>
  <c r="BH116"/>
  <c r="BG116"/>
  <c r="BE116"/>
  <c r="N116"/>
  <c r="BF116"/>
  <c r="BI115"/>
  <c r="BH115"/>
  <c r="BG115"/>
  <c r="BE115"/>
  <c r="N115"/>
  <c r="BF115"/>
  <c r="BI114"/>
  <c r="H36"/>
  <c i="1" r="BD88"/>
  <c i="2" r="BH114"/>
  <c r="H35"/>
  <c i="1" r="BC88"/>
  <c i="2" r="BG114"/>
  <c r="H34"/>
  <c i="1" r="BB88"/>
  <c i="2" r="BE114"/>
  <c r="M32"/>
  <c i="1" r="AV88"/>
  <c i="2" r="H32"/>
  <c i="1" r="AZ88"/>
  <c i="2" r="N114"/>
  <c r="N113"/>
  <c r="L121"/>
  <c r="BF114"/>
  <c r="M33"/>
  <c i="1" r="AW88"/>
  <c i="2" r="H33"/>
  <c i="1" r="BA88"/>
  <c i="2" r="M28"/>
  <c i="1" r="AS88"/>
  <c i="2" r="M27"/>
  <c r="F81"/>
  <c r="F79"/>
  <c r="M30"/>
  <c i="1" r="AG88"/>
  <c i="2" r="L38"/>
  <c r="O21"/>
  <c r="E21"/>
  <c r="M135"/>
  <c r="M84"/>
  <c r="O20"/>
  <c r="O18"/>
  <c r="E18"/>
  <c r="M134"/>
  <c r="M83"/>
  <c r="O17"/>
  <c r="O15"/>
  <c r="E15"/>
  <c r="F135"/>
  <c r="F84"/>
  <c r="O14"/>
  <c r="O12"/>
  <c r="E12"/>
  <c r="F134"/>
  <c r="F83"/>
  <c r="O11"/>
  <c r="O9"/>
  <c r="M132"/>
  <c r="M81"/>
  <c r="F6"/>
  <c r="F129"/>
  <c r="F78"/>
  <c i="1" r="CK97"/>
  <c r="CJ97"/>
  <c r="CI97"/>
  <c r="CC97"/>
  <c r="CH97"/>
  <c r="CB97"/>
  <c r="CG97"/>
  <c r="CA97"/>
  <c r="CF97"/>
  <c r="BZ97"/>
  <c r="CE97"/>
  <c r="CK96"/>
  <c r="CJ96"/>
  <c r="CI96"/>
  <c r="CC96"/>
  <c r="CH96"/>
  <c r="CB96"/>
  <c r="CG96"/>
  <c r="CA96"/>
  <c r="CF96"/>
  <c r="BZ96"/>
  <c r="CE96"/>
  <c r="CK95"/>
  <c r="CJ95"/>
  <c r="CI95"/>
  <c r="CC95"/>
  <c r="CH95"/>
  <c r="CB95"/>
  <c r="CG95"/>
  <c r="CA95"/>
  <c r="CF95"/>
  <c r="BZ95"/>
  <c r="CE95"/>
  <c r="CK94"/>
  <c r="CJ94"/>
  <c r="CI94"/>
  <c r="CH94"/>
  <c r="CG94"/>
  <c r="CF94"/>
  <c r="BZ94"/>
  <c r="CE94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7"/>
  <c r="CD97"/>
  <c r="AV97"/>
  <c r="BY97"/>
  <c r="AN97"/>
  <c r="AG96"/>
  <c r="CD96"/>
  <c r="AV96"/>
  <c r="BY96"/>
  <c r="AN96"/>
  <c r="AG95"/>
  <c r="CD95"/>
  <c r="AV95"/>
  <c r="BY95"/>
  <c r="AN95"/>
  <c r="AG94"/>
  <c r="AG93"/>
  <c r="AK27"/>
  <c r="AG99"/>
  <c r="CD94"/>
  <c r="W31"/>
  <c r="AV94"/>
  <c r="BY94"/>
  <c r="AK31"/>
  <c r="AN94"/>
  <c r="AN93"/>
  <c r="AT91"/>
  <c r="AN91"/>
  <c r="AT90"/>
  <c r="AN90"/>
  <c r="AT89"/>
  <c r="AN89"/>
  <c r="AT88"/>
  <c r="AN88"/>
  <c r="AN87"/>
  <c r="AN99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<sst xmlns="http://schemas.openxmlformats.org/spreadsheetml/2006/main">
  <si>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</si>
  <si>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</si>
  <si>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</si>
  <si>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</si>
  <si>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</si>
  <si>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</si>
  <si>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</si>
  <si>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</si>
  <si>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</si>
  <si>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0,01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</si>
  <si>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</si>
  <si>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</si>
  <si>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</si>
  <si>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</si>
  <si>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</si>
  <si>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</si>
  <si>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</si>
  <si>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0209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</si>
  <si>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</si>
  <si>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</si>
  <si>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Oprava a modernizace dvou volných bytů o velikosti 1+3 na ul. Zapletalova 1097/8 a Chrustova 1021/22, Slezská Ostrava</t>
  </si>
  <si>
    <t>JKSO:</t>
  </si>
  <si>
    <t/>
  </si>
  <si>
    <t>CC-CZ:</t>
  </si>
  <si>
    <t>Místo:</t>
  </si>
  <si>
    <t xml:space="preserve"> </t>
  </si>
  <si>
    <t>Datum:</t>
  </si>
  <si>
    <t>9.2.2018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</si>
  <si>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</si>
  <si>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</si>
  <si>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</si>
  <si>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</si>
  <si>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</si>
  <si>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</si>
  <si>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</si>
  <si>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</si>
  <si>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</si>
  <si>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</si>
  <si>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</si>
  <si>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</si>
  <si>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</si>
  <si>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</si>
  <si>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</si>
  <si>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</si>
  <si>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</si>
  <si>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</si>
  <si>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</si>
  <si>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</si>
  <si>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</si>
  <si>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</si>
  <si>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</si>
  <si>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</si>
  <si>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</si>
  <si>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</si>
  <si>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</si>
  <si>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</si>
  <si>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</si>
  <si>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</si>
  <si>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</si>
  <si>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</si>
  <si>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</si>
  <si>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</si>
  <si>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</si>
  <si>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</si>
  <si>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</si>
  <si>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</si>
  <si>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</si>
  <si>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</si>
  <si>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</si>
  <si>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</si>
  <si>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</si>
  <si>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</si>
  <si>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</si>
  <si>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</si>
  <si>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</si>
  <si>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</si>
  <si>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</si>
  <si>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</si>
  <si>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</si>
  <si>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{e6d95827-e315-4e6b-aad4-a992a39d718a}</t>
  </si>
  <si>
    <t>{00000000-0000-0000-0000-000000000000}</t>
  </si>
  <si>
    <t>/</t>
  </si>
  <si>
    <t>01</t>
  </si>
  <si>
    <t>Chrustova 1021/22, byt č.3</t>
  </si>
  <si>
    <t>1</t>
  </si>
  <si>
    <t>{f3eded5d-f528-4973-9db3-984828b4c4b3}</t>
  </si>
  <si>
    <t>01a</t>
  </si>
  <si>
    <t>Vytápění + plynoinstalace -Chrustova 1021/22, byt č.3</t>
  </si>
  <si>
    <t>{304819f6-4124-40ce-a3a4-fbe9cfb5ad54}</t>
  </si>
  <si>
    <t>02</t>
  </si>
  <si>
    <t>Zapletalova1097/8, byt č.3</t>
  </si>
  <si>
    <t>{11fcbfa5-c30d-49cb-b483-beac4d35378a}</t>
  </si>
  <si>
    <t>02a</t>
  </si>
  <si>
    <t>Vytápění + plynoinstalace-Zapletalova 1097/8, byt č.3</t>
  </si>
  <si>
    <t>{6255ff55-9a6f-403d-8d05-d3df46c2815f}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</si>
  <si>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</si>
  <si>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</si>
  <si>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</si>
  <si>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</si>
  <si>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</si>
  <si>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</si>
  <si>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</si>
  <si>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</si>
  <si>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</si>
  <si>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</si>
  <si>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</si>
  <si>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</si>
  <si>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</si>
  <si>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</si>
  <si>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</si>
  <si>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</si>
  <si>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01 - Chrustova 1021/22, byt č.3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</si>
  <si>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</si>
  <si>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</si>
  <si>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</si>
  <si>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</si>
  <si>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</si>
  <si>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</si>
  <si>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</si>
  <si>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</si>
  <si>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</si>
  <si>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</si>
  <si>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</si>
  <si>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</si>
  <si>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</si>
  <si>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</si>
  <si>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</si>
  <si>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</si>
  <si>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</si>
  <si>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</si>
  <si>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</si>
  <si>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</si>
  <si>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</si>
  <si>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</si>
  <si>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</si>
  <si>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</si>
  <si>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</si>
  <si>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</si>
  <si>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</si>
  <si>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</si>
  <si>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22-M - Montáže technologických zařízení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</si>
  <si>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</si>
  <si>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</si>
  <si>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</si>
  <si>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</si>
  <si>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</si>
  <si>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</si>
  <si>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</si>
  <si>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</si>
  <si>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</si>
  <si>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</si>
  <si>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</si>
  <si>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</si>
  <si>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</si>
  <si>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</si>
  <si>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</si>
  <si>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</si>
  <si>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</si>
  <si>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</si>
  <si>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</si>
  <si>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</si>
  <si>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</si>
  <si>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</si>
  <si>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</si>
  <si>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</si>
  <si>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</si>
  <si>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</si>
  <si>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310235251</t>
  </si>
  <si>
    <t>Zazdívka otvorů pl do 0,0225 m2 ve zdivu nadzákladovém cihlami pálenými tl do 450 mm</t>
  </si>
  <si>
    <t>kus</t>
  </si>
  <si>
    <t>4</t>
  </si>
  <si>
    <t>1083319624</t>
  </si>
  <si>
    <t>"ZTI"3</t>
  </si>
  <si>
    <t>VV</t>
  </si>
  <si>
    <t>310236251</t>
  </si>
  <si>
    <t>Zazdívka otvorů pl do 0,09 m2 ve zdivu nadzákladovém cihlami pálenými tl do 450 mm</t>
  </si>
  <si>
    <t>-1706276765</t>
  </si>
  <si>
    <t>"zděře, ventilace"5</t>
  </si>
  <si>
    <t>3</t>
  </si>
  <si>
    <t>317142221</t>
  </si>
  <si>
    <t>Překlady nenosné přímé z pórobetonu Ytong v příčkách tl 100 mm pro světlost otvoru do 1010 mm</t>
  </si>
  <si>
    <t>1041429077</t>
  </si>
  <si>
    <t>"posun dveří"1</t>
  </si>
  <si>
    <t>340239233</t>
  </si>
  <si>
    <t>Zazdívka otvorů pl do 4 m2 v příčkách nebo stěnách z příčkovek Ytong tl 100 mm</t>
  </si>
  <si>
    <t>m2</t>
  </si>
  <si>
    <t>-1425325905</t>
  </si>
  <si>
    <t>"dveře m.č.1, m.č.3"0,6*2,0*2</t>
  </si>
  <si>
    <t>"posun dveří"0,5*2,0</t>
  </si>
  <si>
    <t>Součet</t>
  </si>
  <si>
    <t>5</t>
  </si>
  <si>
    <t>346244353</t>
  </si>
  <si>
    <t>Obezdívka koupelnových van ploch rovných tl 75 mm z pórobetonových přesných příčkovek hladkých Ytong</t>
  </si>
  <si>
    <t>57568491</t>
  </si>
  <si>
    <t>(1,7+0,6+0,6)*0,6</t>
  </si>
  <si>
    <t>6</t>
  </si>
  <si>
    <t>611131121</t>
  </si>
  <si>
    <t>Penetrace akrylát-silikonová vnitřních stropů nanášená ručně</t>
  </si>
  <si>
    <t>-854266630</t>
  </si>
  <si>
    <t>15,985*0,3</t>
  </si>
  <si>
    <t>7</t>
  </si>
  <si>
    <t>611135101</t>
  </si>
  <si>
    <t>Hrubá výplň rýh ve stropech maltou jakékoli šířky rýhy</t>
  </si>
  <si>
    <t>629673526</t>
  </si>
  <si>
    <t>8</t>
  </si>
  <si>
    <t>611325121</t>
  </si>
  <si>
    <t>Vápenocementová štuková omítka rýh ve stropech šířky do 150 mm</t>
  </si>
  <si>
    <t>-1891819611</t>
  </si>
  <si>
    <t>9</t>
  </si>
  <si>
    <t>611325422</t>
  </si>
  <si>
    <t>Oprava vnitřní vápenocementové štukové omítky stropů v rozsahu plochy do 30%</t>
  </si>
  <si>
    <t>1003019122</t>
  </si>
  <si>
    <t>"m.č. 4"1,8+4,2+1,5*2,55</t>
  </si>
  <si>
    <t>"m.č. 5"0,9*1,3</t>
  </si>
  <si>
    <t>"m.č. 6"1,55*2,6</t>
  </si>
  <si>
    <t>"m.č. 8"1,3*0,9-0,3*0,7</t>
  </si>
  <si>
    <t>10</t>
  </si>
  <si>
    <t>612131121</t>
  </si>
  <si>
    <t>Penetrace akrylát-silikonová vnitřních stěn nanášená ručně</t>
  </si>
  <si>
    <t>1729510263</t>
  </si>
  <si>
    <t>"oprava omítek"0,3*190,55</t>
  </si>
  <si>
    <t>"nová omítka"12,06</t>
  </si>
  <si>
    <t>11</t>
  </si>
  <si>
    <t>612135101</t>
  </si>
  <si>
    <t>Hrubá výplň rýh ve stěnách maltou jakékoli šířky rýhy</t>
  </si>
  <si>
    <t>1774840288</t>
  </si>
  <si>
    <t>12</t>
  </si>
  <si>
    <t>612142001</t>
  </si>
  <si>
    <t>Potažení vnitřních stěn sklovláknitým pletivem vtlačeným do tenkovrstvé hmoty</t>
  </si>
  <si>
    <t>-883963328</t>
  </si>
  <si>
    <t>"zazdívkydveří+posun dveří"</t>
  </si>
  <si>
    <t>0,6*2,0*2*2</t>
  </si>
  <si>
    <t>0,5*2,0*2</t>
  </si>
  <si>
    <t>13</t>
  </si>
  <si>
    <t>612321141</t>
  </si>
  <si>
    <t>Vápenocementová omítka štuková dvouvrstvá vnitřních stěn nanášená ručně</t>
  </si>
  <si>
    <t>1785943850</t>
  </si>
  <si>
    <t>"zděře"2,0</t>
  </si>
  <si>
    <t>"dveře"0,6*2,0*2*2</t>
  </si>
  <si>
    <t>"dveře posun"0,5*2,0*2</t>
  </si>
  <si>
    <t>"vyb.příčka-spíž"0,2*2,8</t>
  </si>
  <si>
    <t>"kuchyň - místo pův.obkladu"(1,5+3,0)*0,6</t>
  </si>
  <si>
    <t>14</t>
  </si>
  <si>
    <t>612325121</t>
  </si>
  <si>
    <t>Vápenocementová štuková omítka rýh ve stěnách šířky do 150 mm</t>
  </si>
  <si>
    <t>973613776</t>
  </si>
  <si>
    <t>612325221</t>
  </si>
  <si>
    <t>Vápenocementová štuková omítka malých ploch do 0,09 m2 na stěnách</t>
  </si>
  <si>
    <t>1467320004</t>
  </si>
  <si>
    <t>16</t>
  </si>
  <si>
    <t>612325422</t>
  </si>
  <si>
    <t>Oprava vnitřní vápenocementové štukové omítky stěn v rozsahu plochy do 30%</t>
  </si>
  <si>
    <t>-1820048609</t>
  </si>
  <si>
    <t>"m.č.1"(2,55+4,15)*2*2,8-0,8*2,0-1,8*1,5</t>
  </si>
  <si>
    <t>"m.č.2"(4,4+4,15)*2*2,8-0,8*2,0*3-1,8*1,5</t>
  </si>
  <si>
    <t>"m.č.3"(2,13+4,15)*2*2,8-0,8*2,0-0,6*1,5-0,8*2,0</t>
  </si>
  <si>
    <t>"m.č.4"(1,8+4,2)*2*2,8+(1,5+2,55)*2*2,8-0,8*2,0*3-0,6*2,0*3-0,6*1,5</t>
  </si>
  <si>
    <t>"m.č.5"(0,9+1,3)*2*2,8-0,6*2,0-0,4*1,5</t>
  </si>
  <si>
    <t>"m.č.6"(1,55+2,6)*2*2,8-0,6*2,0-0,6*1,5</t>
  </si>
  <si>
    <t>"m.č.7"(3,4+4,2)*2*2,8-0,8*2,0-1,8*1,5</t>
  </si>
  <si>
    <t>"m.č.8"(0,9*1,3)*2*2,8-0,6*2,0</t>
  </si>
  <si>
    <t>"obklady"-24,31</t>
  </si>
  <si>
    <t>"nová omítka"-12,06</t>
  </si>
  <si>
    <t>17</t>
  </si>
  <si>
    <t>642944121</t>
  </si>
  <si>
    <t>Osazování ocelových zárubní dodatečné pl do 2,5 m2</t>
  </si>
  <si>
    <t>-957826489</t>
  </si>
  <si>
    <t>18</t>
  </si>
  <si>
    <t>M</t>
  </si>
  <si>
    <t>553311130</t>
  </si>
  <si>
    <t>zárubeň ocelová pro běžné zdění H 110 600 L/P</t>
  </si>
  <si>
    <t>1909941630</t>
  </si>
  <si>
    <t>19</t>
  </si>
  <si>
    <t>553311170</t>
  </si>
  <si>
    <t>zárubeň ocelová pro běžné zdění H 110 800 L/P</t>
  </si>
  <si>
    <t>-1788797662</t>
  </si>
  <si>
    <t>20</t>
  </si>
  <si>
    <t>553311190</t>
  </si>
  <si>
    <t>zárubeň ocelová pro běžné zdění H 110 900 L/P</t>
  </si>
  <si>
    <t>592012257</t>
  </si>
  <si>
    <t>949101111</t>
  </si>
  <si>
    <t>Lešení pomocné pro objekty pozemních staveb s lešeňovou podlahou v do 1,9 m zatížení do 150 kg/m2</t>
  </si>
  <si>
    <t>-966329294</t>
  </si>
  <si>
    <t>55,049</t>
  </si>
  <si>
    <t>22</t>
  </si>
  <si>
    <t>952901111</t>
  </si>
  <si>
    <t>Vyčištění budov bytové a občanské výstavby při výšce podlaží do 4 m</t>
  </si>
  <si>
    <t>795593559</t>
  </si>
  <si>
    <t>55,049+15,985</t>
  </si>
  <si>
    <t>23</t>
  </si>
  <si>
    <t>952902039</t>
  </si>
  <si>
    <t>Provedení úklidu společných prostor 1x denně</t>
  </si>
  <si>
    <t>den</t>
  </si>
  <si>
    <t>1674180563</t>
  </si>
  <si>
    <t>24</t>
  </si>
  <si>
    <t>962031132</t>
  </si>
  <si>
    <t>Bourání příček z cihel pálených na MVC tl do 100 mm</t>
  </si>
  <si>
    <t>1130396326</t>
  </si>
  <si>
    <t>"kuchyň"0,5*2,8</t>
  </si>
  <si>
    <t>"vana"(0,6+1,5+0,6)*0,7</t>
  </si>
  <si>
    <t>25</t>
  </si>
  <si>
    <t>965081213</t>
  </si>
  <si>
    <t>Bourání podlah z dlaždic keramických nebo xylolitových tl do 10 mm plochy přes 1 m2</t>
  </si>
  <si>
    <t>1649122634</t>
  </si>
  <si>
    <t>"kuchyň"2,13*4,15+0,6*0,35+0,8*0,2</t>
  </si>
  <si>
    <t>"koupelna"2,6*1,55-1,7*0,6</t>
  </si>
  <si>
    <t>"WC"1,3*0,9</t>
  </si>
  <si>
    <t>"komora"1,3*0,9-0,3*0,7</t>
  </si>
  <si>
    <t>26</t>
  </si>
  <si>
    <t>965081611</t>
  </si>
  <si>
    <t>Odsekání soklíků rovných</t>
  </si>
  <si>
    <t>m</t>
  </si>
  <si>
    <t>1070338589</t>
  </si>
  <si>
    <t>"kuchyň"(4,15+2,13)*2-0,8+0,35*2</t>
  </si>
  <si>
    <t>"WC"(0,9+1,3)*2-0,6</t>
  </si>
  <si>
    <t>27</t>
  </si>
  <si>
    <t>968072455</t>
  </si>
  <si>
    <t>Vybourání kovových dveřních zárubní pl do 2 m2</t>
  </si>
  <si>
    <t>437680848</t>
  </si>
  <si>
    <t>0,9*2,0+0,8*2,0*4+0,6*2,0*5</t>
  </si>
  <si>
    <t>28</t>
  </si>
  <si>
    <t>974031142</t>
  </si>
  <si>
    <t>Vysekání rýh ve zdivu cihelném hl do 70 mm š do 70 mm</t>
  </si>
  <si>
    <t>1000980035</t>
  </si>
  <si>
    <t>29</t>
  </si>
  <si>
    <t>974031145</t>
  </si>
  <si>
    <t>Vysekání rýh ve zdivu cihelném hl do 70 mm š do 200 mm</t>
  </si>
  <si>
    <t>-139390983</t>
  </si>
  <si>
    <t>30</t>
  </si>
  <si>
    <t>976072221</t>
  </si>
  <si>
    <t>Vybourání kovových komínových dvířek, ventilací apod. pl do 0,3 m2 ze zdiva cihelného</t>
  </si>
  <si>
    <t>2140840164</t>
  </si>
  <si>
    <t>31</t>
  </si>
  <si>
    <t>978013191</t>
  </si>
  <si>
    <t>Otlučení (osekání) vnitřní vápenné nebo vápenocementové omítky stěn v rozsahu do 100 %</t>
  </si>
  <si>
    <t>-458323036</t>
  </si>
  <si>
    <t>"pod nový obklad"</t>
  </si>
  <si>
    <t>"WC"(0,9+1,3)*2*1,5-0,6*1,5</t>
  </si>
  <si>
    <t>"koupelna"(1,55+2,6+0,95)*0,5-0,6*0,5</t>
  </si>
  <si>
    <t>2,6*2,0</t>
  </si>
  <si>
    <t>"kuchyň-spíž"1,5*0,6</t>
  </si>
  <si>
    <t>32</t>
  </si>
  <si>
    <t>978059541</t>
  </si>
  <si>
    <t>Odsekání a odebrání obkladů stěn z vnitřních obkládaček plochy přes 1 m2</t>
  </si>
  <si>
    <t>-203369806</t>
  </si>
  <si>
    <t>"kuchyň"(1,5+3,0)*1,2</t>
  </si>
  <si>
    <t>"koupelna"(2,6+1,55+0,9)*1,5</t>
  </si>
  <si>
    <t>33</t>
  </si>
  <si>
    <t>997013211</t>
  </si>
  <si>
    <t>Vnitrostaveništní doprava suti a vybouraných hmot pro budovy v do 6 m ručně</t>
  </si>
  <si>
    <t>t</t>
  </si>
  <si>
    <t>406612365</t>
  </si>
  <si>
    <t>34</t>
  </si>
  <si>
    <t>997013501</t>
  </si>
  <si>
    <t>Odvoz suti a vybouraných hmot na skládku nebo meziskládku do 1 km se složením</t>
  </si>
  <si>
    <t>1574296269</t>
  </si>
  <si>
    <t>35</t>
  </si>
  <si>
    <t>997013509</t>
  </si>
  <si>
    <t>Příplatek k odvozu suti a vybouraných hmot na skládku ZKD 1 km přes 1 km</t>
  </si>
  <si>
    <t>-1040483751</t>
  </si>
  <si>
    <t>36</t>
  </si>
  <si>
    <t>997013831</t>
  </si>
  <si>
    <t>Poplatek za uložení stavebního směsného odpadu na skládce (skládkovné)</t>
  </si>
  <si>
    <t>280724097</t>
  </si>
  <si>
    <t>37</t>
  </si>
  <si>
    <t>998011002</t>
  </si>
  <si>
    <t>Přesun hmot pro budovy zděné v do 12 m</t>
  </si>
  <si>
    <t>-1875112206</t>
  </si>
  <si>
    <t>38</t>
  </si>
  <si>
    <t>711111052</t>
  </si>
  <si>
    <t>Provedení izolace proti zemní vlhkosti vodorovné za studena 2x nátěr tekutou lepenkou</t>
  </si>
  <si>
    <t>-1581899904</t>
  </si>
  <si>
    <t>"koupelna"2,6*1,55</t>
  </si>
  <si>
    <t>39</t>
  </si>
  <si>
    <t>711112052</t>
  </si>
  <si>
    <t>Provedení izolace proti zemní vlhkosti svislé za studena 2x nátěr tekutou lepenkou</t>
  </si>
  <si>
    <t>2123231582</t>
  </si>
  <si>
    <t>((0,9+1,3)*2-0,6+(1,55+2,6)*2-0,6)*0,1</t>
  </si>
  <si>
    <t>40</t>
  </si>
  <si>
    <t>245510400</t>
  </si>
  <si>
    <t>systém hydroizolační - tekutá lepenka</t>
  </si>
  <si>
    <t>kg</t>
  </si>
  <si>
    <t>-2027684756</t>
  </si>
  <si>
    <t>(5,2+1,15)*1,5</t>
  </si>
  <si>
    <t>41</t>
  </si>
  <si>
    <t>711791183</t>
  </si>
  <si>
    <t xml:space="preserve">Izolace proti vodě těsnění spár </t>
  </si>
  <si>
    <t>-1791055381</t>
  </si>
  <si>
    <t>1,15/0,1</t>
  </si>
  <si>
    <t>42</t>
  </si>
  <si>
    <t>283550210</t>
  </si>
  <si>
    <t xml:space="preserve">páska těsnící  pružná 100 bal. 50 m</t>
  </si>
  <si>
    <t>-183355466</t>
  </si>
  <si>
    <t>43</t>
  </si>
  <si>
    <t>998711201</t>
  </si>
  <si>
    <t>Přesun hmot procentní pro izolace proti vodě, vlhkosti a plynům v objektech v do 6 m</t>
  </si>
  <si>
    <t>%</t>
  </si>
  <si>
    <t>-1941564382</t>
  </si>
  <si>
    <t>44</t>
  </si>
  <si>
    <t>721171803</t>
  </si>
  <si>
    <t>Demontáž potrubí z PVC do D 75</t>
  </si>
  <si>
    <t>16976581</t>
  </si>
  <si>
    <t>45</t>
  </si>
  <si>
    <t>721171808</t>
  </si>
  <si>
    <t>Demontáž potrubí z PVC do D 114</t>
  </si>
  <si>
    <t>778097008</t>
  </si>
  <si>
    <t>46</t>
  </si>
  <si>
    <t>721171914</t>
  </si>
  <si>
    <t>Potrubí z PP propojení potrubí DN 75</t>
  </si>
  <si>
    <t>237429876</t>
  </si>
  <si>
    <t>47</t>
  </si>
  <si>
    <t>721174042</t>
  </si>
  <si>
    <t>Potrubí kanalizační z PP připojovací systém HT DN 40</t>
  </si>
  <si>
    <t>-1549776856</t>
  </si>
  <si>
    <t>48</t>
  </si>
  <si>
    <t>721174043</t>
  </si>
  <si>
    <t>Potrubí kanalizační z PP připojovací systém HT DN 50</t>
  </si>
  <si>
    <t>1134341776</t>
  </si>
  <si>
    <t>49</t>
  </si>
  <si>
    <t>721174044</t>
  </si>
  <si>
    <t>Potrubí kanalizační z PP připojovací systém HT DN 70</t>
  </si>
  <si>
    <t>2064441616</t>
  </si>
  <si>
    <t>50</t>
  </si>
  <si>
    <t>721174045</t>
  </si>
  <si>
    <t>Potrubí kanalizační z PP připojovací systém HT DN 100</t>
  </si>
  <si>
    <t>-1427070231</t>
  </si>
  <si>
    <t>51</t>
  </si>
  <si>
    <t>721194104</t>
  </si>
  <si>
    <t>Vyvedení a upevnění odpadních výpustek DN 40</t>
  </si>
  <si>
    <t>-1680354882</t>
  </si>
  <si>
    <t>52</t>
  </si>
  <si>
    <t>721194105</t>
  </si>
  <si>
    <t>Vyvedení a upevnění odpadních výpustek DN 50</t>
  </si>
  <si>
    <t>1826949569</t>
  </si>
  <si>
    <t>53</t>
  </si>
  <si>
    <t>721194109</t>
  </si>
  <si>
    <t>Vyvedení a upevnění odpadních výpustek DN 100</t>
  </si>
  <si>
    <t>807459019</t>
  </si>
  <si>
    <t>54</t>
  </si>
  <si>
    <t>721290123</t>
  </si>
  <si>
    <t>Zkouška těsnosti potrubí kanalizace kouřem do DN 300</t>
  </si>
  <si>
    <t>1818655412</t>
  </si>
  <si>
    <t>55</t>
  </si>
  <si>
    <t>998721201</t>
  </si>
  <si>
    <t>Přesun hmot procentní pro vnitřní kanalizace v objektech v do 6 m</t>
  </si>
  <si>
    <t>-1373245773</t>
  </si>
  <si>
    <t>56</t>
  </si>
  <si>
    <t>722130801</t>
  </si>
  <si>
    <t>Demontáž potrubí ocelové pozinkované závitové do DN 25</t>
  </si>
  <si>
    <t>-379308856</t>
  </si>
  <si>
    <t>57</t>
  </si>
  <si>
    <t>722131933</t>
  </si>
  <si>
    <t>Potrubí pozinkované závitové propojení potrubí DN 25</t>
  </si>
  <si>
    <t>268677455</t>
  </si>
  <si>
    <t>58</t>
  </si>
  <si>
    <t>722174002</t>
  </si>
  <si>
    <t>Potrubí vodovodní plastové PPR svar polyfuze PN 16 D 20 x 2,8 mm</t>
  </si>
  <si>
    <t>-594332061</t>
  </si>
  <si>
    <t>59</t>
  </si>
  <si>
    <t>722174003</t>
  </si>
  <si>
    <t>Potrubí vodovodní plastové PPR svar polyfuze PN 16 D 25 x 3,5 mm</t>
  </si>
  <si>
    <t>-1363538416</t>
  </si>
  <si>
    <t>60</t>
  </si>
  <si>
    <t>722181211</t>
  </si>
  <si>
    <t>Ochrana vodovodního potrubí izolace návleková MiIRELON PRO tl do 6 mm DN do 22 mm</t>
  </si>
  <si>
    <t>237623128</t>
  </si>
  <si>
    <t>61</t>
  </si>
  <si>
    <t>722190401</t>
  </si>
  <si>
    <t>Vyvedení a upevnění výpustku do DN 25</t>
  </si>
  <si>
    <t>445111289</t>
  </si>
  <si>
    <t>62</t>
  </si>
  <si>
    <t>722190901</t>
  </si>
  <si>
    <t>Uzavření nebo otevření vodovodního potrubí při opravách</t>
  </si>
  <si>
    <t>1189007980</t>
  </si>
  <si>
    <t>63</t>
  </si>
  <si>
    <t>722220111</t>
  </si>
  <si>
    <t>Nástěnka K 247 pro výtokový ventil G 1/2</t>
  </si>
  <si>
    <t>-223654432</t>
  </si>
  <si>
    <t>64</t>
  </si>
  <si>
    <t>722220121</t>
  </si>
  <si>
    <t>Nástěnka pro baterii G 1/2 s jedním závitem</t>
  </si>
  <si>
    <t>pár</t>
  </si>
  <si>
    <t>-1794390067</t>
  </si>
  <si>
    <t>65</t>
  </si>
  <si>
    <t>722220861</t>
  </si>
  <si>
    <t>Demontáž armatur závitových se dvěma závity G do 3/4</t>
  </si>
  <si>
    <t>-520039500</t>
  </si>
  <si>
    <t>66</t>
  </si>
  <si>
    <t>722239101</t>
  </si>
  <si>
    <t>Montáž armatur vodovodních se dvěma závity G 1/2</t>
  </si>
  <si>
    <t>-673117081</t>
  </si>
  <si>
    <t>67</t>
  </si>
  <si>
    <t>722-01</t>
  </si>
  <si>
    <t>Kohout kulový R 250D-15</t>
  </si>
  <si>
    <t>ks</t>
  </si>
  <si>
    <t>-961474519</t>
  </si>
  <si>
    <t>68</t>
  </si>
  <si>
    <t>722239102</t>
  </si>
  <si>
    <t>Montáž armatur vodovodních se dvěma závity G 3/4</t>
  </si>
  <si>
    <t>1350111284</t>
  </si>
  <si>
    <t>69</t>
  </si>
  <si>
    <t>722-02</t>
  </si>
  <si>
    <t>Kohout kulový R 250D-20</t>
  </si>
  <si>
    <t>1715650603</t>
  </si>
  <si>
    <t>70</t>
  </si>
  <si>
    <t>722290226</t>
  </si>
  <si>
    <t>Zkouška těsnosti vodovodního potrubí závitového do DN 50</t>
  </si>
  <si>
    <t>-1620530576</t>
  </si>
  <si>
    <t>71</t>
  </si>
  <si>
    <t>722290234</t>
  </si>
  <si>
    <t>Proplach a dezinfekce vodovodního potrubí do DN 80</t>
  </si>
  <si>
    <t>-330645826</t>
  </si>
  <si>
    <t>72</t>
  </si>
  <si>
    <t>998722201</t>
  </si>
  <si>
    <t>Přesun hmot procentní pro vnitřní vodovod v objektech v do 6 m</t>
  </si>
  <si>
    <t>-242346935</t>
  </si>
  <si>
    <t>73</t>
  </si>
  <si>
    <t>725110811</t>
  </si>
  <si>
    <t>Demontáž klozetů splachovací s nádrží</t>
  </si>
  <si>
    <t>soubor</t>
  </si>
  <si>
    <t>676244605</t>
  </si>
  <si>
    <t>74</t>
  </si>
  <si>
    <t>725112182</t>
  </si>
  <si>
    <t>Kombi klozet s úspornou armaturou odpad svislý</t>
  </si>
  <si>
    <t>441838432</t>
  </si>
  <si>
    <t>75</t>
  </si>
  <si>
    <t>725210821</t>
  </si>
  <si>
    <t>Demontáž umyvadel bez výtokových armatur</t>
  </si>
  <si>
    <t>880290317</t>
  </si>
  <si>
    <t>76</t>
  </si>
  <si>
    <t>725211603</t>
  </si>
  <si>
    <t>Umyvadlo keramické připevněné na stěnu šrouby bílé 600 mm</t>
  </si>
  <si>
    <t>398062047</t>
  </si>
  <si>
    <t>77</t>
  </si>
  <si>
    <t>725220842</t>
  </si>
  <si>
    <t>Demontáž van ocelových volně stojících</t>
  </si>
  <si>
    <t>-1848253189</t>
  </si>
  <si>
    <t>78</t>
  </si>
  <si>
    <t>725222116</t>
  </si>
  <si>
    <t>Vana akrylátová se zápachovou uzávěrkou 1700x700 mm</t>
  </si>
  <si>
    <t>-1740822154</t>
  </si>
  <si>
    <t>79</t>
  </si>
  <si>
    <t>725310821</t>
  </si>
  <si>
    <t>Demontáž dřez jednoduchý na ocelové konzole bez výtokových armatur</t>
  </si>
  <si>
    <t>744362370</t>
  </si>
  <si>
    <t>80</t>
  </si>
  <si>
    <t>725819201</t>
  </si>
  <si>
    <t>Montáž ventilů nástěnných G 1/2</t>
  </si>
  <si>
    <t>1339587566</t>
  </si>
  <si>
    <t>81</t>
  </si>
  <si>
    <t>551119820</t>
  </si>
  <si>
    <t>ventil pračkový RIO 10794 3/4"</t>
  </si>
  <si>
    <t>-2128267047</t>
  </si>
  <si>
    <t>82</t>
  </si>
  <si>
    <t>725819401</t>
  </si>
  <si>
    <t>Montáž ventilů rohových G 1/2 s připojovací trubičkou</t>
  </si>
  <si>
    <t>-1487623334</t>
  </si>
  <si>
    <t>83</t>
  </si>
  <si>
    <t>551410400</t>
  </si>
  <si>
    <t>ventil rohový mosazný 1TE66 DN 15 1/2"</t>
  </si>
  <si>
    <t>-287163800</t>
  </si>
  <si>
    <t>84</t>
  </si>
  <si>
    <t>725820801</t>
  </si>
  <si>
    <t>Demontáž baterie nástěnné do G 3 / 4</t>
  </si>
  <si>
    <t>-1022580267</t>
  </si>
  <si>
    <t>85</t>
  </si>
  <si>
    <t>725821325</t>
  </si>
  <si>
    <t>Baterie dřezové stojánkové pákové s otáčivým kulatým ústím a délkou ramínka 240 mm</t>
  </si>
  <si>
    <t>-428246359</t>
  </si>
  <si>
    <t>86</t>
  </si>
  <si>
    <t>725822612</t>
  </si>
  <si>
    <t>Baterie umyvadlové stojánkové pákové s výpustí</t>
  </si>
  <si>
    <t>-517828854</t>
  </si>
  <si>
    <t>87</t>
  </si>
  <si>
    <t>725831313</t>
  </si>
  <si>
    <t>Baterie vanová nástěnná páková s příslušenstvím a pohyblivým držákem</t>
  </si>
  <si>
    <t>1053334286</t>
  </si>
  <si>
    <t>88</t>
  </si>
  <si>
    <t>725860811</t>
  </si>
  <si>
    <t>Demontáž uzávěrů zápachu jednoduchých</t>
  </si>
  <si>
    <t>-269139491</t>
  </si>
  <si>
    <t>89</t>
  </si>
  <si>
    <t>725861101</t>
  </si>
  <si>
    <t>Zápachová uzávěrka pro umyvadla DN 32</t>
  </si>
  <si>
    <t>-676947356</t>
  </si>
  <si>
    <t>90</t>
  </si>
  <si>
    <t>725862103</t>
  </si>
  <si>
    <t>Zápachová uzávěrka pro dřezy DN 40/50</t>
  </si>
  <si>
    <t>1903265837</t>
  </si>
  <si>
    <t>91</t>
  </si>
  <si>
    <t>725864311</t>
  </si>
  <si>
    <t>Zápachová uzávěrka van DN 40/50 s kulovým kloubem na odtoku</t>
  </si>
  <si>
    <t>-265157395</t>
  </si>
  <si>
    <t>92</t>
  </si>
  <si>
    <t>725980122</t>
  </si>
  <si>
    <t>Dvířka 15/30 - revizní</t>
  </si>
  <si>
    <t>-942718662</t>
  </si>
  <si>
    <t>93</t>
  </si>
  <si>
    <t>725980123</t>
  </si>
  <si>
    <t>Dvířka 30/30 -vanová-plast</t>
  </si>
  <si>
    <t>-1039699937</t>
  </si>
  <si>
    <t>94</t>
  </si>
  <si>
    <t>998725201</t>
  </si>
  <si>
    <t>Přesun hmot procentní pro zařizovací předměty v objektech v do 6 m</t>
  </si>
  <si>
    <t>290550925</t>
  </si>
  <si>
    <t>95</t>
  </si>
  <si>
    <t>741112061</t>
  </si>
  <si>
    <t>Montáž krabice přístrojová zapuštěná plastová kruhová</t>
  </si>
  <si>
    <t>-765395902</t>
  </si>
  <si>
    <t>96</t>
  </si>
  <si>
    <t>345715190</t>
  </si>
  <si>
    <t>krabice univerzální z PH KU 68/2-1902s víčkem KO68</t>
  </si>
  <si>
    <t>-647214409</t>
  </si>
  <si>
    <t>97</t>
  </si>
  <si>
    <t>741120001</t>
  </si>
  <si>
    <t>Montáž vodič Cu izolovaný plný a laněný žíla 0,35-6 mm2 pod omítku (CY)</t>
  </si>
  <si>
    <t>1858306011</t>
  </si>
  <si>
    <t>98</t>
  </si>
  <si>
    <t>341408440</t>
  </si>
  <si>
    <t>vodič izolovaný s Cu jádrem H07V-R 6 mm2</t>
  </si>
  <si>
    <t>-1237217032</t>
  </si>
  <si>
    <t>99</t>
  </si>
  <si>
    <t>741122015</t>
  </si>
  <si>
    <t>Montáž kabel Cu bez ukončení uložený pod omítku plný kulatý 3x1,5 mm2 (CYKY)</t>
  </si>
  <si>
    <t>-1554479812</t>
  </si>
  <si>
    <t>100</t>
  </si>
  <si>
    <t>341110300</t>
  </si>
  <si>
    <t>kabel silový s Cu jádrem CYKY 3x1,5 mm2</t>
  </si>
  <si>
    <t>2095533041</t>
  </si>
  <si>
    <t>101</t>
  </si>
  <si>
    <t>741122016</t>
  </si>
  <si>
    <t>Montáž kabel Cu bez ukončení uložený pod omítku plný kulatý 3x2,5 až 6 mm2 (CYKY)</t>
  </si>
  <si>
    <t>1740777145</t>
  </si>
  <si>
    <t>102</t>
  </si>
  <si>
    <t>341110360</t>
  </si>
  <si>
    <t>kabel silový s Cu jádrem CYKY 3x2,5 mm2</t>
  </si>
  <si>
    <t>467829398</t>
  </si>
  <si>
    <t>103</t>
  </si>
  <si>
    <t>741129900</t>
  </si>
  <si>
    <t>Montáž svorky pro ochranné pospojování</t>
  </si>
  <si>
    <t>-280564378</t>
  </si>
  <si>
    <t>104</t>
  </si>
  <si>
    <t>354418751</t>
  </si>
  <si>
    <t xml:space="preserve">svorka ochranná  pro vodič D6-10 mm vč. pásku</t>
  </si>
  <si>
    <t>-91906049</t>
  </si>
  <si>
    <t>105</t>
  </si>
  <si>
    <t>741210001</t>
  </si>
  <si>
    <t>Montáž rozvodnice oceloplechová nebo plastová běžná do 20 kg</t>
  </si>
  <si>
    <t>1272565503</t>
  </si>
  <si>
    <t>106</t>
  </si>
  <si>
    <t>357131121</t>
  </si>
  <si>
    <t xml:space="preserve">rozvodnice nástěnná, průhledné dveře </t>
  </si>
  <si>
    <t>-1976524524</t>
  </si>
  <si>
    <t>107</t>
  </si>
  <si>
    <t>741310001</t>
  </si>
  <si>
    <t>Montáž vypínač nástěnný 1-jednopólový prostředí normální</t>
  </si>
  <si>
    <t>-298824009</t>
  </si>
  <si>
    <t>108</t>
  </si>
  <si>
    <t>345355120</t>
  </si>
  <si>
    <t>spínač jednopólový 10A Classic 3553-01289 bílý</t>
  </si>
  <si>
    <t>1609806606</t>
  </si>
  <si>
    <t>109</t>
  </si>
  <si>
    <t>345355520</t>
  </si>
  <si>
    <t>přepínač střídavý řazení 6 10A Classic 3553-01289 bílý</t>
  </si>
  <si>
    <t>1416958460</t>
  </si>
  <si>
    <t>110</t>
  </si>
  <si>
    <t>741313003</t>
  </si>
  <si>
    <t>Montáž zásuvka (polo)zapuštěná bezšroubové připojení 2x(2P+PE) dvojnásobná</t>
  </si>
  <si>
    <t>1738435530</t>
  </si>
  <si>
    <t>111</t>
  </si>
  <si>
    <t>345551200</t>
  </si>
  <si>
    <t>zásuvka 2násobná 16A Classic 3553-01289 bílá</t>
  </si>
  <si>
    <t>1614447251</t>
  </si>
  <si>
    <t>112</t>
  </si>
  <si>
    <t>741320105</t>
  </si>
  <si>
    <t>Montáž jistič jednopólový nn do 25 A ve skříni</t>
  </si>
  <si>
    <t>-324373203</t>
  </si>
  <si>
    <t>113</t>
  </si>
  <si>
    <t>358221051</t>
  </si>
  <si>
    <t>jistič 1pólový-10A</t>
  </si>
  <si>
    <t>-1006191681</t>
  </si>
  <si>
    <t>114</t>
  </si>
  <si>
    <t>358221052</t>
  </si>
  <si>
    <t>jistič 1pólový-16A</t>
  </si>
  <si>
    <t>1727135625</t>
  </si>
  <si>
    <t>115</t>
  </si>
  <si>
    <t>741321003</t>
  </si>
  <si>
    <t>Montáž proudových chráničů dvoupólových nn do 25 A ve skříni</t>
  </si>
  <si>
    <t>1178591274</t>
  </si>
  <si>
    <t>116</t>
  </si>
  <si>
    <t>358890560</t>
  </si>
  <si>
    <t>chránič proudový 2pólový OFE-25-2-030AC typ AC</t>
  </si>
  <si>
    <t>-1884246324</t>
  </si>
  <si>
    <t>117</t>
  </si>
  <si>
    <t>741370002</t>
  </si>
  <si>
    <t>Montáž svítidlo žárovkové bytové stropní přisazené 1 zdroj se sklem</t>
  </si>
  <si>
    <t>606909400</t>
  </si>
  <si>
    <t>118</t>
  </si>
  <si>
    <t>348212751</t>
  </si>
  <si>
    <t xml:space="preserve">svítidlo bytové žárovkové  max. 60 W E27</t>
  </si>
  <si>
    <t>620826723</t>
  </si>
  <si>
    <t>119</t>
  </si>
  <si>
    <t>741371031</t>
  </si>
  <si>
    <t>Montáž svítidlo zářivkové bytové nástěnné přisazené 1 zdroj</t>
  </si>
  <si>
    <t>1164514726</t>
  </si>
  <si>
    <t>120</t>
  </si>
  <si>
    <t>348121100</t>
  </si>
  <si>
    <t>svítidlo zářivkové nástěnné - pod linku</t>
  </si>
  <si>
    <t>961618220</t>
  </si>
  <si>
    <t>121</t>
  </si>
  <si>
    <t>741379999</t>
  </si>
  <si>
    <t>Výměna hlavního jističe za jednofázový, úprava elektroměrového rozvaděče - vydrátování</t>
  </si>
  <si>
    <t>kpl</t>
  </si>
  <si>
    <t>184592901</t>
  </si>
  <si>
    <t>122</t>
  </si>
  <si>
    <t>741400001</t>
  </si>
  <si>
    <t>Montáž trouby vestavné elektrické</t>
  </si>
  <si>
    <t>-1483930804</t>
  </si>
  <si>
    <t>123</t>
  </si>
  <si>
    <t>741491</t>
  </si>
  <si>
    <t>Vestavná trouba elektrická - provedení nerez</t>
  </si>
  <si>
    <t>1192236746</t>
  </si>
  <si>
    <t>124</t>
  </si>
  <si>
    <t>741810001</t>
  </si>
  <si>
    <t>Revize odběrného místa elektřiny</t>
  </si>
  <si>
    <t>1054708393</t>
  </si>
  <si>
    <t>125</t>
  </si>
  <si>
    <t>74195000</t>
  </si>
  <si>
    <t>Demontáž elektroinstalace původní vč. přímotopů</t>
  </si>
  <si>
    <t>-1735120104</t>
  </si>
  <si>
    <t>126</t>
  </si>
  <si>
    <t>741999999</t>
  </si>
  <si>
    <t>Ostatní práce elektro -(sekání, bourání)</t>
  </si>
  <si>
    <t>-1616582888</t>
  </si>
  <si>
    <t>127</t>
  </si>
  <si>
    <t>751377011</t>
  </si>
  <si>
    <t>Mtž odsávacího zákrytu (digestoř) bytového vestavěného</t>
  </si>
  <si>
    <t>-1372905424</t>
  </si>
  <si>
    <t>128</t>
  </si>
  <si>
    <t>741492</t>
  </si>
  <si>
    <t xml:space="preserve">Digestoř nerez s uhlíkovým filtrem </t>
  </si>
  <si>
    <t>-2074682174</t>
  </si>
  <si>
    <t>129</t>
  </si>
  <si>
    <t>998741201</t>
  </si>
  <si>
    <t>Přesun hmot procentní pro silnoproud v objektech v do 6 m</t>
  </si>
  <si>
    <t>-1481770327</t>
  </si>
  <si>
    <t>130</t>
  </si>
  <si>
    <t>762511246</t>
  </si>
  <si>
    <t>Podlahové kce podkladové z desek OSB tl 22 mm na sraz šroubovaných</t>
  </si>
  <si>
    <t>-387867573</t>
  </si>
  <si>
    <t>"m.č.1"4,15*2,55+0,6*0,45</t>
  </si>
  <si>
    <t>"m.č.2"4,15*4,4+2,6*0,45</t>
  </si>
  <si>
    <t>"m.č.4"1,8*4,2+1,5*2,55</t>
  </si>
  <si>
    <t>"m.č.7"3,4*4,2</t>
  </si>
  <si>
    <t>131</t>
  </si>
  <si>
    <t>762521811</t>
  </si>
  <si>
    <t>Demontáž podlah bez polštářů z prken tloušťky do 32 mm</t>
  </si>
  <si>
    <t>-1241823810</t>
  </si>
  <si>
    <t>132</t>
  </si>
  <si>
    <t>762526811</t>
  </si>
  <si>
    <t>Demontáž podlah z dřevotřísky, překližky, sololitu tloušťky do 20 mm bez polštářů</t>
  </si>
  <si>
    <t>-1795204030</t>
  </si>
  <si>
    <t>133</t>
  </si>
  <si>
    <t>998762201</t>
  </si>
  <si>
    <t>Přesun hmot procentní pro kce tesařské v objektech v do 6 m</t>
  </si>
  <si>
    <t>-1889442146</t>
  </si>
  <si>
    <t>134</t>
  </si>
  <si>
    <t>763131411</t>
  </si>
  <si>
    <t>SDK podhled desky 1xA 12,5 bez TI dvouvrstvá spodní kce profil CD+UD</t>
  </si>
  <si>
    <t>439821222</t>
  </si>
  <si>
    <t>"m.č.1"2,55*4,15+0,6*0,45</t>
  </si>
  <si>
    <t>"m.č. 2"4,4*4,5+2,0*0,45</t>
  </si>
  <si>
    <t>"m.č. 3"2,13*4,2+0,6*0,45</t>
  </si>
  <si>
    <t>"m.č. 7"3,4*4,2</t>
  </si>
  <si>
    <t>135</t>
  </si>
  <si>
    <t>998763401</t>
  </si>
  <si>
    <t>Přesun hmot procentní pro sádrokartonové konstrukce v objektech v do 6 m</t>
  </si>
  <si>
    <t>-1969404660</t>
  </si>
  <si>
    <t>136</t>
  </si>
  <si>
    <t>766660001</t>
  </si>
  <si>
    <t>Montáž dveřních křídel otvíravých 1křídlových š do 0,8 m do ocelové zárubně</t>
  </si>
  <si>
    <t>2035305953</t>
  </si>
  <si>
    <t>137</t>
  </si>
  <si>
    <t>611601280a</t>
  </si>
  <si>
    <t>dveře dřevěné vnitřní hladké plné 1křídlové standardní provedení 60x197 cm, bílé vč. kování</t>
  </si>
  <si>
    <t>367757546</t>
  </si>
  <si>
    <t>138</t>
  </si>
  <si>
    <t>611601880a</t>
  </si>
  <si>
    <t>dveře dřevěné vnitřní hladké plné 1křídlové standardní provedení 80x197cm, bílé vč. kování</t>
  </si>
  <si>
    <t>-184757354</t>
  </si>
  <si>
    <t>139</t>
  </si>
  <si>
    <t>611607080a</t>
  </si>
  <si>
    <t>dveře vnitřní hladké ze2/3 zasklené 1křídlové standardní provedení 80x197cm, bílé vč. kování</t>
  </si>
  <si>
    <t>-526102633</t>
  </si>
  <si>
    <t>140</t>
  </si>
  <si>
    <t>611606480a</t>
  </si>
  <si>
    <t>dveře vnitřní hladké ze2/3 zasklené 1křídlové standardní provedení 60x197cm, bílé vč. kování</t>
  </si>
  <si>
    <t>-611221819</t>
  </si>
  <si>
    <t>141</t>
  </si>
  <si>
    <t>766660022</t>
  </si>
  <si>
    <t>Montáž dveřních křídel otvíravých 1křídlových š přes 0,8 m požárních do ocelové zárubně</t>
  </si>
  <si>
    <t>-1936501961</t>
  </si>
  <si>
    <t>142</t>
  </si>
  <si>
    <t>2181001105</t>
  </si>
  <si>
    <t xml:space="preserve">Protipožární dveře vchodové, odolnost EI,EW 30 DP3, 900  folie-dub včetně kování bezpečnostní zámek</t>
  </si>
  <si>
    <t>-1725364896</t>
  </si>
  <si>
    <t>143</t>
  </si>
  <si>
    <t>766662811</t>
  </si>
  <si>
    <t>Demontáž truhlářských prahů dveří jednokřídlových</t>
  </si>
  <si>
    <t>-632980227</t>
  </si>
  <si>
    <t>144</t>
  </si>
  <si>
    <t>766695212</t>
  </si>
  <si>
    <t>Montáž truhlářských prahů dveří 1křídlových šířky do 10 cm</t>
  </si>
  <si>
    <t>-1792443187</t>
  </si>
  <si>
    <t>145</t>
  </si>
  <si>
    <t>611871160</t>
  </si>
  <si>
    <t>prah dveřní dřevěný dubový tl 2 cm dl.62 cm š 10 cm</t>
  </si>
  <si>
    <t>-2059277429</t>
  </si>
  <si>
    <t>146</t>
  </si>
  <si>
    <t>611871560</t>
  </si>
  <si>
    <t>prah dveřní dřevěný dubový tl 2 cm dl.82 cm š 10 cm</t>
  </si>
  <si>
    <t>554561300</t>
  </si>
  <si>
    <t>147</t>
  </si>
  <si>
    <t>611871760</t>
  </si>
  <si>
    <t>prah dveřní dřevěný dubový tl 2 cm dl.92 cm š 10 cm</t>
  </si>
  <si>
    <t>2097929060</t>
  </si>
  <si>
    <t>148</t>
  </si>
  <si>
    <t>766811199</t>
  </si>
  <si>
    <t>D+M kuchyňská linka dl. 3000 mm - dle specifikace vč. dřezu</t>
  </si>
  <si>
    <t>1004810503</t>
  </si>
  <si>
    <t>149</t>
  </si>
  <si>
    <t>766825821</t>
  </si>
  <si>
    <t>Demontáž truhlářských vestavěných skříní dvoukřídlových</t>
  </si>
  <si>
    <t>-840957962</t>
  </si>
  <si>
    <t>150</t>
  </si>
  <si>
    <t>766825999</t>
  </si>
  <si>
    <t>Demontáž truhlářských kcí - ostatních (regály)</t>
  </si>
  <si>
    <t>1765821482</t>
  </si>
  <si>
    <t>151</t>
  </si>
  <si>
    <t>998766201</t>
  </si>
  <si>
    <t>Přesun hmot procentní pro konstrukce truhlářské v objektech v do 6 m</t>
  </si>
  <si>
    <t>553860473</t>
  </si>
  <si>
    <t>152</t>
  </si>
  <si>
    <t>771474111</t>
  </si>
  <si>
    <t>Montáž soklíků z dlaždic keramických rovných flexibilní lepidlo v do 65 mm</t>
  </si>
  <si>
    <t>992310221</t>
  </si>
  <si>
    <t>"komora"(1,3+0,9)*2-0,6</t>
  </si>
  <si>
    <t>153</t>
  </si>
  <si>
    <t>597613120</t>
  </si>
  <si>
    <t xml:space="preserve">sokl  - podlahy  30 x 8 x 0,8 cm I. j.</t>
  </si>
  <si>
    <t>944725446</t>
  </si>
  <si>
    <t>"16,26/0,3*1,05=56,91"57</t>
  </si>
  <si>
    <t>154</t>
  </si>
  <si>
    <t>771574113</t>
  </si>
  <si>
    <t>Montáž podlah keramických režných hladkých lepených flexibilním lepidlem do 12 ks/m2</t>
  </si>
  <si>
    <t>-1381107653</t>
  </si>
  <si>
    <t>"kuchyň"2,13*4,15+0,6*0,45+0,8*0,2</t>
  </si>
  <si>
    <t>155</t>
  </si>
  <si>
    <t>597611350</t>
  </si>
  <si>
    <t>dlaždice keramické 30 x 30 x 0,8 cm I. j.</t>
  </si>
  <si>
    <t>-954759882</t>
  </si>
  <si>
    <t>156</t>
  </si>
  <si>
    <t>771579191</t>
  </si>
  <si>
    <t>Příplatek k montáž podlah keramických za plochu do 5 m2</t>
  </si>
  <si>
    <t>-1695270765</t>
  </si>
  <si>
    <t>157</t>
  </si>
  <si>
    <t>771579192</t>
  </si>
  <si>
    <t>Příplatek k montáž podlah keramických za omezený prostor</t>
  </si>
  <si>
    <t>1153008591</t>
  </si>
  <si>
    <t>158</t>
  </si>
  <si>
    <t>771591111</t>
  </si>
  <si>
    <t>Podlahy penetrace podkladu</t>
  </si>
  <si>
    <t>-874098077</t>
  </si>
  <si>
    <t>159</t>
  </si>
  <si>
    <t>771591115</t>
  </si>
  <si>
    <t>Podlahy spárování silikonem</t>
  </si>
  <si>
    <t>-1807169004</t>
  </si>
  <si>
    <t>(2,6+1,55)*2-0,6+(0,9+1,3)*2-0,6+1</t>
  </si>
  <si>
    <t>160</t>
  </si>
  <si>
    <t>771990112</t>
  </si>
  <si>
    <t>Vyrovnání podkladu samonivelační stěrkou tl 4 mm pevnosti 30 Mpa</t>
  </si>
  <si>
    <t>-1048586008</t>
  </si>
  <si>
    <t>161</t>
  </si>
  <si>
    <t>771990192</t>
  </si>
  <si>
    <t>Příplatek k vyrovnání podkladu dlažby samonivelační stěrkou pevnosti 30 Mpa ZKD 1 mm tloušťky</t>
  </si>
  <si>
    <t>44804781</t>
  </si>
  <si>
    <t>14,41*2</t>
  </si>
  <si>
    <t>162</t>
  </si>
  <si>
    <t>998771201</t>
  </si>
  <si>
    <t>Přesun hmot procentní pro podlahy z dlaždic v objektech v do 6 m</t>
  </si>
  <si>
    <t>-1786365756</t>
  </si>
  <si>
    <t>163</t>
  </si>
  <si>
    <t>775411810</t>
  </si>
  <si>
    <t>Demontáž soklíků nebo lišt dřevěných přibíjených</t>
  </si>
  <si>
    <t>-750753582</t>
  </si>
  <si>
    <t>(2,55+4,15)*2-0,8+2*0,35</t>
  </si>
  <si>
    <t>(4,4+4,15)*2-0,8*3+2*0,35</t>
  </si>
  <si>
    <t>(3,4+4,2)*2-0,8-0,6</t>
  </si>
  <si>
    <t>164</t>
  </si>
  <si>
    <t>775413115</t>
  </si>
  <si>
    <t>Montáž podlahové lišty ze dřeva tvrdého nebo měkkého lepené</t>
  </si>
  <si>
    <t>-1603368038</t>
  </si>
  <si>
    <t>1,2+42,5+14,3</t>
  </si>
  <si>
    <t>165</t>
  </si>
  <si>
    <t>614182000</t>
  </si>
  <si>
    <t xml:space="preserve">lišta dřevěná  25x25 mm</t>
  </si>
  <si>
    <t>-18307323</t>
  </si>
  <si>
    <t>166</t>
  </si>
  <si>
    <t>775541151</t>
  </si>
  <si>
    <t>Montáž podlah plovoucích z lamel laminátových</t>
  </si>
  <si>
    <t>-2137433441</t>
  </si>
  <si>
    <t>"viz OSB desky"55,948</t>
  </si>
  <si>
    <t>167</t>
  </si>
  <si>
    <t>611521240</t>
  </si>
  <si>
    <t xml:space="preserve">parketa laminátová  7x192x1285 mm</t>
  </si>
  <si>
    <t>-552320608</t>
  </si>
  <si>
    <t>168</t>
  </si>
  <si>
    <t>775591191</t>
  </si>
  <si>
    <t>Montáž podložky vyrovnávací a tlumící pro plovoucí podlahy</t>
  </si>
  <si>
    <t>391693126</t>
  </si>
  <si>
    <t>169</t>
  </si>
  <si>
    <t>611553510</t>
  </si>
  <si>
    <t>podložka (Mirelon) pěnová 3 mm</t>
  </si>
  <si>
    <t>-613857543</t>
  </si>
  <si>
    <t>170</t>
  </si>
  <si>
    <t>998775201</t>
  </si>
  <si>
    <t>Přesun hmot procentní pro podlahy dřevěné v objektech v do 6 m</t>
  </si>
  <si>
    <t>604631860</t>
  </si>
  <si>
    <t>171</t>
  </si>
  <si>
    <t>776201814</t>
  </si>
  <si>
    <t>Demontáž povlakových podlahovin volně položených podlepených páskou</t>
  </si>
  <si>
    <t>102516040</t>
  </si>
  <si>
    <t>172</t>
  </si>
  <si>
    <t>776410811</t>
  </si>
  <si>
    <t>Odstranění soklíků a lišt pryžových nebo plastových</t>
  </si>
  <si>
    <t>1153874561</t>
  </si>
  <si>
    <t>"m.č.,4,"</t>
  </si>
  <si>
    <t>(4,2+1,8)*2-0,8*3-0,6*3+(1,5+2,55)*2-0,8*2</t>
  </si>
  <si>
    <t>173</t>
  </si>
  <si>
    <t>781474114</t>
  </si>
  <si>
    <t>Montáž obkladů vnitřních keramických hladkých do 22 ks/m2 lepených flexibilním lepidlem</t>
  </si>
  <si>
    <t>490802282</t>
  </si>
  <si>
    <t>"kuchyň"(4,15+2*0,6)*0,6</t>
  </si>
  <si>
    <t>"koupelna"(1,55+2,6)*2*2,0-0,6*2,0</t>
  </si>
  <si>
    <t>174</t>
  </si>
  <si>
    <t>597610200</t>
  </si>
  <si>
    <t xml:space="preserve">obkládačky keramické </t>
  </si>
  <si>
    <t>168276937</t>
  </si>
  <si>
    <t>175</t>
  </si>
  <si>
    <t>781479191</t>
  </si>
  <si>
    <t>Příplatek k montáži obkladů vnitřních keramických hladkých za plochu do 10 m2</t>
  </si>
  <si>
    <t>1836934047</t>
  </si>
  <si>
    <t>176</t>
  </si>
  <si>
    <t>781479194</t>
  </si>
  <si>
    <t>Příplatek k montáži obkladů vnitřních keramických hladkých za nerovný povrch</t>
  </si>
  <si>
    <t>1352343598</t>
  </si>
  <si>
    <t>177</t>
  </si>
  <si>
    <t>781491111</t>
  </si>
  <si>
    <t>Plastové profily rohové kladené do malty</t>
  </si>
  <si>
    <t>717747125</t>
  </si>
  <si>
    <t>178</t>
  </si>
  <si>
    <t>781495111</t>
  </si>
  <si>
    <t>Penetrace podkladu vnitřních obkladů</t>
  </si>
  <si>
    <t>660340002</t>
  </si>
  <si>
    <t>179</t>
  </si>
  <si>
    <t>781495115</t>
  </si>
  <si>
    <t>Spárování vnitřních obkladů silikonem</t>
  </si>
  <si>
    <t>1179893071</t>
  </si>
  <si>
    <t>"vana"1,7+2*0,7</t>
  </si>
  <si>
    <t>"umyvadlo"0,6</t>
  </si>
  <si>
    <t>180</t>
  </si>
  <si>
    <t>998781201</t>
  </si>
  <si>
    <t>Přesun hmot procentní pro obklady keramické v objektech v do 6 m</t>
  </si>
  <si>
    <t>1960352772</t>
  </si>
  <si>
    <t>181</t>
  </si>
  <si>
    <t>783314101</t>
  </si>
  <si>
    <t>Základní jednonásobný syntetický nátěr zámečnických konstrukcí</t>
  </si>
  <si>
    <t>-1557828773</t>
  </si>
  <si>
    <t>"zárubně"((2,0*2+0,6)*0,2)*3</t>
  </si>
  <si>
    <t>((2,0*2+0,8)*0,2)*4</t>
  </si>
  <si>
    <t>(2,0*2+0,9)*0,2</t>
  </si>
  <si>
    <t>182</t>
  </si>
  <si>
    <t>783317101</t>
  </si>
  <si>
    <t>Krycí jednonásobný syntetický standardní nátěr zámečnických konstrukcí</t>
  </si>
  <si>
    <t>1587157294</t>
  </si>
  <si>
    <t>183</t>
  </si>
  <si>
    <t>784121001</t>
  </si>
  <si>
    <t>Oškrabání malby v mísnostech výšky do 3,80 m</t>
  </si>
  <si>
    <t>-227521816</t>
  </si>
  <si>
    <t>"m.č.1"(2,55+4,15)*2*2,8</t>
  </si>
  <si>
    <t>"m.č.2"(4,4+4,15)*2*2,8</t>
  </si>
  <si>
    <t>"m.č.3"(2,13+4,15)*2*2,8</t>
  </si>
  <si>
    <t>"m.č.4"(1,8+4,2)*2*2,8+(1,5+2,55)*2*2,8+1,8*4,2+1,5*2,55</t>
  </si>
  <si>
    <t>"m.č.5"(0,9+1,3)*2*2,8+0,9*1,3</t>
  </si>
  <si>
    <t>"m.č.6"(1,55+2,6)*2*2,8+1,55*2,6</t>
  </si>
  <si>
    <t>"m.č.7"(3,4+4,2)*2*2,8</t>
  </si>
  <si>
    <t>"m.č.8"(0,9*1,3)*2*2,8+0,9*1,3</t>
  </si>
  <si>
    <t>184</t>
  </si>
  <si>
    <t>784141001</t>
  </si>
  <si>
    <t>Ošetření plísní napadených ploch včetně odstranění plísní v místnostech výšky do 3,80 m</t>
  </si>
  <si>
    <t>1880160665</t>
  </si>
  <si>
    <t>306,928*0,4</t>
  </si>
  <si>
    <t>185</t>
  </si>
  <si>
    <t>784171101</t>
  </si>
  <si>
    <t>Zakrytí vnitřních podlah včetně pozdějšího odkrytí</t>
  </si>
  <si>
    <t>-2050101130</t>
  </si>
  <si>
    <t>186</t>
  </si>
  <si>
    <t>581248440</t>
  </si>
  <si>
    <t xml:space="preserve">fólie pro malířské potřeby zakrývací, PG 4021-20, 25µ,  4 x 5 m</t>
  </si>
  <si>
    <t>331979912</t>
  </si>
  <si>
    <t>187</t>
  </si>
  <si>
    <t>581248330</t>
  </si>
  <si>
    <t>páska pro malířské potřeby NARCAR 19mm x 50 m</t>
  </si>
  <si>
    <t>-569639112</t>
  </si>
  <si>
    <t>188</t>
  </si>
  <si>
    <t>784181101</t>
  </si>
  <si>
    <t>Základní akrylátová jednonásobná penetrace podkladu v místnostech výšky do 3,80m</t>
  </si>
  <si>
    <t>-2118282323</t>
  </si>
  <si>
    <t>"m.č.1"(2,55+4,15)*2*2,8+2,55*4,15</t>
  </si>
  <si>
    <t>"m.č.2"(4,4+4,15)*2*2,8+4,4*4,15</t>
  </si>
  <si>
    <t>"m.č.3"(2,13+4,15)*2*2,8+2,13*4,15</t>
  </si>
  <si>
    <t>"m.č.7"(3,4+4,2)*2*2,8+4,2*3,4</t>
  </si>
  <si>
    <t>189</t>
  </si>
  <si>
    <t>784211121</t>
  </si>
  <si>
    <t>Dvojnásobné bílé malby ze směsí za mokra středně otěruvzdorných v místnostech výšky do 3,80 m</t>
  </si>
  <si>
    <t>-1053928527</t>
  </si>
  <si>
    <t>190</t>
  </si>
  <si>
    <t>220320201</t>
  </si>
  <si>
    <t xml:space="preserve">Montáž zvonku pro vnitřní použití na střídavý nebo stejnosměrný proud napětí  3 až 24 V</t>
  </si>
  <si>
    <t>-2119553828</t>
  </si>
  <si>
    <t>191</t>
  </si>
  <si>
    <t>220001</t>
  </si>
  <si>
    <t>Zvonek bytový - dodávka</t>
  </si>
  <si>
    <t>256</t>
  </si>
  <si>
    <t>1490770850</t>
  </si>
  <si>
    <t>192</t>
  </si>
  <si>
    <t>22099R</t>
  </si>
  <si>
    <t>Ostatní pomocné práce slaboproud</t>
  </si>
  <si>
    <t>-176230602</t>
  </si>
  <si>
    <t>VP - Vícepráce</t>
  </si>
  <si>
    <t>PN</t>
  </si>
  <si>
    <t>01a - Vytápění + plynoinstalace -Chrustova 1021/22, byt č.3</t>
  </si>
  <si>
    <t>721 - Demontáže</t>
  </si>
  <si>
    <t>731 - Kotelny</t>
  </si>
  <si>
    <t>733 - Rozvod potrubí</t>
  </si>
  <si>
    <t>735 - Otopná tělesa</t>
  </si>
  <si>
    <t>734 - Armatury</t>
  </si>
  <si>
    <t>D1 - Plynoinstalace</t>
  </si>
  <si>
    <t>783 - Nátěry</t>
  </si>
  <si>
    <t>713 - Izolace tepelné</t>
  </si>
  <si>
    <t>974031144</t>
  </si>
  <si>
    <t>Vysekání rýh a prostupů ve zdi cihelné 7 x 15 cm</t>
  </si>
  <si>
    <t>723120804</t>
  </si>
  <si>
    <t>Demontáž potrubí plynového do DN 25</t>
  </si>
  <si>
    <t>725514081</t>
  </si>
  <si>
    <t>Demontáž plynových ohřívačů průtokových</t>
  </si>
  <si>
    <t>725610810</t>
  </si>
  <si>
    <t>Demontáž plynových sporáků</t>
  </si>
  <si>
    <t>725650805</t>
  </si>
  <si>
    <t>Demontáž plynových topidel</t>
  </si>
  <si>
    <t>979082111</t>
  </si>
  <si>
    <t>Vnitrostaveništní doprava suti</t>
  </si>
  <si>
    <t>979086212</t>
  </si>
  <si>
    <t>Nakládání vybouraných hmot na dopravní prostředek</t>
  </si>
  <si>
    <t>R001</t>
  </si>
  <si>
    <t>Náklady spojení s odvozem a uložením demontovaného materiálu na skládku - naložení, odvoz , likvidace v souladu se zákonem 185/2001sb o odpadech a dle technologie na místo určené zhotovitelem včetně poplatku za skládku</t>
  </si>
  <si>
    <t>731219614</t>
  </si>
  <si>
    <t>Montáž kotle závěsného, kondenzačního o výkonu 25 kW</t>
  </si>
  <si>
    <t>R002</t>
  </si>
  <si>
    <t>Dodávka kotle - plynový závěsný kondenzační 3,4 - 20 kW s průtokovým ohřevem vody</t>
  </si>
  <si>
    <t>731810332</t>
  </si>
  <si>
    <t>Montáž nuceného odtahu spalin pro kondenzační kotel - koaxiální 60/100 (přesně změřit před montáži)</t>
  </si>
  <si>
    <t>R003</t>
  </si>
  <si>
    <t>Nucený odtah spalin přímý kus 60/100 mm</t>
  </si>
  <si>
    <t>R004</t>
  </si>
  <si>
    <t>Revizní kus 60/100</t>
  </si>
  <si>
    <t>R005</t>
  </si>
  <si>
    <t>Střešní koncovka</t>
  </si>
  <si>
    <t>R006</t>
  </si>
  <si>
    <t>Topná zkouška</t>
  </si>
  <si>
    <t>hod</t>
  </si>
  <si>
    <t>998732201</t>
  </si>
  <si>
    <t>Přesun hmot pro kotelny</t>
  </si>
  <si>
    <t>733223301</t>
  </si>
  <si>
    <t>Dodávka a montáž potrubí z měděných trubek D 15 mm, včetně spojovacích fitingů a pomocného materiálu</t>
  </si>
  <si>
    <t>733223302</t>
  </si>
  <si>
    <t>Dodávka a montáž potrubí z měděných trubek D 18 mm, , včetně spojovacích fitingů a pomocného materiálu</t>
  </si>
  <si>
    <t>733223303</t>
  </si>
  <si>
    <t>Dodávka a montáž potrubí z měděných trubek D 22 mm, včetně spojovacích fitingů a pomocného materiálu</t>
  </si>
  <si>
    <t>733224222</t>
  </si>
  <si>
    <t>Příplatek za provedení přípojky otopného tělesa</t>
  </si>
  <si>
    <t>733291101</t>
  </si>
  <si>
    <t>Zkouška těsnosti potrubí Cu -D 35</t>
  </si>
  <si>
    <t>998733201</t>
  </si>
  <si>
    <t>Přesun hmot pro potrubí</t>
  </si>
  <si>
    <t>735152291</t>
  </si>
  <si>
    <t>Otopné těleso provedení ventil kompakt 11 vk (vkl) 900/400</t>
  </si>
  <si>
    <t>735152573</t>
  </si>
  <si>
    <t>Otopné těleso provedení ventil kompakt - 22 vk (vkl) 600/700</t>
  </si>
  <si>
    <t>735152575</t>
  </si>
  <si>
    <t>Otopné těleso provedení ventil kompakt - 22 vk (vkl) 600/800</t>
  </si>
  <si>
    <t>735152578</t>
  </si>
  <si>
    <t>Otopné těleso provedení ventil kompakt - 22 vk (vkl) 600/1100</t>
  </si>
  <si>
    <t>735152580</t>
  </si>
  <si>
    <t>Otopné těleso provedení ventil kompakt - 22 vk (vkl) 600/1400</t>
  </si>
  <si>
    <t>735152581</t>
  </si>
  <si>
    <t>Otopné těleso provedení ventil kompakt - 22 vk (vkl) 600/1600</t>
  </si>
  <si>
    <t>735152593</t>
  </si>
  <si>
    <t>Otopné těleso provedení ventil kompakt - 22 vk (vkl) 900/600</t>
  </si>
  <si>
    <t>998735201</t>
  </si>
  <si>
    <t>Přesun hmot pro otopná tělesa</t>
  </si>
  <si>
    <t>734209103</t>
  </si>
  <si>
    <t>Montáž armatur s jedním závitem</t>
  </si>
  <si>
    <t>734209113</t>
  </si>
  <si>
    <t>Montáž armatur se dvěma závity</t>
  </si>
  <si>
    <t>734221682</t>
  </si>
  <si>
    <t>Termostatická hlavice</t>
  </si>
  <si>
    <t>734261412</t>
  </si>
  <si>
    <t>Připojovací armatury radiátorů VK - uzavírací a regulační s možností vypouštění DN 15</t>
  </si>
  <si>
    <t>734242413</t>
  </si>
  <si>
    <t>Ventil zpětný DN 20</t>
  </si>
  <si>
    <t>734291123</t>
  </si>
  <si>
    <t>Kohouty plnící a vypouštěcí DN 15</t>
  </si>
  <si>
    <t>734291243</t>
  </si>
  <si>
    <t>Filtry závitové DN 20</t>
  </si>
  <si>
    <t>734292714</t>
  </si>
  <si>
    <t>Kohouty kulové DN 20</t>
  </si>
  <si>
    <t>998734201</t>
  </si>
  <si>
    <t>Přesun hmot pro armatury</t>
  </si>
  <si>
    <t>723181022</t>
  </si>
  <si>
    <t>Potrubí z trubek měděných DN 15 spojovaných lisováním</t>
  </si>
  <si>
    <t>723181023</t>
  </si>
  <si>
    <t>Potrubí z trubek měděných DN 20 spojovaných lisováním</t>
  </si>
  <si>
    <t>723181024</t>
  </si>
  <si>
    <t>Potrubí z trubek měděných DN 25 spojovaných lisováním</t>
  </si>
  <si>
    <t>723190202</t>
  </si>
  <si>
    <t>Přípojky ke spotřebičům DN 15</t>
  </si>
  <si>
    <t>723190203</t>
  </si>
  <si>
    <t>Přípojky ke spotřebičům DN 20</t>
  </si>
  <si>
    <t>723231162</t>
  </si>
  <si>
    <t>Kohouty kulové plynové DN 15</t>
  </si>
  <si>
    <t>723231163</t>
  </si>
  <si>
    <t>Kohouty kulové plynové DN 20</t>
  </si>
  <si>
    <t>723231164</t>
  </si>
  <si>
    <t>Kohouty kulové plynové DN 25</t>
  </si>
  <si>
    <t>723160204</t>
  </si>
  <si>
    <t>Přípojky k plynoměru DN 25</t>
  </si>
  <si>
    <t>723160334</t>
  </si>
  <si>
    <t>Rozpěrka přípojky k plynoměru</t>
  </si>
  <si>
    <t>723190105</t>
  </si>
  <si>
    <t>Připojení sporáku plynovou hadicí DN 15 délky 1,0 m</t>
  </si>
  <si>
    <t>725619101</t>
  </si>
  <si>
    <t>Montáž plynové varné desky</t>
  </si>
  <si>
    <t>R007</t>
  </si>
  <si>
    <t>Dodávka plynové varné desky - typ určí investor</t>
  </si>
  <si>
    <t>R008</t>
  </si>
  <si>
    <t>Revize plynoinstalace</t>
  </si>
  <si>
    <t>998723201</t>
  </si>
  <si>
    <t>Přesun hmot pro plynoinstalaci</t>
  </si>
  <si>
    <t>783425350</t>
  </si>
  <si>
    <t>Nátěr syntet. potrubí do DN 100 mm Z +2x +1x email</t>
  </si>
  <si>
    <t>713463131</t>
  </si>
  <si>
    <t>Montáž izolace tepelná potrubí pouzdry slepování do profilu 25 mm pro potrubí vedené v drážce</t>
  </si>
  <si>
    <t>283771121</t>
  </si>
  <si>
    <t>Izolace potrubí návleková 15 x 19 mm šedočerná</t>
  </si>
  <si>
    <t>283771142</t>
  </si>
  <si>
    <t>Izolace potrubí návleková 22 x 19 mm šedočerná</t>
  </si>
  <si>
    <t>28377670</t>
  </si>
  <si>
    <t>Páska samolepicí š. 38 mm, dl. 20m</t>
  </si>
  <si>
    <t>998713101</t>
  </si>
  <si>
    <t>Přesun hmot pro izolace tepelné, výšky do 6 m</t>
  </si>
  <si>
    <t>02 - Zapletalova1097/8, byt č.3</t>
  </si>
  <si>
    <t xml:space="preserve">    713 - Izolace tepelné</t>
  </si>
  <si>
    <t>-22469131</t>
  </si>
  <si>
    <t>394479723</t>
  </si>
  <si>
    <t>310237251</t>
  </si>
  <si>
    <t>Zazdívka otvorů pl do 0,25 m2 ve zdivu nadzákladovém cihlami pálenými tl do 450 mm</t>
  </si>
  <si>
    <t>-736645209</t>
  </si>
  <si>
    <t>"komora"1</t>
  </si>
  <si>
    <t>-271332999</t>
  </si>
  <si>
    <t>340238233</t>
  </si>
  <si>
    <t>Zazdívka otvorů pl do 1 m2 v příčkách nebo stěnách z příčkovek Ytong tl 100 mm</t>
  </si>
  <si>
    <t>1946746123</t>
  </si>
  <si>
    <t>"m.č.1"0,7*0,5</t>
  </si>
  <si>
    <t>-595452531</t>
  </si>
  <si>
    <t>2057845403</t>
  </si>
  <si>
    <t>(0,6+1,7+0,6)*0,6</t>
  </si>
  <si>
    <t>-1768668988</t>
  </si>
  <si>
    <t>15,985*0,1</t>
  </si>
  <si>
    <t>1610560250</t>
  </si>
  <si>
    <t>327929702</t>
  </si>
  <si>
    <t>611325421</t>
  </si>
  <si>
    <t>Oprava vnitřní vápenocementové štukové omítky stropů v rozsahu plochy do 10%</t>
  </si>
  <si>
    <t>-113601158</t>
  </si>
  <si>
    <t>547923556</t>
  </si>
  <si>
    <t>"oprava omítek"0,1*176,88</t>
  </si>
  <si>
    <t>"nová omítka"11,29</t>
  </si>
  <si>
    <t>421895104</t>
  </si>
  <si>
    <t>-695023766</t>
  </si>
  <si>
    <t>-146442916</t>
  </si>
  <si>
    <t>"koupelna po pův. obklad"(2,6+1,55)*2*0,3</t>
  </si>
  <si>
    <t>269997545</t>
  </si>
  <si>
    <t>-1748278204</t>
  </si>
  <si>
    <t>612325223</t>
  </si>
  <si>
    <t>Vápenocementová štuková omítka malých ploch do 1,0 m2 na stěnách</t>
  </si>
  <si>
    <t>-144226027</t>
  </si>
  <si>
    <t>612325421</t>
  </si>
  <si>
    <t>Oprava vnitřní vápenocementové štukové omítky stěn v rozsahu plochy do 10%</t>
  </si>
  <si>
    <t>1066548185</t>
  </si>
  <si>
    <t>"m.č.2"(4,4+4,15)*2*2,8-0,8*2,0*2-1,8*1,5-3,15*2,8</t>
  </si>
  <si>
    <t>"m.č.3"(2,13+4,15)*2*2,8-0,6*1,5-0,8*2,0-3,15*2,8</t>
  </si>
  <si>
    <t>"nová omítka"-11,29</t>
  </si>
  <si>
    <t>1627184452</t>
  </si>
  <si>
    <t>702401477</t>
  </si>
  <si>
    <t>1551183002</t>
  </si>
  <si>
    <t>-1158971138</t>
  </si>
  <si>
    <t>372849055</t>
  </si>
  <si>
    <t>1108567186</t>
  </si>
  <si>
    <t>948868176</t>
  </si>
  <si>
    <t>-1813029313</t>
  </si>
  <si>
    <t>"kuchyň"1,9*0,9</t>
  </si>
  <si>
    <t>"vana"(1,55+0,6+1,4)*0,6</t>
  </si>
  <si>
    <t>-2074990355</t>
  </si>
  <si>
    <t>"koupelna"2,6*1,55-1,55*0,9</t>
  </si>
  <si>
    <t>1525596326</t>
  </si>
  <si>
    <t>968062455</t>
  </si>
  <si>
    <t>Vybourání dřevěných dveřních zárubní pl do 2 m2</t>
  </si>
  <si>
    <t>-1872718727</t>
  </si>
  <si>
    <t>0,9*2,0+0,8*2,0*3+0,6*2,0</t>
  </si>
  <si>
    <t>1453556565</t>
  </si>
  <si>
    <t>0,6*2,0*2</t>
  </si>
  <si>
    <t>-951153936</t>
  </si>
  <si>
    <t>1836045807</t>
  </si>
  <si>
    <t>-1431097585</t>
  </si>
  <si>
    <t>1717213121</t>
  </si>
  <si>
    <t>1322411846</t>
  </si>
  <si>
    <t>"kuchyň"4,15*0,6</t>
  </si>
  <si>
    <t>"koupelna"(2,6+1,55)*2*2,2</t>
  </si>
  <si>
    <t>905411996</t>
  </si>
  <si>
    <t>1915161412</t>
  </si>
  <si>
    <t>765651193</t>
  </si>
  <si>
    <t>-1195040131</t>
  </si>
  <si>
    <t>998011001</t>
  </si>
  <si>
    <t>Přesun hmot pro budovy zděné v do 6 m</t>
  </si>
  <si>
    <t>761520570</t>
  </si>
  <si>
    <t>-45711169</t>
  </si>
  <si>
    <t>-1402625620</t>
  </si>
  <si>
    <t>-1735857610</t>
  </si>
  <si>
    <t>787261116</t>
  </si>
  <si>
    <t>788754666</t>
  </si>
  <si>
    <t>-949609483</t>
  </si>
  <si>
    <t>713110851</t>
  </si>
  <si>
    <t>Odstranění tepelné izolace stropů lepené z polystyrenu - stropnice vč. lišt</t>
  </si>
  <si>
    <t>703044837</t>
  </si>
  <si>
    <t>"kuchyň"2,13*4,15</t>
  </si>
  <si>
    <t>"7"4,2*3,4</t>
  </si>
  <si>
    <t>1631545805</t>
  </si>
  <si>
    <t>853995981</t>
  </si>
  <si>
    <t>-1782494558</t>
  </si>
  <si>
    <t>-631115360</t>
  </si>
  <si>
    <t>-2134026835</t>
  </si>
  <si>
    <t>-243431267</t>
  </si>
  <si>
    <t>2040384024</t>
  </si>
  <si>
    <t>672939545</t>
  </si>
  <si>
    <t>1096016561</t>
  </si>
  <si>
    <t>-1062065623</t>
  </si>
  <si>
    <t>-1815993189</t>
  </si>
  <si>
    <t>1794368304</t>
  </si>
  <si>
    <t>-1495353720</t>
  </si>
  <si>
    <t>257009703</t>
  </si>
  <si>
    <t>319671448</t>
  </si>
  <si>
    <t>-1652394874</t>
  </si>
  <si>
    <t>69797884</t>
  </si>
  <si>
    <t>135118401</t>
  </si>
  <si>
    <t>1795897637</t>
  </si>
  <si>
    <t>-568487115</t>
  </si>
  <si>
    <t>104799938</t>
  </si>
  <si>
    <t>-360858609</t>
  </si>
  <si>
    <t>-1810342287</t>
  </si>
  <si>
    <t>-1012415885</t>
  </si>
  <si>
    <t>1792133601</t>
  </si>
  <si>
    <t>-1277647341</t>
  </si>
  <si>
    <t>-1823948064</t>
  </si>
  <si>
    <t>84690071</t>
  </si>
  <si>
    <t>1994133460</t>
  </si>
  <si>
    <t>-1263310230</t>
  </si>
  <si>
    <t>-1419836365</t>
  </si>
  <si>
    <t>671624977</t>
  </si>
  <si>
    <t>-1723496712</t>
  </si>
  <si>
    <t>725220841</t>
  </si>
  <si>
    <t>Demontáž van ocelová rohová</t>
  </si>
  <si>
    <t>54159943</t>
  </si>
  <si>
    <t>-415712783</t>
  </si>
  <si>
    <t>725310823</t>
  </si>
  <si>
    <t>Demontáž dřez jednoduchý vestavěný v kuchyňských sestavách bez výtokových armatur</t>
  </si>
  <si>
    <t>1027805818</t>
  </si>
  <si>
    <t>368119367</t>
  </si>
  <si>
    <t>1766530610</t>
  </si>
  <si>
    <t>-418362314</t>
  </si>
  <si>
    <t>-384041673</t>
  </si>
  <si>
    <t>595084108</t>
  </si>
  <si>
    <t>330345616</t>
  </si>
  <si>
    <t>-2143483710</t>
  </si>
  <si>
    <t>-907779114</t>
  </si>
  <si>
    <t>-1723764802</t>
  </si>
  <si>
    <t>-355618631</t>
  </si>
  <si>
    <t>421926953</t>
  </si>
  <si>
    <t>1874765787</t>
  </si>
  <si>
    <t>-156150749</t>
  </si>
  <si>
    <t>-646899214</t>
  </si>
  <si>
    <t>682257489</t>
  </si>
  <si>
    <t>331879744</t>
  </si>
  <si>
    <t>1643475942</t>
  </si>
  <si>
    <t>1467894921</t>
  </si>
  <si>
    <t>-1118597404</t>
  </si>
  <si>
    <t>1442051860</t>
  </si>
  <si>
    <t>-597806439</t>
  </si>
  <si>
    <t>-1023984686</t>
  </si>
  <si>
    <t>-378634747</t>
  </si>
  <si>
    <t>1129980613</t>
  </si>
  <si>
    <t>-1653422185</t>
  </si>
  <si>
    <t>-1231459960</t>
  </si>
  <si>
    <t>-773604270</t>
  </si>
  <si>
    <t>115499826</t>
  </si>
  <si>
    <t>-814494667</t>
  </si>
  <si>
    <t>-974319692</t>
  </si>
  <si>
    <t>-401622527</t>
  </si>
  <si>
    <t>-1377323797</t>
  </si>
  <si>
    <t>1107872931</t>
  </si>
  <si>
    <t>-1022573351</t>
  </si>
  <si>
    <t>57054502</t>
  </si>
  <si>
    <t>-1335637748</t>
  </si>
  <si>
    <t>1266210117</t>
  </si>
  <si>
    <t>-1258289819</t>
  </si>
  <si>
    <t>-2033132370</t>
  </si>
  <si>
    <t>-2083039637</t>
  </si>
  <si>
    <t>-1103436007</t>
  </si>
  <si>
    <t>-1616683223</t>
  </si>
  <si>
    <t>750241090</t>
  </si>
  <si>
    <t>-1435749431</t>
  </si>
  <si>
    <t>1657110182</t>
  </si>
  <si>
    <t>665212265</t>
  </si>
  <si>
    <t>321195834</t>
  </si>
  <si>
    <t>991147427</t>
  </si>
  <si>
    <t>361050162</t>
  </si>
  <si>
    <t>1556856641</t>
  </si>
  <si>
    <t>-889114766</t>
  </si>
  <si>
    <t>593366408</t>
  </si>
  <si>
    <t>1538648997</t>
  </si>
  <si>
    <t>298144964</t>
  </si>
  <si>
    <t>763111811</t>
  </si>
  <si>
    <t>Demontáž SDK příčky s jednoduchou ocelovou nosnou konstrukcí opláštění jednoduché</t>
  </si>
  <si>
    <t>-1438711581</t>
  </si>
  <si>
    <t>"původní dveře"0,7*2</t>
  </si>
  <si>
    <t>2023995064</t>
  </si>
  <si>
    <t>-1326489504</t>
  </si>
  <si>
    <t>-837126114</t>
  </si>
  <si>
    <t>-458821726</t>
  </si>
  <si>
    <t>-274521701</t>
  </si>
  <si>
    <t>-573860048</t>
  </si>
  <si>
    <t>810134697</t>
  </si>
  <si>
    <t>-303055393</t>
  </si>
  <si>
    <t>-496740412</t>
  </si>
  <si>
    <t>-760706621</t>
  </si>
  <si>
    <t>-1907642423</t>
  </si>
  <si>
    <t>1162827764</t>
  </si>
  <si>
    <t>884502091</t>
  </si>
  <si>
    <t>140354500</t>
  </si>
  <si>
    <t>2014681927</t>
  </si>
  <si>
    <t>-248757550</t>
  </si>
  <si>
    <t>Demontáž truhlářských kcí - ostatních (regály, garnýže, kryty radiátorů)</t>
  </si>
  <si>
    <t>-1822577516</t>
  </si>
  <si>
    <t>2043103465</t>
  </si>
  <si>
    <t>-29289154</t>
  </si>
  <si>
    <t>"kuchyň"(4,15+2,13+1,0+2,13)-0,8+0,35*2</t>
  </si>
  <si>
    <t>-626634492</t>
  </si>
  <si>
    <t>"13,11/0,3*1,05=45,88"46</t>
  </si>
  <si>
    <t>982621380</t>
  </si>
  <si>
    <t>-1786506416</t>
  </si>
  <si>
    <t>1735284728</t>
  </si>
  <si>
    <t>-1687429002</t>
  </si>
  <si>
    <t>556077415</t>
  </si>
  <si>
    <t>-530601456</t>
  </si>
  <si>
    <t>-1530510598</t>
  </si>
  <si>
    <t>1184916853</t>
  </si>
  <si>
    <t>-1215608103</t>
  </si>
  <si>
    <t>778160959</t>
  </si>
  <si>
    <t>(4,4+4,15)*2-0,8*2-3,15+2*0,35</t>
  </si>
  <si>
    <t>(1,0+2,13+2,13)+0,35*2</t>
  </si>
  <si>
    <t>-1169912753</t>
  </si>
  <si>
    <t>(2,55+4,15)*2-0,8+2*0,35+0,6</t>
  </si>
  <si>
    <t>1613204087</t>
  </si>
  <si>
    <t>775429121</t>
  </si>
  <si>
    <t>Montáž podlahové lišty přechodové připevněné vruty</t>
  </si>
  <si>
    <t>-655094320</t>
  </si>
  <si>
    <t>553431190</t>
  </si>
  <si>
    <t>hliníkový přechodový profil Multifloor 40 dub, buk, javor, třešeň</t>
  </si>
  <si>
    <t>1715218904</t>
  </si>
  <si>
    <t>1856354822</t>
  </si>
  <si>
    <t>770314012</t>
  </si>
  <si>
    <t>775541821</t>
  </si>
  <si>
    <t>Demontáž podlah plovoucích laminátových zaklapávacích do suti</t>
  </si>
  <si>
    <t>-342486196</t>
  </si>
  <si>
    <t>"m.č.3"2,13*4,15+0,6*0,45</t>
  </si>
  <si>
    <t>-469967777</t>
  </si>
  <si>
    <t>1627069154</t>
  </si>
  <si>
    <t>1193348613</t>
  </si>
  <si>
    <t>-683778763</t>
  </si>
  <si>
    <t>-6983064</t>
  </si>
  <si>
    <t>1357822625</t>
  </si>
  <si>
    <t>1901375861</t>
  </si>
  <si>
    <t>-1508936471</t>
  </si>
  <si>
    <t>43988897</t>
  </si>
  <si>
    <t>927082461</t>
  </si>
  <si>
    <t>-1746314064</t>
  </si>
  <si>
    <t>-1484840003</t>
  </si>
  <si>
    <t>((2,0*2+0,8)*0,2)*3</t>
  </si>
  <si>
    <t>-466511526</t>
  </si>
  <si>
    <t>-261748845</t>
  </si>
  <si>
    <t>"m.č.2"(4,4+4,15)*2*2,8-3,15*2,8</t>
  </si>
  <si>
    <t>"m.č.3"(2,13+4,15)*2*2,8-3,15*2,8</t>
  </si>
  <si>
    <t>1938211500</t>
  </si>
  <si>
    <t>1942062906</t>
  </si>
  <si>
    <t>193</t>
  </si>
  <si>
    <t>596677818</t>
  </si>
  <si>
    <t>194</t>
  </si>
  <si>
    <t>-17643386</t>
  </si>
  <si>
    <t>"m.č.2"(4,4+4,15)*2*2,8-3,15*2,8+4,4*4,15</t>
  </si>
  <si>
    <t>"m.č.3"(2,13+4,15)*2*2,8-3,15*2,8+2,13*4,15</t>
  </si>
  <si>
    <t>195</t>
  </si>
  <si>
    <t>889589514</t>
  </si>
  <si>
    <t>196</t>
  </si>
  <si>
    <t>1298028236</t>
  </si>
  <si>
    <t>197</t>
  </si>
  <si>
    <t>984738427</t>
  </si>
  <si>
    <t>198</t>
  </si>
  <si>
    <t>-226053966</t>
  </si>
  <si>
    <t>02a - Vytápění + plynoinstalace-Zapletalova 1097/8, byt č.3</t>
  </si>
  <si>
    <t>735152273</t>
  </si>
  <si>
    <t>Otopné těleso provedení ventil kompakt 11 vk (vkl) 600/600</t>
  </si>
  <si>
    <t>735152572</t>
  </si>
  <si>
    <t xml:space="preserve">Otopné těleso provedení ventil kompakt  - 22 vk (vkl) 600/500</t>
  </si>
  <si>
    <t>735152574</t>
  </si>
  <si>
    <t>735152576</t>
  </si>
  <si>
    <t>Otopné těleso provedení ventil kompakt - 22 vk (vkl) 600/900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</si>
</sst>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7" fillId="0" borderId="0" xfId="0" applyFont="1" applyAlignment="1">
      <alignment horizontal="left" vertical="center"/>
    </xf>
    <xf numFmtId="0" fontId="0" fillId="0" borderId="0" xfId="0" applyBorder="1" applyProtection="1"/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20" fillId="0" borderId="0" xfId="0" applyFont="1" applyBorder="1" applyAlignment="1" applyProtection="1">
      <alignment horizontal="left" vertical="center"/>
    </xf>
    <xf numFmtId="4" fontId="12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21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9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2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3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16" xfId="0" applyNumberFormat="1" applyFont="1" applyBorder="1" applyAlignment="1" applyProtection="1">
      <alignment vertical="center"/>
    </xf>
    <xf numFmtId="4" fontId="31" fillId="0" borderId="17" xfId="0" applyNumberFormat="1" applyFont="1" applyBorder="1" applyAlignment="1" applyProtection="1">
      <alignment vertical="center"/>
    </xf>
    <xf numFmtId="166" fontId="31" fillId="0" borderId="17" xfId="0" applyNumberFormat="1" applyFont="1" applyBorder="1" applyAlignment="1" applyProtection="1">
      <alignment vertical="center"/>
    </xf>
    <xf numFmtId="4" fontId="31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</xf>
    <xf numFmtId="0" fontId="26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6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4" fillId="2" borderId="0" xfId="1" applyFont="1" applyFill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vertical="center"/>
    </xf>
    <xf numFmtId="4" fontId="32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6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</xf>
    <xf numFmtId="49" fontId="36" fillId="0" borderId="25" xfId="0" applyNumberFormat="1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center" vertical="center" wrapText="1"/>
    </xf>
    <xf numFmtId="167" fontId="36" fillId="0" borderId="25" xfId="0" applyNumberFormat="1" applyFont="1" applyBorder="1" applyAlignment="1" applyProtection="1">
      <alignment vertical="center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</xf>
    <xf numFmtId="4" fontId="36" fillId="0" borderId="25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5" fillId="0" borderId="17" xfId="0" applyNumberFormat="1" applyFont="1" applyBorder="1" applyAlignment="1" applyProtection="1"/>
    <xf numFmtId="4" fontId="5" fillId="0" borderId="17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/>
    <xf numFmtId="4" fontId="5" fillId="0" borderId="23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ht="36.96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ht="36.96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ht="14.4" customHeight="1">
      <c r="B7" s="27"/>
      <c r="C7" s="32"/>
      <c r="D7" s="39" t="s">
        <v>21</v>
      </c>
      <c r="E7" s="32"/>
      <c r="F7" s="32"/>
      <c r="G7" s="32"/>
      <c r="H7" s="32"/>
      <c r="I7" s="32"/>
      <c r="J7" s="32"/>
      <c r="K7" s="34" t="s">
        <v>22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23</v>
      </c>
      <c r="AL7" s="32"/>
      <c r="AM7" s="32"/>
      <c r="AN7" s="34" t="s">
        <v>22</v>
      </c>
      <c r="AO7" s="32"/>
      <c r="AP7" s="32"/>
      <c r="AQ7" s="30"/>
      <c r="BE7" s="38"/>
      <c r="BS7" s="23" t="s">
        <v>9</v>
      </c>
    </row>
    <row r="8" ht="14.4" customHeight="1">
      <c r="B8" s="27"/>
      <c r="C8" s="32"/>
      <c r="D8" s="39" t="s">
        <v>24</v>
      </c>
      <c r="E8" s="32"/>
      <c r="F8" s="32"/>
      <c r="G8" s="32"/>
      <c r="H8" s="32"/>
      <c r="I8" s="32"/>
      <c r="J8" s="32"/>
      <c r="K8" s="34" t="s">
        <v>25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26</v>
      </c>
      <c r="AL8" s="32"/>
      <c r="AM8" s="32"/>
      <c r="AN8" s="40" t="s">
        <v>27</v>
      </c>
      <c r="AO8" s="32"/>
      <c r="AP8" s="32"/>
      <c r="AQ8" s="30"/>
      <c r="BE8" s="38"/>
      <c r="BS8" s="23" t="s">
        <v>9</v>
      </c>
    </row>
    <row r="9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ht="14.4" customHeight="1">
      <c r="B10" s="27"/>
      <c r="C10" s="32"/>
      <c r="D10" s="39" t="s">
        <v>28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29</v>
      </c>
      <c r="AL10" s="32"/>
      <c r="AM10" s="32"/>
      <c r="AN10" s="34" t="s">
        <v>22</v>
      </c>
      <c r="AO10" s="32"/>
      <c r="AP10" s="32"/>
      <c r="AQ10" s="30"/>
      <c r="BE10" s="38"/>
      <c r="BS10" s="23" t="s">
        <v>9</v>
      </c>
    </row>
    <row r="11" ht="18.48" customHeight="1">
      <c r="B11" s="27"/>
      <c r="C11" s="32"/>
      <c r="D11" s="32"/>
      <c r="E11" s="34" t="s">
        <v>25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30</v>
      </c>
      <c r="AL11" s="32"/>
      <c r="AM11" s="32"/>
      <c r="AN11" s="34" t="s">
        <v>22</v>
      </c>
      <c r="AO11" s="32"/>
      <c r="AP11" s="32"/>
      <c r="AQ11" s="30"/>
      <c r="BE11" s="38"/>
      <c r="BS11" s="23" t="s">
        <v>9</v>
      </c>
    </row>
    <row r="12" ht="6.96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ht="14.4" customHeight="1">
      <c r="B13" s="27"/>
      <c r="C13" s="32"/>
      <c r="D13" s="39" t="s">
        <v>31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29</v>
      </c>
      <c r="AL13" s="32"/>
      <c r="AM13" s="32"/>
      <c r="AN13" s="41" t="s">
        <v>32</v>
      </c>
      <c r="AO13" s="32"/>
      <c r="AP13" s="32"/>
      <c r="AQ13" s="30"/>
      <c r="BE13" s="38"/>
      <c r="BS13" s="23" t="s">
        <v>9</v>
      </c>
    </row>
    <row r="14">
      <c r="B14" s="27"/>
      <c r="C14" s="32"/>
      <c r="D14" s="32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32"/>
      <c r="AM14" s="32"/>
      <c r="AN14" s="41" t="s">
        <v>32</v>
      </c>
      <c r="AO14" s="32"/>
      <c r="AP14" s="32"/>
      <c r="AQ14" s="30"/>
      <c r="BE14" s="38"/>
      <c r="BS14" s="23" t="s">
        <v>9</v>
      </c>
    </row>
    <row r="15" ht="6.96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ht="14.4" customHeight="1">
      <c r="B16" s="27"/>
      <c r="C16" s="32"/>
      <c r="D16" s="39" t="s">
        <v>33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29</v>
      </c>
      <c r="AL16" s="32"/>
      <c r="AM16" s="32"/>
      <c r="AN16" s="34" t="s">
        <v>22</v>
      </c>
      <c r="AO16" s="32"/>
      <c r="AP16" s="32"/>
      <c r="AQ16" s="30"/>
      <c r="BE16" s="38"/>
      <c r="BS16" s="23" t="s">
        <v>6</v>
      </c>
    </row>
    <row r="17" ht="18.48" customHeight="1">
      <c r="B17" s="27"/>
      <c r="C17" s="32"/>
      <c r="D17" s="32"/>
      <c r="E17" s="34" t="s">
        <v>25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30</v>
      </c>
      <c r="AL17" s="32"/>
      <c r="AM17" s="32"/>
      <c r="AN17" s="34" t="s">
        <v>22</v>
      </c>
      <c r="AO17" s="32"/>
      <c r="AP17" s="32"/>
      <c r="AQ17" s="30"/>
      <c r="BE17" s="38"/>
      <c r="BS17" s="23" t="s">
        <v>34</v>
      </c>
    </row>
    <row r="18" ht="6.96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9</v>
      </c>
    </row>
    <row r="19" ht="14.4" customHeight="1">
      <c r="B19" s="27"/>
      <c r="C19" s="32"/>
      <c r="D19" s="39" t="s">
        <v>35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29</v>
      </c>
      <c r="AL19" s="32"/>
      <c r="AM19" s="32"/>
      <c r="AN19" s="34" t="s">
        <v>22</v>
      </c>
      <c r="AO19" s="32"/>
      <c r="AP19" s="32"/>
      <c r="AQ19" s="30"/>
      <c r="BE19" s="38"/>
      <c r="BS19" s="23" t="s">
        <v>9</v>
      </c>
    </row>
    <row r="20" ht="18.48" customHeight="1">
      <c r="B20" s="27"/>
      <c r="C20" s="32"/>
      <c r="D20" s="32"/>
      <c r="E20" s="34" t="s">
        <v>25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30</v>
      </c>
      <c r="AL20" s="32"/>
      <c r="AM20" s="32"/>
      <c r="AN20" s="34" t="s">
        <v>22</v>
      </c>
      <c r="AO20" s="32"/>
      <c r="AP20" s="32"/>
      <c r="AQ20" s="30"/>
      <c r="BE20" s="38"/>
    </row>
    <row r="21" ht="6.96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>
      <c r="B22" s="27"/>
      <c r="C22" s="32"/>
      <c r="D22" s="39" t="s">
        <v>36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ht="16.5" customHeight="1">
      <c r="B23" s="27"/>
      <c r="C23" s="32"/>
      <c r="D23" s="32"/>
      <c r="E23" s="43" t="s">
        <v>22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ht="6.96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ht="6.96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ht="14.4" customHeight="1">
      <c r="B26" s="27"/>
      <c r="C26" s="32"/>
      <c r="D26" s="45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ROUND(AG87,2)</f>
        <v>0</v>
      </c>
      <c r="AL26" s="32"/>
      <c r="AM26" s="32"/>
      <c r="AN26" s="32"/>
      <c r="AO26" s="32"/>
      <c r="AP26" s="32"/>
      <c r="AQ26" s="30"/>
      <c r="BE26" s="38"/>
    </row>
    <row r="27" ht="14.4" customHeight="1">
      <c r="B27" s="27"/>
      <c r="C27" s="32"/>
      <c r="D27" s="45" t="s">
        <v>38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ROUND(AG93,2)</f>
        <v>0</v>
      </c>
      <c r="AL27" s="46"/>
      <c r="AM27" s="46"/>
      <c r="AN27" s="46"/>
      <c r="AO27" s="46"/>
      <c r="AP27" s="32"/>
      <c r="AQ27" s="30"/>
      <c r="BE27" s="38"/>
    </row>
    <row r="28" s="1" customFormat="1" ht="6.96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="1" customFormat="1" ht="25.92" customHeight="1">
      <c r="B29" s="47"/>
      <c r="C29" s="48"/>
      <c r="D29" s="50" t="s">
        <v>39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ROUND(AK26+AK27,2)</f>
        <v>0</v>
      </c>
      <c r="AL29" s="51"/>
      <c r="AM29" s="51"/>
      <c r="AN29" s="51"/>
      <c r="AO29" s="51"/>
      <c r="AP29" s="48"/>
      <c r="AQ29" s="49"/>
      <c r="BE29" s="38"/>
    </row>
    <row r="30" s="1" customFormat="1" ht="6.96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="2" customFormat="1" ht="14.4" customHeight="1">
      <c r="B31" s="53"/>
      <c r="C31" s="54"/>
      <c r="D31" s="55" t="s">
        <v>40</v>
      </c>
      <c r="E31" s="54"/>
      <c r="F31" s="55" t="s">
        <v>41</v>
      </c>
      <c r="G31" s="54"/>
      <c r="H31" s="54"/>
      <c r="I31" s="54"/>
      <c r="J31" s="54"/>
      <c r="K31" s="54"/>
      <c r="L31" s="56">
        <v>0.20999999999999999</v>
      </c>
      <c r="M31" s="54"/>
      <c r="N31" s="54"/>
      <c r="O31" s="54"/>
      <c r="P31" s="54"/>
      <c r="Q31" s="54"/>
      <c r="R31" s="54"/>
      <c r="S31" s="54"/>
      <c r="T31" s="57" t="s">
        <v>42</v>
      </c>
      <c r="U31" s="54"/>
      <c r="V31" s="54"/>
      <c r="W31" s="58">
        <f>ROUND(AZ87+SUM(CD94:CD98),2)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ROUND(AV87+SUM(BY94:BY98),2)</f>
        <v>0</v>
      </c>
      <c r="AL31" s="54"/>
      <c r="AM31" s="54"/>
      <c r="AN31" s="54"/>
      <c r="AO31" s="54"/>
      <c r="AP31" s="54"/>
      <c r="AQ31" s="59"/>
      <c r="BE31" s="38"/>
    </row>
    <row r="32" s="2" customFormat="1" ht="14.4" customHeight="1">
      <c r="B32" s="53"/>
      <c r="C32" s="54"/>
      <c r="D32" s="54"/>
      <c r="E32" s="54"/>
      <c r="F32" s="55" t="s">
        <v>43</v>
      </c>
      <c r="G32" s="54"/>
      <c r="H32" s="54"/>
      <c r="I32" s="54"/>
      <c r="J32" s="54"/>
      <c r="K32" s="54"/>
      <c r="L32" s="56">
        <v>0.14999999999999999</v>
      </c>
      <c r="M32" s="54"/>
      <c r="N32" s="54"/>
      <c r="O32" s="54"/>
      <c r="P32" s="54"/>
      <c r="Q32" s="54"/>
      <c r="R32" s="54"/>
      <c r="S32" s="54"/>
      <c r="T32" s="57" t="s">
        <v>42</v>
      </c>
      <c r="U32" s="54"/>
      <c r="V32" s="54"/>
      <c r="W32" s="58">
        <f>ROUND(BA87+SUM(CE94:CE98),2)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ROUND(AW87+SUM(BZ94:BZ98),2)</f>
        <v>0</v>
      </c>
      <c r="AL32" s="54"/>
      <c r="AM32" s="54"/>
      <c r="AN32" s="54"/>
      <c r="AO32" s="54"/>
      <c r="AP32" s="54"/>
      <c r="AQ32" s="59"/>
      <c r="BE32" s="38"/>
    </row>
    <row r="33" hidden="1" s="2" customFormat="1" ht="14.4" customHeight="1">
      <c r="B33" s="53"/>
      <c r="C33" s="54"/>
      <c r="D33" s="54"/>
      <c r="E33" s="54"/>
      <c r="F33" s="55" t="s">
        <v>44</v>
      </c>
      <c r="G33" s="54"/>
      <c r="H33" s="54"/>
      <c r="I33" s="54"/>
      <c r="J33" s="54"/>
      <c r="K33" s="54"/>
      <c r="L33" s="56">
        <v>0.20999999999999999</v>
      </c>
      <c r="M33" s="54"/>
      <c r="N33" s="54"/>
      <c r="O33" s="54"/>
      <c r="P33" s="54"/>
      <c r="Q33" s="54"/>
      <c r="R33" s="54"/>
      <c r="S33" s="54"/>
      <c r="T33" s="57" t="s">
        <v>42</v>
      </c>
      <c r="U33" s="54"/>
      <c r="V33" s="54"/>
      <c r="W33" s="58">
        <f>ROUND(BB87+SUM(CF94:CF98),2)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hidden="1" s="2" customFormat="1" ht="14.4" customHeight="1">
      <c r="B34" s="53"/>
      <c r="C34" s="54"/>
      <c r="D34" s="54"/>
      <c r="E34" s="54"/>
      <c r="F34" s="55" t="s">
        <v>45</v>
      </c>
      <c r="G34" s="54"/>
      <c r="H34" s="54"/>
      <c r="I34" s="54"/>
      <c r="J34" s="54"/>
      <c r="K34" s="54"/>
      <c r="L34" s="56">
        <v>0.14999999999999999</v>
      </c>
      <c r="M34" s="54"/>
      <c r="N34" s="54"/>
      <c r="O34" s="54"/>
      <c r="P34" s="54"/>
      <c r="Q34" s="54"/>
      <c r="R34" s="54"/>
      <c r="S34" s="54"/>
      <c r="T34" s="57" t="s">
        <v>42</v>
      </c>
      <c r="U34" s="54"/>
      <c r="V34" s="54"/>
      <c r="W34" s="58">
        <f>ROUND(BC87+SUM(CG94:CG98),2)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hidden="1" s="2" customFormat="1" ht="14.4" customHeight="1">
      <c r="B35" s="53"/>
      <c r="C35" s="54"/>
      <c r="D35" s="54"/>
      <c r="E35" s="54"/>
      <c r="F35" s="55" t="s">
        <v>46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42</v>
      </c>
      <c r="U35" s="54"/>
      <c r="V35" s="54"/>
      <c r="W35" s="58">
        <f>ROUND(BD87+SUM(CH94:CH98),2)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="1" customFormat="1" ht="6.96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="1" customFormat="1" ht="25.92" customHeight="1">
      <c r="B37" s="47"/>
      <c r="C37" s="60"/>
      <c r="D37" s="61" t="s">
        <v>47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48</v>
      </c>
      <c r="U37" s="62"/>
      <c r="V37" s="62"/>
      <c r="W37" s="62"/>
      <c r="X37" s="64" t="s">
        <v>49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="1" customFormat="1">
      <c r="B49" s="47"/>
      <c r="C49" s="48"/>
      <c r="D49" s="67" t="s">
        <v>50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51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="1" customFormat="1">
      <c r="B58" s="47"/>
      <c r="C58" s="48"/>
      <c r="D58" s="72" t="s">
        <v>52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53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52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53</v>
      </c>
      <c r="AN58" s="73"/>
      <c r="AO58" s="75"/>
      <c r="AP58" s="48"/>
      <c r="AQ58" s="49"/>
    </row>
    <row r="59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="1" customFormat="1">
      <c r="B60" s="47"/>
      <c r="C60" s="48"/>
      <c r="D60" s="67" t="s">
        <v>54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55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="1" customFormat="1">
      <c r="B69" s="47"/>
      <c r="C69" s="48"/>
      <c r="D69" s="72" t="s">
        <v>52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53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52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53</v>
      </c>
      <c r="AN69" s="73"/>
      <c r="AO69" s="75"/>
      <c r="AP69" s="48"/>
      <c r="AQ69" s="49"/>
    </row>
    <row r="70" s="1" customFormat="1" ht="6.96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="1" customFormat="1" ht="6.96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="1" customFormat="1" ht="6.96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="1" customFormat="1" ht="36.96" customHeight="1">
      <c r="B76" s="47"/>
      <c r="C76" s="28" t="s">
        <v>56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0209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="4" customFormat="1" ht="36.96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Oprava a modernizace dvou volných bytů o velikosti 1+3 na ul. Zapletalova 1097/8 a Chrustova 1021/22, Slezská Ostrava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="1" customFormat="1" ht="6.96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="1" customFormat="1">
      <c r="B80" s="47"/>
      <c r="C80" s="39" t="s">
        <v>24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 xml:space="preserve"> 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26</v>
      </c>
      <c r="AJ80" s="48"/>
      <c r="AK80" s="48"/>
      <c r="AL80" s="48"/>
      <c r="AM80" s="91" t="str">
        <f> IF(AN8= "","",AN8)</f>
        <v>9.2.2018</v>
      </c>
      <c r="AN80" s="48"/>
      <c r="AO80" s="48"/>
      <c r="AP80" s="48"/>
      <c r="AQ80" s="49"/>
    </row>
    <row r="81" s="1" customFormat="1" ht="6.96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="1" customFormat="1">
      <c r="B82" s="47"/>
      <c r="C82" s="39" t="s">
        <v>28</v>
      </c>
      <c r="D82" s="48"/>
      <c r="E82" s="48"/>
      <c r="F82" s="48"/>
      <c r="G82" s="48"/>
      <c r="H82" s="48"/>
      <c r="I82" s="48"/>
      <c r="J82" s="48"/>
      <c r="K82" s="48"/>
      <c r="L82" s="83" t="str">
        <f>IF(E11= "","",E11)</f>
        <v xml:space="preserve"> 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33</v>
      </c>
      <c r="AJ82" s="48"/>
      <c r="AK82" s="48"/>
      <c r="AL82" s="48"/>
      <c r="AM82" s="83" t="str">
        <f>IF(E17="","",E17)</f>
        <v xml:space="preserve"> </v>
      </c>
      <c r="AN82" s="83"/>
      <c r="AO82" s="83"/>
      <c r="AP82" s="83"/>
      <c r="AQ82" s="49"/>
      <c r="AS82" s="92" t="s">
        <v>57</v>
      </c>
      <c r="AT82" s="93"/>
      <c r="AU82" s="94"/>
      <c r="AV82" s="94"/>
      <c r="AW82" s="94"/>
      <c r="AX82" s="94"/>
      <c r="AY82" s="94"/>
      <c r="AZ82" s="94"/>
      <c r="BA82" s="94"/>
      <c r="BB82" s="94"/>
      <c r="BC82" s="94"/>
      <c r="BD82" s="95"/>
    </row>
    <row r="83" s="1" customFormat="1">
      <c r="B83" s="47"/>
      <c r="C83" s="39" t="s">
        <v>31</v>
      </c>
      <c r="D83" s="48"/>
      <c r="E83" s="48"/>
      <c r="F83" s="48"/>
      <c r="G83" s="48"/>
      <c r="H83" s="48"/>
      <c r="I83" s="48"/>
      <c r="J83" s="48"/>
      <c r="K83" s="48"/>
      <c r="L83" s="83" t="str">
        <f>IF(E14= 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35</v>
      </c>
      <c r="AJ83" s="48"/>
      <c r="AK83" s="48"/>
      <c r="AL83" s="48"/>
      <c r="AM83" s="83" t="str">
        <f>IF(E20="","",E20)</f>
        <v xml:space="preserve"> </v>
      </c>
      <c r="AN83" s="83"/>
      <c r="AO83" s="83"/>
      <c r="AP83" s="83"/>
      <c r="AQ83" s="49"/>
      <c r="AS83" s="96"/>
      <c r="AT83" s="97"/>
      <c r="AU83" s="98"/>
      <c r="AV83" s="98"/>
      <c r="AW83" s="98"/>
      <c r="AX83" s="98"/>
      <c r="AY83" s="98"/>
      <c r="AZ83" s="98"/>
      <c r="BA83" s="98"/>
      <c r="BB83" s="98"/>
      <c r="BC83" s="98"/>
      <c r="BD83" s="99"/>
    </row>
    <row r="84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100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101"/>
    </row>
    <row r="85" s="1" customFormat="1" ht="29.28" customHeight="1">
      <c r="B85" s="47"/>
      <c r="C85" s="102" t="s">
        <v>58</v>
      </c>
      <c r="D85" s="103"/>
      <c r="E85" s="103"/>
      <c r="F85" s="103"/>
      <c r="G85" s="103"/>
      <c r="H85" s="104"/>
      <c r="I85" s="105" t="s">
        <v>59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 t="s">
        <v>60</v>
      </c>
      <c r="AH85" s="103"/>
      <c r="AI85" s="103"/>
      <c r="AJ85" s="103"/>
      <c r="AK85" s="103"/>
      <c r="AL85" s="103"/>
      <c r="AM85" s="103"/>
      <c r="AN85" s="105" t="s">
        <v>61</v>
      </c>
      <c r="AO85" s="103"/>
      <c r="AP85" s="106"/>
      <c r="AQ85" s="49"/>
      <c r="AS85" s="107" t="s">
        <v>62</v>
      </c>
      <c r="AT85" s="108" t="s">
        <v>63</v>
      </c>
      <c r="AU85" s="108" t="s">
        <v>64</v>
      </c>
      <c r="AV85" s="108" t="s">
        <v>65</v>
      </c>
      <c r="AW85" s="108" t="s">
        <v>66</v>
      </c>
      <c r="AX85" s="108" t="s">
        <v>67</v>
      </c>
      <c r="AY85" s="108" t="s">
        <v>68</v>
      </c>
      <c r="AZ85" s="108" t="s">
        <v>69</v>
      </c>
      <c r="BA85" s="108" t="s">
        <v>70</v>
      </c>
      <c r="BB85" s="108" t="s">
        <v>71</v>
      </c>
      <c r="BC85" s="108" t="s">
        <v>72</v>
      </c>
      <c r="BD85" s="109" t="s">
        <v>73</v>
      </c>
    </row>
    <row r="8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10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="4" customFormat="1" ht="32.4" customHeight="1">
      <c r="B87" s="85"/>
      <c r="C87" s="111" t="s">
        <v>74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3">
        <f>ROUND(SUM(AG88:AG91),2)</f>
        <v>0</v>
      </c>
      <c r="AH87" s="113"/>
      <c r="AI87" s="113"/>
      <c r="AJ87" s="113"/>
      <c r="AK87" s="113"/>
      <c r="AL87" s="113"/>
      <c r="AM87" s="113"/>
      <c r="AN87" s="114">
        <f>SUM(AG87,AT87)</f>
        <v>0</v>
      </c>
      <c r="AO87" s="114"/>
      <c r="AP87" s="114"/>
      <c r="AQ87" s="89"/>
      <c r="AS87" s="115">
        <f>ROUND(SUM(AS88:AS91),2)</f>
        <v>0</v>
      </c>
      <c r="AT87" s="116">
        <f>ROUND(SUM(AV87:AW87),2)</f>
        <v>0</v>
      </c>
      <c r="AU87" s="117">
        <f>ROUND(SUM(AU88:AU91),5)</f>
        <v>0</v>
      </c>
      <c r="AV87" s="116">
        <f>ROUND(AZ87*L31,2)</f>
        <v>0</v>
      </c>
      <c r="AW87" s="116">
        <f>ROUND(BA87*L32,2)</f>
        <v>0</v>
      </c>
      <c r="AX87" s="116">
        <f>ROUND(BB87*L31,2)</f>
        <v>0</v>
      </c>
      <c r="AY87" s="116">
        <f>ROUND(BC87*L32,2)</f>
        <v>0</v>
      </c>
      <c r="AZ87" s="116">
        <f>ROUND(SUM(AZ88:AZ91),2)</f>
        <v>0</v>
      </c>
      <c r="BA87" s="116">
        <f>ROUND(SUM(BA88:BA91),2)</f>
        <v>0</v>
      </c>
      <c r="BB87" s="116">
        <f>ROUND(SUM(BB88:BB91),2)</f>
        <v>0</v>
      </c>
      <c r="BC87" s="116">
        <f>ROUND(SUM(BC88:BC91),2)</f>
        <v>0</v>
      </c>
      <c r="BD87" s="118">
        <f>ROUND(SUM(BD88:BD91),2)</f>
        <v>0</v>
      </c>
      <c r="BS87" s="119" t="s">
        <v>75</v>
      </c>
      <c r="BT87" s="119" t="s">
        <v>76</v>
      </c>
      <c r="BU87" s="120" t="s">
        <v>77</v>
      </c>
      <c r="BV87" s="119" t="s">
        <v>78</v>
      </c>
      <c r="BW87" s="119" t="s">
        <v>79</v>
      </c>
      <c r="BX87" s="119" t="s">
        <v>80</v>
      </c>
    </row>
    <row r="88" s="5" customFormat="1" ht="16.5" customHeight="1">
      <c r="A88" s="121" t="s">
        <v>81</v>
      </c>
      <c r="B88" s="122"/>
      <c r="C88" s="123"/>
      <c r="D88" s="124" t="s">
        <v>82</v>
      </c>
      <c r="E88" s="124"/>
      <c r="F88" s="124"/>
      <c r="G88" s="124"/>
      <c r="H88" s="124"/>
      <c r="I88" s="125"/>
      <c r="J88" s="124" t="s">
        <v>83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'01 - Chrustova 1021-22, b...'!M30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'01 - Chrustova 1021-22, b...'!M28</f>
        <v>0</v>
      </c>
      <c r="AT88" s="129">
        <f>ROUND(SUM(AV88:AW88),2)</f>
        <v>0</v>
      </c>
      <c r="AU88" s="130">
        <f>'01 - Chrustova 1021-22, b...'!W138</f>
        <v>0</v>
      </c>
      <c r="AV88" s="129">
        <f>'01 - Chrustova 1021-22, b...'!M32</f>
        <v>0</v>
      </c>
      <c r="AW88" s="129">
        <f>'01 - Chrustova 1021-22, b...'!M33</f>
        <v>0</v>
      </c>
      <c r="AX88" s="129">
        <f>'01 - Chrustova 1021-22, b...'!M34</f>
        <v>0</v>
      </c>
      <c r="AY88" s="129">
        <f>'01 - Chrustova 1021-22, b...'!M35</f>
        <v>0</v>
      </c>
      <c r="AZ88" s="129">
        <f>'01 - Chrustova 1021-22, b...'!H32</f>
        <v>0</v>
      </c>
      <c r="BA88" s="129">
        <f>'01 - Chrustova 1021-22, b...'!H33</f>
        <v>0</v>
      </c>
      <c r="BB88" s="129">
        <f>'01 - Chrustova 1021-22, b...'!H34</f>
        <v>0</v>
      </c>
      <c r="BC88" s="129">
        <f>'01 - Chrustova 1021-22, b...'!H35</f>
        <v>0</v>
      </c>
      <c r="BD88" s="131">
        <f>'01 - Chrustova 1021-22, b...'!H36</f>
        <v>0</v>
      </c>
      <c r="BT88" s="132" t="s">
        <v>84</v>
      </c>
      <c r="BV88" s="132" t="s">
        <v>78</v>
      </c>
      <c r="BW88" s="132" t="s">
        <v>85</v>
      </c>
      <c r="BX88" s="132" t="s">
        <v>79</v>
      </c>
    </row>
    <row r="89" s="5" customFormat="1" ht="31.5" customHeight="1">
      <c r="A89" s="121" t="s">
        <v>81</v>
      </c>
      <c r="B89" s="122"/>
      <c r="C89" s="123"/>
      <c r="D89" s="124" t="s">
        <v>86</v>
      </c>
      <c r="E89" s="124"/>
      <c r="F89" s="124"/>
      <c r="G89" s="124"/>
      <c r="H89" s="124"/>
      <c r="I89" s="125"/>
      <c r="J89" s="124" t="s">
        <v>87</v>
      </c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6">
        <f>'01a - Vytápění + plynoins...'!M30</f>
        <v>0</v>
      </c>
      <c r="AH89" s="125"/>
      <c r="AI89" s="125"/>
      <c r="AJ89" s="125"/>
      <c r="AK89" s="125"/>
      <c r="AL89" s="125"/>
      <c r="AM89" s="125"/>
      <c r="AN89" s="126">
        <f>SUM(AG89,AT89)</f>
        <v>0</v>
      </c>
      <c r="AO89" s="125"/>
      <c r="AP89" s="125"/>
      <c r="AQ89" s="127"/>
      <c r="AS89" s="128">
        <f>'01a - Vytápění + plynoins...'!M28</f>
        <v>0</v>
      </c>
      <c r="AT89" s="129">
        <f>ROUND(SUM(AV89:AW89),2)</f>
        <v>0</v>
      </c>
      <c r="AU89" s="130">
        <f>'01a - Vytápění + plynoins...'!W123</f>
        <v>0</v>
      </c>
      <c r="AV89" s="129">
        <f>'01a - Vytápění + plynoins...'!M32</f>
        <v>0</v>
      </c>
      <c r="AW89" s="129">
        <f>'01a - Vytápění + plynoins...'!M33</f>
        <v>0</v>
      </c>
      <c r="AX89" s="129">
        <f>'01a - Vytápění + plynoins...'!M34</f>
        <v>0</v>
      </c>
      <c r="AY89" s="129">
        <f>'01a - Vytápění + plynoins...'!M35</f>
        <v>0</v>
      </c>
      <c r="AZ89" s="129">
        <f>'01a - Vytápění + plynoins...'!H32</f>
        <v>0</v>
      </c>
      <c r="BA89" s="129">
        <f>'01a - Vytápění + plynoins...'!H33</f>
        <v>0</v>
      </c>
      <c r="BB89" s="129">
        <f>'01a - Vytápění + plynoins...'!H34</f>
        <v>0</v>
      </c>
      <c r="BC89" s="129">
        <f>'01a - Vytápění + plynoins...'!H35</f>
        <v>0</v>
      </c>
      <c r="BD89" s="131">
        <f>'01a - Vytápění + plynoins...'!H36</f>
        <v>0</v>
      </c>
      <c r="BT89" s="132" t="s">
        <v>84</v>
      </c>
      <c r="BV89" s="132" t="s">
        <v>78</v>
      </c>
      <c r="BW89" s="132" t="s">
        <v>88</v>
      </c>
      <c r="BX89" s="132" t="s">
        <v>79</v>
      </c>
    </row>
    <row r="90" s="5" customFormat="1" ht="16.5" customHeight="1">
      <c r="A90" s="121" t="s">
        <v>81</v>
      </c>
      <c r="B90" s="122"/>
      <c r="C90" s="123"/>
      <c r="D90" s="124" t="s">
        <v>89</v>
      </c>
      <c r="E90" s="124"/>
      <c r="F90" s="124"/>
      <c r="G90" s="124"/>
      <c r="H90" s="124"/>
      <c r="I90" s="125"/>
      <c r="J90" s="124" t="s">
        <v>90</v>
      </c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6">
        <f>'02 - Zapletalova1097-8, b...'!M30</f>
        <v>0</v>
      </c>
      <c r="AH90" s="125"/>
      <c r="AI90" s="125"/>
      <c r="AJ90" s="125"/>
      <c r="AK90" s="125"/>
      <c r="AL90" s="125"/>
      <c r="AM90" s="125"/>
      <c r="AN90" s="126">
        <f>SUM(AG90,AT90)</f>
        <v>0</v>
      </c>
      <c r="AO90" s="125"/>
      <c r="AP90" s="125"/>
      <c r="AQ90" s="127"/>
      <c r="AS90" s="128">
        <f>'02 - Zapletalova1097-8, b...'!M28</f>
        <v>0</v>
      </c>
      <c r="AT90" s="129">
        <f>ROUND(SUM(AV90:AW90),2)</f>
        <v>0</v>
      </c>
      <c r="AU90" s="130">
        <f>'02 - Zapletalova1097-8, b...'!W138</f>
        <v>0</v>
      </c>
      <c r="AV90" s="129">
        <f>'02 - Zapletalova1097-8, b...'!M32</f>
        <v>0</v>
      </c>
      <c r="AW90" s="129">
        <f>'02 - Zapletalova1097-8, b...'!M33</f>
        <v>0</v>
      </c>
      <c r="AX90" s="129">
        <f>'02 - Zapletalova1097-8, b...'!M34</f>
        <v>0</v>
      </c>
      <c r="AY90" s="129">
        <f>'02 - Zapletalova1097-8, b...'!M35</f>
        <v>0</v>
      </c>
      <c r="AZ90" s="129">
        <f>'02 - Zapletalova1097-8, b...'!H32</f>
        <v>0</v>
      </c>
      <c r="BA90" s="129">
        <f>'02 - Zapletalova1097-8, b...'!H33</f>
        <v>0</v>
      </c>
      <c r="BB90" s="129">
        <f>'02 - Zapletalova1097-8, b...'!H34</f>
        <v>0</v>
      </c>
      <c r="BC90" s="129">
        <f>'02 - Zapletalova1097-8, b...'!H35</f>
        <v>0</v>
      </c>
      <c r="BD90" s="131">
        <f>'02 - Zapletalova1097-8, b...'!H36</f>
        <v>0</v>
      </c>
      <c r="BT90" s="132" t="s">
        <v>84</v>
      </c>
      <c r="BV90" s="132" t="s">
        <v>78</v>
      </c>
      <c r="BW90" s="132" t="s">
        <v>91</v>
      </c>
      <c r="BX90" s="132" t="s">
        <v>79</v>
      </c>
    </row>
    <row r="91" s="5" customFormat="1" ht="31.5" customHeight="1">
      <c r="A91" s="121" t="s">
        <v>81</v>
      </c>
      <c r="B91" s="122"/>
      <c r="C91" s="123"/>
      <c r="D91" s="124" t="s">
        <v>92</v>
      </c>
      <c r="E91" s="124"/>
      <c r="F91" s="124"/>
      <c r="G91" s="124"/>
      <c r="H91" s="124"/>
      <c r="I91" s="125"/>
      <c r="J91" s="124" t="s">
        <v>93</v>
      </c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6">
        <f>'02a - Vytápění + plynoins...'!M30</f>
        <v>0</v>
      </c>
      <c r="AH91" s="125"/>
      <c r="AI91" s="125"/>
      <c r="AJ91" s="125"/>
      <c r="AK91" s="125"/>
      <c r="AL91" s="125"/>
      <c r="AM91" s="125"/>
      <c r="AN91" s="126">
        <f>SUM(AG91,AT91)</f>
        <v>0</v>
      </c>
      <c r="AO91" s="125"/>
      <c r="AP91" s="125"/>
      <c r="AQ91" s="127"/>
      <c r="AS91" s="133">
        <f>'02a - Vytápění + plynoins...'!M28</f>
        <v>0</v>
      </c>
      <c r="AT91" s="134">
        <f>ROUND(SUM(AV91:AW91),2)</f>
        <v>0</v>
      </c>
      <c r="AU91" s="135">
        <f>'02a - Vytápění + plynoins...'!W123</f>
        <v>0</v>
      </c>
      <c r="AV91" s="134">
        <f>'02a - Vytápění + plynoins...'!M32</f>
        <v>0</v>
      </c>
      <c r="AW91" s="134">
        <f>'02a - Vytápění + plynoins...'!M33</f>
        <v>0</v>
      </c>
      <c r="AX91" s="134">
        <f>'02a - Vytápění + plynoins...'!M34</f>
        <v>0</v>
      </c>
      <c r="AY91" s="134">
        <f>'02a - Vytápění + plynoins...'!M35</f>
        <v>0</v>
      </c>
      <c r="AZ91" s="134">
        <f>'02a - Vytápění + plynoins...'!H32</f>
        <v>0</v>
      </c>
      <c r="BA91" s="134">
        <f>'02a - Vytápění + plynoins...'!H33</f>
        <v>0</v>
      </c>
      <c r="BB91" s="134">
        <f>'02a - Vytápění + plynoins...'!H34</f>
        <v>0</v>
      </c>
      <c r="BC91" s="134">
        <f>'02a - Vytápění + plynoins...'!H35</f>
        <v>0</v>
      </c>
      <c r="BD91" s="136">
        <f>'02a - Vytápění + plynoins...'!H36</f>
        <v>0</v>
      </c>
      <c r="BT91" s="132" t="s">
        <v>84</v>
      </c>
      <c r="BV91" s="132" t="s">
        <v>78</v>
      </c>
      <c r="BW91" s="132" t="s">
        <v>94</v>
      </c>
      <c r="BX91" s="132" t="s">
        <v>79</v>
      </c>
    </row>
    <row r="92">
      <c r="B92" s="27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0"/>
    </row>
    <row r="93" s="1" customFormat="1" ht="30" customHeight="1">
      <c r="B93" s="47"/>
      <c r="C93" s="111" t="s">
        <v>95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114">
        <f>ROUND(SUM(AG94:AG97),2)</f>
        <v>0</v>
      </c>
      <c r="AH93" s="114"/>
      <c r="AI93" s="114"/>
      <c r="AJ93" s="114"/>
      <c r="AK93" s="114"/>
      <c r="AL93" s="114"/>
      <c r="AM93" s="114"/>
      <c r="AN93" s="114">
        <f>ROUND(SUM(AN94:AN97),2)</f>
        <v>0</v>
      </c>
      <c r="AO93" s="114"/>
      <c r="AP93" s="114"/>
      <c r="AQ93" s="49"/>
      <c r="AS93" s="107" t="s">
        <v>96</v>
      </c>
      <c r="AT93" s="108" t="s">
        <v>97</v>
      </c>
      <c r="AU93" s="108" t="s">
        <v>40</v>
      </c>
      <c r="AV93" s="109" t="s">
        <v>63</v>
      </c>
    </row>
    <row r="94" s="1" customFormat="1" ht="19.92" customHeight="1">
      <c r="B94" s="47"/>
      <c r="C94" s="48"/>
      <c r="D94" s="137" t="s">
        <v>98</v>
      </c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138">
        <f>ROUND(AG87*AS94,2)</f>
        <v>0</v>
      </c>
      <c r="AH94" s="139"/>
      <c r="AI94" s="139"/>
      <c r="AJ94" s="139"/>
      <c r="AK94" s="139"/>
      <c r="AL94" s="139"/>
      <c r="AM94" s="139"/>
      <c r="AN94" s="139">
        <f>ROUND(AG94+AV94,2)</f>
        <v>0</v>
      </c>
      <c r="AO94" s="139"/>
      <c r="AP94" s="139"/>
      <c r="AQ94" s="49"/>
      <c r="AS94" s="140">
        <v>0</v>
      </c>
      <c r="AT94" s="141" t="s">
        <v>99</v>
      </c>
      <c r="AU94" s="141" t="s">
        <v>41</v>
      </c>
      <c r="AV94" s="142">
        <f>ROUND(IF(AU94="základní",AG94*L31,IF(AU94="snížená",AG94*L32,0)),2)</f>
        <v>0</v>
      </c>
      <c r="BV94" s="23" t="s">
        <v>100</v>
      </c>
      <c r="BY94" s="143">
        <f>IF(AU94="základní",AV94,0)</f>
        <v>0</v>
      </c>
      <c r="BZ94" s="143">
        <f>IF(AU94="snížená",AV94,0)</f>
        <v>0</v>
      </c>
      <c r="CA94" s="143">
        <v>0</v>
      </c>
      <c r="CB94" s="143">
        <v>0</v>
      </c>
      <c r="CC94" s="143">
        <v>0</v>
      </c>
      <c r="CD94" s="143">
        <f>IF(AU94="základní",AG94,0)</f>
        <v>0</v>
      </c>
      <c r="CE94" s="143">
        <f>IF(AU94="snížená",AG94,0)</f>
        <v>0</v>
      </c>
      <c r="CF94" s="143">
        <f>IF(AU94="zákl. přenesená",AG94,0)</f>
        <v>0</v>
      </c>
      <c r="CG94" s="143">
        <f>IF(AU94="sníž. přenesená",AG94,0)</f>
        <v>0</v>
      </c>
      <c r="CH94" s="143">
        <f>IF(AU94="nulová",AG94,0)</f>
        <v>0</v>
      </c>
      <c r="CI94" s="23">
        <f>IF(AU94="základní",1,IF(AU94="snížená",2,IF(AU94="zákl. přenesená",4,IF(AU94="sníž. přenesená",5,3))))</f>
        <v>1</v>
      </c>
      <c r="CJ94" s="23">
        <f>IF(AT94="stavební čast",1,IF(8894="investiční čast",2,3))</f>
        <v>1</v>
      </c>
      <c r="CK94" s="23" t="str">
        <f>IF(D94="Vyplň vlastní","","x")</f>
        <v>x</v>
      </c>
    </row>
    <row r="95" s="1" customFormat="1" ht="19.92" customHeight="1">
      <c r="B95" s="47"/>
      <c r="C95" s="48"/>
      <c r="D95" s="144" t="s">
        <v>101</v>
      </c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48"/>
      <c r="AD95" s="48"/>
      <c r="AE95" s="48"/>
      <c r="AF95" s="48"/>
      <c r="AG95" s="138">
        <f>AG87*AS95</f>
        <v>0</v>
      </c>
      <c r="AH95" s="139"/>
      <c r="AI95" s="139"/>
      <c r="AJ95" s="139"/>
      <c r="AK95" s="139"/>
      <c r="AL95" s="139"/>
      <c r="AM95" s="139"/>
      <c r="AN95" s="139">
        <f>AG95+AV95</f>
        <v>0</v>
      </c>
      <c r="AO95" s="139"/>
      <c r="AP95" s="139"/>
      <c r="AQ95" s="49"/>
      <c r="AS95" s="145">
        <v>0</v>
      </c>
      <c r="AT95" s="146" t="s">
        <v>99</v>
      </c>
      <c r="AU95" s="146" t="s">
        <v>41</v>
      </c>
      <c r="AV95" s="147">
        <f>ROUND(IF(AU95="nulová",0,IF(OR(AU95="základní",AU95="zákl. přenesená"),AG95*L31,AG95*L32)),2)</f>
        <v>0</v>
      </c>
      <c r="BV95" s="23" t="s">
        <v>102</v>
      </c>
      <c r="BY95" s="143">
        <f>IF(AU95="základní",AV95,0)</f>
        <v>0</v>
      </c>
      <c r="BZ95" s="143">
        <f>IF(AU95="snížená",AV95,0)</f>
        <v>0</v>
      </c>
      <c r="CA95" s="143">
        <f>IF(AU95="zákl. přenesená",AV95,0)</f>
        <v>0</v>
      </c>
      <c r="CB95" s="143">
        <f>IF(AU95="sníž. přenesená",AV95,0)</f>
        <v>0</v>
      </c>
      <c r="CC95" s="143">
        <f>IF(AU95="nulová",AV95,0)</f>
        <v>0</v>
      </c>
      <c r="CD95" s="143">
        <f>IF(AU95="základní",AG95,0)</f>
        <v>0</v>
      </c>
      <c r="CE95" s="143">
        <f>IF(AU95="snížená",AG95,0)</f>
        <v>0</v>
      </c>
      <c r="CF95" s="143">
        <f>IF(AU95="zákl. přenesená",AG95,0)</f>
        <v>0</v>
      </c>
      <c r="CG95" s="143">
        <f>IF(AU95="sníž. přenesená",AG95,0)</f>
        <v>0</v>
      </c>
      <c r="CH95" s="143">
        <f>IF(AU95="nulová",AG95,0)</f>
        <v>0</v>
      </c>
      <c r="CI95" s="23">
        <f>IF(AU95="základní",1,IF(AU95="snížená",2,IF(AU95="zákl. přenesená",4,IF(AU95="sníž. přenesená",5,3))))</f>
        <v>1</v>
      </c>
      <c r="CJ95" s="23">
        <f>IF(AT95="stavební čast",1,IF(8895="investiční čast",2,3))</f>
        <v>1</v>
      </c>
      <c r="CK95" s="23" t="str">
        <f>IF(D95="Vyplň vlastní","","x")</f>
        <v/>
      </c>
    </row>
    <row r="96" s="1" customFormat="1" ht="19.92" customHeight="1">
      <c r="B96" s="47"/>
      <c r="C96" s="48"/>
      <c r="D96" s="144" t="s">
        <v>101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48"/>
      <c r="AD96" s="48"/>
      <c r="AE96" s="48"/>
      <c r="AF96" s="48"/>
      <c r="AG96" s="138">
        <f>AG87*AS96</f>
        <v>0</v>
      </c>
      <c r="AH96" s="139"/>
      <c r="AI96" s="139"/>
      <c r="AJ96" s="139"/>
      <c r="AK96" s="139"/>
      <c r="AL96" s="139"/>
      <c r="AM96" s="139"/>
      <c r="AN96" s="139">
        <f>AG96+AV96</f>
        <v>0</v>
      </c>
      <c r="AO96" s="139"/>
      <c r="AP96" s="139"/>
      <c r="AQ96" s="49"/>
      <c r="AS96" s="145">
        <v>0</v>
      </c>
      <c r="AT96" s="146" t="s">
        <v>99</v>
      </c>
      <c r="AU96" s="146" t="s">
        <v>41</v>
      </c>
      <c r="AV96" s="147">
        <f>ROUND(IF(AU96="nulová",0,IF(OR(AU96="základní",AU96="zákl. přenesená"),AG96*L31,AG96*L32)),2)</f>
        <v>0</v>
      </c>
      <c r="BV96" s="23" t="s">
        <v>102</v>
      </c>
      <c r="BY96" s="143">
        <f>IF(AU96="základní",AV96,0)</f>
        <v>0</v>
      </c>
      <c r="BZ96" s="143">
        <f>IF(AU96="snížená",AV96,0)</f>
        <v>0</v>
      </c>
      <c r="CA96" s="143">
        <f>IF(AU96="zákl. přenesená",AV96,0)</f>
        <v>0</v>
      </c>
      <c r="CB96" s="143">
        <f>IF(AU96="sníž. přenesená",AV96,0)</f>
        <v>0</v>
      </c>
      <c r="CC96" s="143">
        <f>IF(AU96="nulová",AV96,0)</f>
        <v>0</v>
      </c>
      <c r="CD96" s="143">
        <f>IF(AU96="základní",AG96,0)</f>
        <v>0</v>
      </c>
      <c r="CE96" s="143">
        <f>IF(AU96="snížená",AG96,0)</f>
        <v>0</v>
      </c>
      <c r="CF96" s="143">
        <f>IF(AU96="zákl. přenesená",AG96,0)</f>
        <v>0</v>
      </c>
      <c r="CG96" s="143">
        <f>IF(AU96="sníž. přenesená",AG96,0)</f>
        <v>0</v>
      </c>
      <c r="CH96" s="143">
        <f>IF(AU96="nulová",AG96,0)</f>
        <v>0</v>
      </c>
      <c r="CI96" s="23">
        <f>IF(AU96="základní",1,IF(AU96="snížená",2,IF(AU96="zákl. přenesená",4,IF(AU96="sníž. přenesená",5,3))))</f>
        <v>1</v>
      </c>
      <c r="CJ96" s="23">
        <f>IF(AT96="stavební čast",1,IF(8896="investiční čast",2,3))</f>
        <v>1</v>
      </c>
      <c r="CK96" s="23" t="str">
        <f>IF(D96="Vyplň vlastní","","x")</f>
        <v/>
      </c>
    </row>
    <row r="97" s="1" customFormat="1" ht="19.92" customHeight="1">
      <c r="B97" s="47"/>
      <c r="C97" s="48"/>
      <c r="D97" s="144" t="s">
        <v>101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48"/>
      <c r="AD97" s="48"/>
      <c r="AE97" s="48"/>
      <c r="AF97" s="48"/>
      <c r="AG97" s="138">
        <f>AG87*AS97</f>
        <v>0</v>
      </c>
      <c r="AH97" s="139"/>
      <c r="AI97" s="139"/>
      <c r="AJ97" s="139"/>
      <c r="AK97" s="139"/>
      <c r="AL97" s="139"/>
      <c r="AM97" s="139"/>
      <c r="AN97" s="139">
        <f>AG97+AV97</f>
        <v>0</v>
      </c>
      <c r="AO97" s="139"/>
      <c r="AP97" s="139"/>
      <c r="AQ97" s="49"/>
      <c r="AS97" s="148">
        <v>0</v>
      </c>
      <c r="AT97" s="149" t="s">
        <v>99</v>
      </c>
      <c r="AU97" s="149" t="s">
        <v>41</v>
      </c>
      <c r="AV97" s="150">
        <f>ROUND(IF(AU97="nulová",0,IF(OR(AU97="základní",AU97="zákl. přenesená"),AG97*L31,AG97*L32)),2)</f>
        <v>0</v>
      </c>
      <c r="BV97" s="23" t="s">
        <v>102</v>
      </c>
      <c r="BY97" s="143">
        <f>IF(AU97="základní",AV97,0)</f>
        <v>0</v>
      </c>
      <c r="BZ97" s="143">
        <f>IF(AU97="snížená",AV97,0)</f>
        <v>0</v>
      </c>
      <c r="CA97" s="143">
        <f>IF(AU97="zákl. přenesená",AV97,0)</f>
        <v>0</v>
      </c>
      <c r="CB97" s="143">
        <f>IF(AU97="sníž. přenesená",AV97,0)</f>
        <v>0</v>
      </c>
      <c r="CC97" s="143">
        <f>IF(AU97="nulová",AV97,0)</f>
        <v>0</v>
      </c>
      <c r="CD97" s="143">
        <f>IF(AU97="základní",AG97,0)</f>
        <v>0</v>
      </c>
      <c r="CE97" s="143">
        <f>IF(AU97="snížená",AG97,0)</f>
        <v>0</v>
      </c>
      <c r="CF97" s="143">
        <f>IF(AU97="zákl. přenesená",AG97,0)</f>
        <v>0</v>
      </c>
      <c r="CG97" s="143">
        <f>IF(AU97="sníž. přenesená",AG97,0)</f>
        <v>0</v>
      </c>
      <c r="CH97" s="143">
        <f>IF(AU97="nulová",AG97,0)</f>
        <v>0</v>
      </c>
      <c r="CI97" s="23">
        <f>IF(AU97="základní",1,IF(AU97="snížená",2,IF(AU97="zákl. přenesená",4,IF(AU97="sníž. přenesená",5,3))))</f>
        <v>1</v>
      </c>
      <c r="CJ97" s="23">
        <f>IF(AT97="stavební čast",1,IF(8897="investiční čast",2,3))</f>
        <v>1</v>
      </c>
      <c r="CK97" s="23" t="str">
        <f>IF(D97="Vyplň vlastní","","x")</f>
        <v/>
      </c>
    </row>
    <row r="98" s="1" customFormat="1" ht="10.8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9"/>
    </row>
    <row r="99" s="1" customFormat="1" ht="30" customHeight="1">
      <c r="B99" s="47"/>
      <c r="C99" s="151" t="s">
        <v>103</v>
      </c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3">
        <f>ROUND(AG87+AG93,2)</f>
        <v>0</v>
      </c>
      <c r="AH99" s="153"/>
      <c r="AI99" s="153"/>
      <c r="AJ99" s="153"/>
      <c r="AK99" s="153"/>
      <c r="AL99" s="153"/>
      <c r="AM99" s="153"/>
      <c r="AN99" s="153">
        <f>AN87+AN93</f>
        <v>0</v>
      </c>
      <c r="AO99" s="153"/>
      <c r="AP99" s="153"/>
      <c r="AQ99" s="49"/>
    </row>
    <row r="100" s="1" customFormat="1" ht="6.96" customHeight="1">
      <c r="B100" s="76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8"/>
    </row>
  </sheetData>
  <sheetProtection sheet="1" formatColumns="0" formatRows="0" objects="1" scenarios="1" spinCount="10" saltValue="LGkmcpXuq5YySbnHJsvS2mmHUP8aKLqF42V1fz7pWgWgl0MuY0U9SbwD4USGmUT7+BhlBQiiwot8DfhA2WNTig==" hashValue="f5BcqIcOrOorEbdohJjO9cyfBhJhfud8j50OPc1jcUlwcugVXwQ2e+8E8Vy1GGELTwygp6tcdbxG2LG1I6iPaQ==" algorithmName="SHA-512" password="CC35"/>
  <mergeCells count="70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G94:AM94"/>
    <mergeCell ref="AN94:AP94"/>
    <mergeCell ref="D95:AB95"/>
    <mergeCell ref="AG95:AM95"/>
    <mergeCell ref="AN95:AP95"/>
    <mergeCell ref="D96:AB96"/>
    <mergeCell ref="AG96:AM96"/>
    <mergeCell ref="AN96:AP96"/>
    <mergeCell ref="D97:AB97"/>
    <mergeCell ref="AG97:AM97"/>
    <mergeCell ref="AN97:AP97"/>
    <mergeCell ref="AG87:AM87"/>
    <mergeCell ref="AN87:AP87"/>
    <mergeCell ref="AG93:AM93"/>
    <mergeCell ref="AN93:AP93"/>
    <mergeCell ref="AG99:AM99"/>
    <mergeCell ref="AN99:AP99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4:AT98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Chrustova 1021-22, b...'!C2" display="/"/>
    <hyperlink ref="A89" location="'01a - Vytápění + plynoins...'!C2" display="/"/>
    <hyperlink ref="A90" location="'02 - Zapletalova1097-8, b...'!C2" display="/"/>
    <hyperlink ref="A91" location="'02a - Vytápění + plynoins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104</v>
      </c>
      <c r="G1" s="16"/>
      <c r="H1" s="155" t="s">
        <v>105</v>
      </c>
      <c r="I1" s="155"/>
      <c r="J1" s="155"/>
      <c r="K1" s="155"/>
      <c r="L1" s="16" t="s">
        <v>106</v>
      </c>
      <c r="M1" s="14"/>
      <c r="N1" s="14"/>
      <c r="O1" s="15" t="s">
        <v>107</v>
      </c>
      <c r="P1" s="14"/>
      <c r="Q1" s="14"/>
      <c r="R1" s="14"/>
      <c r="S1" s="16" t="s">
        <v>108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85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109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>Oprava a modernizace dvou volných bytů o velikosti 1+3 na ul. Zapletalova 1097/8 a Chrustova 1021/22,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110</v>
      </c>
      <c r="E7" s="48"/>
      <c r="F7" s="37" t="s">
        <v>111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9.2.2018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112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98</v>
      </c>
      <c r="E28" s="48"/>
      <c r="F28" s="48"/>
      <c r="G28" s="48"/>
      <c r="H28" s="48"/>
      <c r="I28" s="48"/>
      <c r="J28" s="48"/>
      <c r="K28" s="48"/>
      <c r="L28" s="48"/>
      <c r="M28" s="46">
        <f>N113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(SUM(BE113:BE120)+SUM(BE138:BE510))</f>
        <v>0</v>
      </c>
      <c r="I32" s="48"/>
      <c r="J32" s="48"/>
      <c r="K32" s="48"/>
      <c r="L32" s="48"/>
      <c r="M32" s="163">
        <f>ROUND((SUM(BE113:BE120)+SUM(BE138:BE510)),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(SUM(BF113:BF120)+SUM(BF138:BF510))</f>
        <v>0</v>
      </c>
      <c r="I33" s="48"/>
      <c r="J33" s="48"/>
      <c r="K33" s="48"/>
      <c r="L33" s="48"/>
      <c r="M33" s="163">
        <f>ROUND((SUM(BF113:BF120)+SUM(BF138:BF510)),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(SUM(BG113:BG120)+SUM(BG138:BG510))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(SUM(BH113:BH120)+SUM(BH138:BH510))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(SUM(BI113:BI120)+SUM(BI138:BI510))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113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>Oprava a modernizace dvou volných bytů o velikosti 1+3 na ul. Zapletalova 1097/8 a Chrustova 1021/22,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110</v>
      </c>
      <c r="D79" s="48"/>
      <c r="E79" s="48"/>
      <c r="F79" s="88" t="str">
        <f>F7</f>
        <v>01 - Chrustova 1021/22, byt č.3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9.2.2018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114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115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116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N138</f>
        <v>0</v>
      </c>
      <c r="O88" s="175"/>
      <c r="P88" s="175"/>
      <c r="Q88" s="175"/>
      <c r="R88" s="49"/>
      <c r="T88" s="172"/>
      <c r="U88" s="172"/>
      <c r="AU88" s="23" t="s">
        <v>117</v>
      </c>
    </row>
    <row r="89" s="6" customFormat="1" ht="24.96" customHeight="1">
      <c r="B89" s="176"/>
      <c r="C89" s="177"/>
      <c r="D89" s="178" t="s">
        <v>118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N139</f>
        <v>0</v>
      </c>
      <c r="O89" s="177"/>
      <c r="P89" s="177"/>
      <c r="Q89" s="177"/>
      <c r="R89" s="180"/>
      <c r="T89" s="181"/>
      <c r="U89" s="181"/>
    </row>
    <row r="90" s="7" customFormat="1" ht="19.92" customHeight="1">
      <c r="B90" s="182"/>
      <c r="C90" s="183"/>
      <c r="D90" s="137" t="s">
        <v>119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N140</f>
        <v>0</v>
      </c>
      <c r="O90" s="183"/>
      <c r="P90" s="183"/>
      <c r="Q90" s="183"/>
      <c r="R90" s="184"/>
      <c r="T90" s="185"/>
      <c r="U90" s="185"/>
    </row>
    <row r="91" s="7" customFormat="1" ht="19.92" customHeight="1">
      <c r="B91" s="182"/>
      <c r="C91" s="183"/>
      <c r="D91" s="137" t="s">
        <v>120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N154</f>
        <v>0</v>
      </c>
      <c r="O91" s="183"/>
      <c r="P91" s="183"/>
      <c r="Q91" s="183"/>
      <c r="R91" s="184"/>
      <c r="T91" s="185"/>
      <c r="U91" s="185"/>
    </row>
    <row r="92" s="7" customFormat="1" ht="19.92" customHeight="1">
      <c r="B92" s="182"/>
      <c r="C92" s="183"/>
      <c r="D92" s="137" t="s">
        <v>121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N201</f>
        <v>0</v>
      </c>
      <c r="O92" s="183"/>
      <c r="P92" s="183"/>
      <c r="Q92" s="183"/>
      <c r="R92" s="184"/>
      <c r="T92" s="185"/>
      <c r="U92" s="185"/>
    </row>
    <row r="93" s="7" customFormat="1" ht="19.92" customHeight="1">
      <c r="B93" s="182"/>
      <c r="C93" s="183"/>
      <c r="D93" s="137" t="s">
        <v>122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N241</f>
        <v>0</v>
      </c>
      <c r="O93" s="183"/>
      <c r="P93" s="183"/>
      <c r="Q93" s="183"/>
      <c r="R93" s="184"/>
      <c r="T93" s="185"/>
      <c r="U93" s="185"/>
    </row>
    <row r="94" s="7" customFormat="1" ht="19.92" customHeight="1">
      <c r="B94" s="182"/>
      <c r="C94" s="183"/>
      <c r="D94" s="137" t="s">
        <v>123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N246</f>
        <v>0</v>
      </c>
      <c r="O94" s="183"/>
      <c r="P94" s="183"/>
      <c r="Q94" s="183"/>
      <c r="R94" s="184"/>
      <c r="T94" s="185"/>
      <c r="U94" s="185"/>
    </row>
    <row r="95" s="6" customFormat="1" ht="24.96" customHeight="1">
      <c r="B95" s="176"/>
      <c r="C95" s="177"/>
      <c r="D95" s="178" t="s">
        <v>124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N248</f>
        <v>0</v>
      </c>
      <c r="O95" s="177"/>
      <c r="P95" s="177"/>
      <c r="Q95" s="177"/>
      <c r="R95" s="180"/>
      <c r="T95" s="181"/>
      <c r="U95" s="181"/>
    </row>
    <row r="96" s="7" customFormat="1" ht="19.92" customHeight="1">
      <c r="B96" s="182"/>
      <c r="C96" s="183"/>
      <c r="D96" s="137" t="s">
        <v>125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N249</f>
        <v>0</v>
      </c>
      <c r="O96" s="183"/>
      <c r="P96" s="183"/>
      <c r="Q96" s="183"/>
      <c r="R96" s="184"/>
      <c r="T96" s="185"/>
      <c r="U96" s="185"/>
    </row>
    <row r="97" s="7" customFormat="1" ht="19.92" customHeight="1">
      <c r="B97" s="182"/>
      <c r="C97" s="183"/>
      <c r="D97" s="137" t="s">
        <v>126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N265</f>
        <v>0</v>
      </c>
      <c r="O97" s="183"/>
      <c r="P97" s="183"/>
      <c r="Q97" s="183"/>
      <c r="R97" s="184"/>
      <c r="T97" s="185"/>
      <c r="U97" s="185"/>
    </row>
    <row r="98" s="7" customFormat="1" ht="19.92" customHeight="1">
      <c r="B98" s="182"/>
      <c r="C98" s="183"/>
      <c r="D98" s="137" t="s">
        <v>127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N278</f>
        <v>0</v>
      </c>
      <c r="O98" s="183"/>
      <c r="P98" s="183"/>
      <c r="Q98" s="183"/>
      <c r="R98" s="184"/>
      <c r="T98" s="185"/>
      <c r="U98" s="185"/>
    </row>
    <row r="99" s="7" customFormat="1" ht="19.92" customHeight="1">
      <c r="B99" s="182"/>
      <c r="C99" s="183"/>
      <c r="D99" s="137" t="s">
        <v>128</v>
      </c>
      <c r="E99" s="183"/>
      <c r="F99" s="183"/>
      <c r="G99" s="183"/>
      <c r="H99" s="183"/>
      <c r="I99" s="183"/>
      <c r="J99" s="183"/>
      <c r="K99" s="183"/>
      <c r="L99" s="183"/>
      <c r="M99" s="183"/>
      <c r="N99" s="139">
        <f>N296</f>
        <v>0</v>
      </c>
      <c r="O99" s="183"/>
      <c r="P99" s="183"/>
      <c r="Q99" s="183"/>
      <c r="R99" s="184"/>
      <c r="T99" s="185"/>
      <c r="U99" s="185"/>
    </row>
    <row r="100" s="7" customFormat="1" ht="19.92" customHeight="1">
      <c r="B100" s="182"/>
      <c r="C100" s="183"/>
      <c r="D100" s="137" t="s">
        <v>129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39">
        <f>N319</f>
        <v>0</v>
      </c>
      <c r="O100" s="183"/>
      <c r="P100" s="183"/>
      <c r="Q100" s="183"/>
      <c r="R100" s="184"/>
      <c r="T100" s="185"/>
      <c r="U100" s="185"/>
    </row>
    <row r="101" s="7" customFormat="1" ht="19.92" customHeight="1">
      <c r="B101" s="182"/>
      <c r="C101" s="183"/>
      <c r="D101" s="137" t="s">
        <v>130</v>
      </c>
      <c r="E101" s="183"/>
      <c r="F101" s="183"/>
      <c r="G101" s="183"/>
      <c r="H101" s="183"/>
      <c r="I101" s="183"/>
      <c r="J101" s="183"/>
      <c r="K101" s="183"/>
      <c r="L101" s="183"/>
      <c r="M101" s="183"/>
      <c r="N101" s="139">
        <f>N355</f>
        <v>0</v>
      </c>
      <c r="O101" s="183"/>
      <c r="P101" s="183"/>
      <c r="Q101" s="183"/>
      <c r="R101" s="184"/>
      <c r="T101" s="185"/>
      <c r="U101" s="185"/>
    </row>
    <row r="102" s="7" customFormat="1" ht="19.92" customHeight="1">
      <c r="B102" s="182"/>
      <c r="C102" s="183"/>
      <c r="D102" s="137" t="s">
        <v>131</v>
      </c>
      <c r="E102" s="183"/>
      <c r="F102" s="183"/>
      <c r="G102" s="183"/>
      <c r="H102" s="183"/>
      <c r="I102" s="183"/>
      <c r="J102" s="183"/>
      <c r="K102" s="183"/>
      <c r="L102" s="183"/>
      <c r="M102" s="183"/>
      <c r="N102" s="139">
        <f>N371</f>
        <v>0</v>
      </c>
      <c r="O102" s="183"/>
      <c r="P102" s="183"/>
      <c r="Q102" s="183"/>
      <c r="R102" s="184"/>
      <c r="T102" s="185"/>
      <c r="U102" s="185"/>
    </row>
    <row r="103" s="7" customFormat="1" ht="19.92" customHeight="1">
      <c r="B103" s="182"/>
      <c r="C103" s="183"/>
      <c r="D103" s="137" t="s">
        <v>132</v>
      </c>
      <c r="E103" s="183"/>
      <c r="F103" s="183"/>
      <c r="G103" s="183"/>
      <c r="H103" s="183"/>
      <c r="I103" s="183"/>
      <c r="J103" s="183"/>
      <c r="K103" s="183"/>
      <c r="L103" s="183"/>
      <c r="M103" s="183"/>
      <c r="N103" s="139">
        <f>N379</f>
        <v>0</v>
      </c>
      <c r="O103" s="183"/>
      <c r="P103" s="183"/>
      <c r="Q103" s="183"/>
      <c r="R103" s="184"/>
      <c r="T103" s="185"/>
      <c r="U103" s="185"/>
    </row>
    <row r="104" s="7" customFormat="1" ht="19.92" customHeight="1">
      <c r="B104" s="182"/>
      <c r="C104" s="183"/>
      <c r="D104" s="137" t="s">
        <v>133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39">
        <f>N396</f>
        <v>0</v>
      </c>
      <c r="O104" s="183"/>
      <c r="P104" s="183"/>
      <c r="Q104" s="183"/>
      <c r="R104" s="184"/>
      <c r="T104" s="185"/>
      <c r="U104" s="185"/>
    </row>
    <row r="105" s="7" customFormat="1" ht="19.92" customHeight="1">
      <c r="B105" s="182"/>
      <c r="C105" s="183"/>
      <c r="D105" s="137" t="s">
        <v>134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39">
        <f>N427</f>
        <v>0</v>
      </c>
      <c r="O105" s="183"/>
      <c r="P105" s="183"/>
      <c r="Q105" s="183"/>
      <c r="R105" s="184"/>
      <c r="T105" s="185"/>
      <c r="U105" s="185"/>
    </row>
    <row r="106" s="7" customFormat="1" ht="19.92" customHeight="1">
      <c r="B106" s="182"/>
      <c r="C106" s="183"/>
      <c r="D106" s="137" t="s">
        <v>135</v>
      </c>
      <c r="E106" s="183"/>
      <c r="F106" s="183"/>
      <c r="G106" s="183"/>
      <c r="H106" s="183"/>
      <c r="I106" s="183"/>
      <c r="J106" s="183"/>
      <c r="K106" s="183"/>
      <c r="L106" s="183"/>
      <c r="M106" s="183"/>
      <c r="N106" s="139">
        <f>N444</f>
        <v>0</v>
      </c>
      <c r="O106" s="183"/>
      <c r="P106" s="183"/>
      <c r="Q106" s="183"/>
      <c r="R106" s="184"/>
      <c r="T106" s="185"/>
      <c r="U106" s="185"/>
    </row>
    <row r="107" s="7" customFormat="1" ht="19.92" customHeight="1">
      <c r="B107" s="182"/>
      <c r="C107" s="183"/>
      <c r="D107" s="137" t="s">
        <v>136</v>
      </c>
      <c r="E107" s="183"/>
      <c r="F107" s="183"/>
      <c r="G107" s="183"/>
      <c r="H107" s="183"/>
      <c r="I107" s="183"/>
      <c r="J107" s="183"/>
      <c r="K107" s="183"/>
      <c r="L107" s="183"/>
      <c r="M107" s="183"/>
      <c r="N107" s="139">
        <f>N450</f>
        <v>0</v>
      </c>
      <c r="O107" s="183"/>
      <c r="P107" s="183"/>
      <c r="Q107" s="183"/>
      <c r="R107" s="184"/>
      <c r="T107" s="185"/>
      <c r="U107" s="185"/>
    </row>
    <row r="108" s="7" customFormat="1" ht="19.92" customHeight="1">
      <c r="B108" s="182"/>
      <c r="C108" s="183"/>
      <c r="D108" s="137" t="s">
        <v>137</v>
      </c>
      <c r="E108" s="183"/>
      <c r="F108" s="183"/>
      <c r="G108" s="183"/>
      <c r="H108" s="183"/>
      <c r="I108" s="183"/>
      <c r="J108" s="183"/>
      <c r="K108" s="183"/>
      <c r="L108" s="183"/>
      <c r="M108" s="183"/>
      <c r="N108" s="139">
        <f>N469</f>
        <v>0</v>
      </c>
      <c r="O108" s="183"/>
      <c r="P108" s="183"/>
      <c r="Q108" s="183"/>
      <c r="R108" s="184"/>
      <c r="T108" s="185"/>
      <c r="U108" s="185"/>
    </row>
    <row r="109" s="7" customFormat="1" ht="19.92" customHeight="1">
      <c r="B109" s="182"/>
      <c r="C109" s="183"/>
      <c r="D109" s="137" t="s">
        <v>138</v>
      </c>
      <c r="E109" s="183"/>
      <c r="F109" s="183"/>
      <c r="G109" s="183"/>
      <c r="H109" s="183"/>
      <c r="I109" s="183"/>
      <c r="J109" s="183"/>
      <c r="K109" s="183"/>
      <c r="L109" s="183"/>
      <c r="M109" s="183"/>
      <c r="N109" s="139">
        <f>N476</f>
        <v>0</v>
      </c>
      <c r="O109" s="183"/>
      <c r="P109" s="183"/>
      <c r="Q109" s="183"/>
      <c r="R109" s="184"/>
      <c r="T109" s="185"/>
      <c r="U109" s="185"/>
    </row>
    <row r="110" s="6" customFormat="1" ht="24.96" customHeight="1">
      <c r="B110" s="176"/>
      <c r="C110" s="177"/>
      <c r="D110" s="178" t="s">
        <v>139</v>
      </c>
      <c r="E110" s="177"/>
      <c r="F110" s="177"/>
      <c r="G110" s="177"/>
      <c r="H110" s="177"/>
      <c r="I110" s="177"/>
      <c r="J110" s="177"/>
      <c r="K110" s="177"/>
      <c r="L110" s="177"/>
      <c r="M110" s="177"/>
      <c r="N110" s="179">
        <f>N506</f>
        <v>0</v>
      </c>
      <c r="O110" s="177"/>
      <c r="P110" s="177"/>
      <c r="Q110" s="177"/>
      <c r="R110" s="180"/>
      <c r="T110" s="181"/>
      <c r="U110" s="181"/>
    </row>
    <row r="111" s="7" customFormat="1" ht="19.92" customHeight="1">
      <c r="B111" s="182"/>
      <c r="C111" s="183"/>
      <c r="D111" s="137" t="s">
        <v>140</v>
      </c>
      <c r="E111" s="183"/>
      <c r="F111" s="183"/>
      <c r="G111" s="183"/>
      <c r="H111" s="183"/>
      <c r="I111" s="183"/>
      <c r="J111" s="183"/>
      <c r="K111" s="183"/>
      <c r="L111" s="183"/>
      <c r="M111" s="183"/>
      <c r="N111" s="139">
        <f>N507</f>
        <v>0</v>
      </c>
      <c r="O111" s="183"/>
      <c r="P111" s="183"/>
      <c r="Q111" s="183"/>
      <c r="R111" s="184"/>
      <c r="T111" s="185"/>
      <c r="U111" s="185"/>
    </row>
    <row r="112" s="1" customFormat="1" ht="21.84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  <c r="T112" s="172"/>
      <c r="U112" s="172"/>
    </row>
    <row r="113" s="1" customFormat="1" ht="29.28" customHeight="1">
      <c r="B113" s="47"/>
      <c r="C113" s="174" t="s">
        <v>141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175">
        <f>ROUND(N114+N115+N116+N117+N118+N119,2)</f>
        <v>0</v>
      </c>
      <c r="O113" s="186"/>
      <c r="P113" s="186"/>
      <c r="Q113" s="186"/>
      <c r="R113" s="49"/>
      <c r="T113" s="187"/>
      <c r="U113" s="188" t="s">
        <v>40</v>
      </c>
    </row>
    <row r="114" s="1" customFormat="1" ht="18" customHeight="1">
      <c r="B114" s="47"/>
      <c r="C114" s="48"/>
      <c r="D114" s="144" t="s">
        <v>142</v>
      </c>
      <c r="E114" s="137"/>
      <c r="F114" s="137"/>
      <c r="G114" s="137"/>
      <c r="H114" s="137"/>
      <c r="I114" s="48"/>
      <c r="J114" s="48"/>
      <c r="K114" s="48"/>
      <c r="L114" s="48"/>
      <c r="M114" s="48"/>
      <c r="N114" s="138">
        <f>ROUND(N88*T114,2)</f>
        <v>0</v>
      </c>
      <c r="O114" s="139"/>
      <c r="P114" s="139"/>
      <c r="Q114" s="139"/>
      <c r="R114" s="49"/>
      <c r="S114" s="189"/>
      <c r="T114" s="190"/>
      <c r="U114" s="191" t="s">
        <v>43</v>
      </c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92" t="s">
        <v>143</v>
      </c>
      <c r="AZ114" s="189"/>
      <c r="BA114" s="189"/>
      <c r="BB114" s="189"/>
      <c r="BC114" s="189"/>
      <c r="BD114" s="189"/>
      <c r="BE114" s="193">
        <f>IF(U114="základní",N114,0)</f>
        <v>0</v>
      </c>
      <c r="BF114" s="193">
        <f>IF(U114="snížená",N114,0)</f>
        <v>0</v>
      </c>
      <c r="BG114" s="193">
        <f>IF(U114="zákl. přenesená",N114,0)</f>
        <v>0</v>
      </c>
      <c r="BH114" s="193">
        <f>IF(U114="sníž. přenesená",N114,0)</f>
        <v>0</v>
      </c>
      <c r="BI114" s="193">
        <f>IF(U114="nulová",N114,0)</f>
        <v>0</v>
      </c>
      <c r="BJ114" s="192" t="s">
        <v>144</v>
      </c>
      <c r="BK114" s="189"/>
      <c r="BL114" s="189"/>
      <c r="BM114" s="189"/>
    </row>
    <row r="115" s="1" customFormat="1" ht="18" customHeight="1">
      <c r="B115" s="47"/>
      <c r="C115" s="48"/>
      <c r="D115" s="144" t="s">
        <v>145</v>
      </c>
      <c r="E115" s="137"/>
      <c r="F115" s="137"/>
      <c r="G115" s="137"/>
      <c r="H115" s="137"/>
      <c r="I115" s="48"/>
      <c r="J115" s="48"/>
      <c r="K115" s="48"/>
      <c r="L115" s="48"/>
      <c r="M115" s="48"/>
      <c r="N115" s="138">
        <f>ROUND(N88*T115,2)</f>
        <v>0</v>
      </c>
      <c r="O115" s="139"/>
      <c r="P115" s="139"/>
      <c r="Q115" s="139"/>
      <c r="R115" s="49"/>
      <c r="S115" s="189"/>
      <c r="T115" s="190"/>
      <c r="U115" s="191" t="s">
        <v>43</v>
      </c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92" t="s">
        <v>143</v>
      </c>
      <c r="AZ115" s="189"/>
      <c r="BA115" s="189"/>
      <c r="BB115" s="189"/>
      <c r="BC115" s="189"/>
      <c r="BD115" s="189"/>
      <c r="BE115" s="193">
        <f>IF(U115="základní",N115,0)</f>
        <v>0</v>
      </c>
      <c r="BF115" s="193">
        <f>IF(U115="snížená",N115,0)</f>
        <v>0</v>
      </c>
      <c r="BG115" s="193">
        <f>IF(U115="zákl. přenesená",N115,0)</f>
        <v>0</v>
      </c>
      <c r="BH115" s="193">
        <f>IF(U115="sníž. přenesená",N115,0)</f>
        <v>0</v>
      </c>
      <c r="BI115" s="193">
        <f>IF(U115="nulová",N115,0)</f>
        <v>0</v>
      </c>
      <c r="BJ115" s="192" t="s">
        <v>144</v>
      </c>
      <c r="BK115" s="189"/>
      <c r="BL115" s="189"/>
      <c r="BM115" s="189"/>
    </row>
    <row r="116" s="1" customFormat="1" ht="18" customHeight="1">
      <c r="B116" s="47"/>
      <c r="C116" s="48"/>
      <c r="D116" s="144" t="s">
        <v>146</v>
      </c>
      <c r="E116" s="137"/>
      <c r="F116" s="137"/>
      <c r="G116" s="137"/>
      <c r="H116" s="137"/>
      <c r="I116" s="48"/>
      <c r="J116" s="48"/>
      <c r="K116" s="48"/>
      <c r="L116" s="48"/>
      <c r="M116" s="48"/>
      <c r="N116" s="138">
        <f>ROUND(N88*T116,2)</f>
        <v>0</v>
      </c>
      <c r="O116" s="139"/>
      <c r="P116" s="139"/>
      <c r="Q116" s="139"/>
      <c r="R116" s="49"/>
      <c r="S116" s="189"/>
      <c r="T116" s="190"/>
      <c r="U116" s="191" t="s">
        <v>43</v>
      </c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92" t="s">
        <v>143</v>
      </c>
      <c r="AZ116" s="189"/>
      <c r="BA116" s="189"/>
      <c r="BB116" s="189"/>
      <c r="BC116" s="189"/>
      <c r="BD116" s="189"/>
      <c r="BE116" s="193">
        <f>IF(U116="základní",N116,0)</f>
        <v>0</v>
      </c>
      <c r="BF116" s="193">
        <f>IF(U116="snížená",N116,0)</f>
        <v>0</v>
      </c>
      <c r="BG116" s="193">
        <f>IF(U116="zákl. přenesená",N116,0)</f>
        <v>0</v>
      </c>
      <c r="BH116" s="193">
        <f>IF(U116="sníž. přenesená",N116,0)</f>
        <v>0</v>
      </c>
      <c r="BI116" s="193">
        <f>IF(U116="nulová",N116,0)</f>
        <v>0</v>
      </c>
      <c r="BJ116" s="192" t="s">
        <v>144</v>
      </c>
      <c r="BK116" s="189"/>
      <c r="BL116" s="189"/>
      <c r="BM116" s="189"/>
    </row>
    <row r="117" s="1" customFormat="1" ht="18" customHeight="1">
      <c r="B117" s="47"/>
      <c r="C117" s="48"/>
      <c r="D117" s="144" t="s">
        <v>147</v>
      </c>
      <c r="E117" s="137"/>
      <c r="F117" s="137"/>
      <c r="G117" s="137"/>
      <c r="H117" s="137"/>
      <c r="I117" s="48"/>
      <c r="J117" s="48"/>
      <c r="K117" s="48"/>
      <c r="L117" s="48"/>
      <c r="M117" s="48"/>
      <c r="N117" s="138">
        <f>ROUND(N88*T117,2)</f>
        <v>0</v>
      </c>
      <c r="O117" s="139"/>
      <c r="P117" s="139"/>
      <c r="Q117" s="139"/>
      <c r="R117" s="49"/>
      <c r="S117" s="189"/>
      <c r="T117" s="190"/>
      <c r="U117" s="191" t="s">
        <v>43</v>
      </c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92" t="s">
        <v>143</v>
      </c>
      <c r="AZ117" s="189"/>
      <c r="BA117" s="189"/>
      <c r="BB117" s="189"/>
      <c r="BC117" s="189"/>
      <c r="BD117" s="189"/>
      <c r="BE117" s="193">
        <f>IF(U117="základní",N117,0)</f>
        <v>0</v>
      </c>
      <c r="BF117" s="193">
        <f>IF(U117="snížená",N117,0)</f>
        <v>0</v>
      </c>
      <c r="BG117" s="193">
        <f>IF(U117="zákl. přenesená",N117,0)</f>
        <v>0</v>
      </c>
      <c r="BH117" s="193">
        <f>IF(U117="sníž. přenesená",N117,0)</f>
        <v>0</v>
      </c>
      <c r="BI117" s="193">
        <f>IF(U117="nulová",N117,0)</f>
        <v>0</v>
      </c>
      <c r="BJ117" s="192" t="s">
        <v>144</v>
      </c>
      <c r="BK117" s="189"/>
      <c r="BL117" s="189"/>
      <c r="BM117" s="189"/>
    </row>
    <row r="118" s="1" customFormat="1" ht="18" customHeight="1">
      <c r="B118" s="47"/>
      <c r="C118" s="48"/>
      <c r="D118" s="144" t="s">
        <v>148</v>
      </c>
      <c r="E118" s="137"/>
      <c r="F118" s="137"/>
      <c r="G118" s="137"/>
      <c r="H118" s="137"/>
      <c r="I118" s="48"/>
      <c r="J118" s="48"/>
      <c r="K118" s="48"/>
      <c r="L118" s="48"/>
      <c r="M118" s="48"/>
      <c r="N118" s="138">
        <f>ROUND(N88*T118,2)</f>
        <v>0</v>
      </c>
      <c r="O118" s="139"/>
      <c r="P118" s="139"/>
      <c r="Q118" s="139"/>
      <c r="R118" s="49"/>
      <c r="S118" s="189"/>
      <c r="T118" s="190"/>
      <c r="U118" s="191" t="s">
        <v>43</v>
      </c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92" t="s">
        <v>143</v>
      </c>
      <c r="AZ118" s="189"/>
      <c r="BA118" s="189"/>
      <c r="BB118" s="189"/>
      <c r="BC118" s="189"/>
      <c r="BD118" s="189"/>
      <c r="BE118" s="193">
        <f>IF(U118="základní",N118,0)</f>
        <v>0</v>
      </c>
      <c r="BF118" s="193">
        <f>IF(U118="snížená",N118,0)</f>
        <v>0</v>
      </c>
      <c r="BG118" s="193">
        <f>IF(U118="zákl. přenesená",N118,0)</f>
        <v>0</v>
      </c>
      <c r="BH118" s="193">
        <f>IF(U118="sníž. přenesená",N118,0)</f>
        <v>0</v>
      </c>
      <c r="BI118" s="193">
        <f>IF(U118="nulová",N118,0)</f>
        <v>0</v>
      </c>
      <c r="BJ118" s="192" t="s">
        <v>144</v>
      </c>
      <c r="BK118" s="189"/>
      <c r="BL118" s="189"/>
      <c r="BM118" s="189"/>
    </row>
    <row r="119" s="1" customFormat="1" ht="18" customHeight="1">
      <c r="B119" s="47"/>
      <c r="C119" s="48"/>
      <c r="D119" s="137" t="s">
        <v>149</v>
      </c>
      <c r="E119" s="48"/>
      <c r="F119" s="48"/>
      <c r="G119" s="48"/>
      <c r="H119" s="48"/>
      <c r="I119" s="48"/>
      <c r="J119" s="48"/>
      <c r="K119" s="48"/>
      <c r="L119" s="48"/>
      <c r="M119" s="48"/>
      <c r="N119" s="138">
        <f>ROUND(N88*T119,2)</f>
        <v>0</v>
      </c>
      <c r="O119" s="139"/>
      <c r="P119" s="139"/>
      <c r="Q119" s="139"/>
      <c r="R119" s="49"/>
      <c r="S119" s="189"/>
      <c r="T119" s="194"/>
      <c r="U119" s="195" t="s">
        <v>43</v>
      </c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92" t="s">
        <v>150</v>
      </c>
      <c r="AZ119" s="189"/>
      <c r="BA119" s="189"/>
      <c r="BB119" s="189"/>
      <c r="BC119" s="189"/>
      <c r="BD119" s="189"/>
      <c r="BE119" s="193">
        <f>IF(U119="základní",N119,0)</f>
        <v>0</v>
      </c>
      <c r="BF119" s="193">
        <f>IF(U119="snížená",N119,0)</f>
        <v>0</v>
      </c>
      <c r="BG119" s="193">
        <f>IF(U119="zákl. přenesená",N119,0)</f>
        <v>0</v>
      </c>
      <c r="BH119" s="193">
        <f>IF(U119="sníž. přenesená",N119,0)</f>
        <v>0</v>
      </c>
      <c r="BI119" s="193">
        <f>IF(U119="nulová",N119,0)</f>
        <v>0</v>
      </c>
      <c r="BJ119" s="192" t="s">
        <v>144</v>
      </c>
      <c r="BK119" s="189"/>
      <c r="BL119" s="189"/>
      <c r="BM119" s="189"/>
    </row>
    <row r="120" s="1" customForma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  <c r="T120" s="172"/>
      <c r="U120" s="172"/>
    </row>
    <row r="121" s="1" customFormat="1" ht="29.28" customHeight="1">
      <c r="B121" s="47"/>
      <c r="C121" s="151" t="s">
        <v>103</v>
      </c>
      <c r="D121" s="152"/>
      <c r="E121" s="152"/>
      <c r="F121" s="152"/>
      <c r="G121" s="152"/>
      <c r="H121" s="152"/>
      <c r="I121" s="152"/>
      <c r="J121" s="152"/>
      <c r="K121" s="152"/>
      <c r="L121" s="153">
        <f>ROUND(SUM(N88+N113),2)</f>
        <v>0</v>
      </c>
      <c r="M121" s="153"/>
      <c r="N121" s="153"/>
      <c r="O121" s="153"/>
      <c r="P121" s="153"/>
      <c r="Q121" s="153"/>
      <c r="R121" s="49"/>
      <c r="T121" s="172"/>
      <c r="U121" s="172"/>
    </row>
    <row r="122" s="1" customFormat="1" ht="6.96" customHeight="1">
      <c r="B122" s="76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8"/>
      <c r="T122" s="172"/>
      <c r="U122" s="172"/>
    </row>
    <row r="126" s="1" customFormat="1" ht="6.96" customHeight="1"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1"/>
    </row>
    <row r="127" s="1" customFormat="1" ht="36.96" customHeight="1">
      <c r="B127" s="47"/>
      <c r="C127" s="28" t="s">
        <v>151</v>
      </c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9"/>
    </row>
    <row r="128" s="1" customFormat="1" ht="6.96" customHeight="1"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9"/>
    </row>
    <row r="129" s="1" customFormat="1" ht="30" customHeight="1">
      <c r="B129" s="47"/>
      <c r="C129" s="39" t="s">
        <v>19</v>
      </c>
      <c r="D129" s="48"/>
      <c r="E129" s="48"/>
      <c r="F129" s="156" t="str">
        <f>F6</f>
        <v>Oprava a modernizace dvou volných bytů o velikosti 1+3 na ul. Zapletalova 1097/8 a Chrustova 1021/22, Slezská Ostrava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8"/>
      <c r="R129" s="49"/>
    </row>
    <row r="130" s="1" customFormat="1" ht="36.96" customHeight="1">
      <c r="B130" s="47"/>
      <c r="C130" s="86" t="s">
        <v>110</v>
      </c>
      <c r="D130" s="48"/>
      <c r="E130" s="48"/>
      <c r="F130" s="88" t="str">
        <f>F7</f>
        <v>01 - Chrustova 1021/22, byt č.3</v>
      </c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9"/>
    </row>
    <row r="131" s="1" customFormat="1" ht="6.96" customHeight="1"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s="1" customFormat="1" ht="18" customHeight="1">
      <c r="B132" s="47"/>
      <c r="C132" s="39" t="s">
        <v>24</v>
      </c>
      <c r="D132" s="48"/>
      <c r="E132" s="48"/>
      <c r="F132" s="34" t="str">
        <f>F9</f>
        <v xml:space="preserve"> </v>
      </c>
      <c r="G132" s="48"/>
      <c r="H132" s="48"/>
      <c r="I132" s="48"/>
      <c r="J132" s="48"/>
      <c r="K132" s="39" t="s">
        <v>26</v>
      </c>
      <c r="L132" s="48"/>
      <c r="M132" s="91" t="str">
        <f>IF(O9="","",O9)</f>
        <v>9.2.2018</v>
      </c>
      <c r="N132" s="91"/>
      <c r="O132" s="91"/>
      <c r="P132" s="91"/>
      <c r="Q132" s="48"/>
      <c r="R132" s="49"/>
    </row>
    <row r="133" s="1" customFormat="1" ht="6.96" customHeight="1"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</row>
    <row r="134" s="1" customFormat="1">
      <c r="B134" s="47"/>
      <c r="C134" s="39" t="s">
        <v>28</v>
      </c>
      <c r="D134" s="48"/>
      <c r="E134" s="48"/>
      <c r="F134" s="34" t="str">
        <f>E12</f>
        <v xml:space="preserve"> </v>
      </c>
      <c r="G134" s="48"/>
      <c r="H134" s="48"/>
      <c r="I134" s="48"/>
      <c r="J134" s="48"/>
      <c r="K134" s="39" t="s">
        <v>33</v>
      </c>
      <c r="L134" s="48"/>
      <c r="M134" s="34" t="str">
        <f>E18</f>
        <v xml:space="preserve"> </v>
      </c>
      <c r="N134" s="34"/>
      <c r="O134" s="34"/>
      <c r="P134" s="34"/>
      <c r="Q134" s="34"/>
      <c r="R134" s="49"/>
    </row>
    <row r="135" s="1" customFormat="1" ht="14.4" customHeight="1">
      <c r="B135" s="47"/>
      <c r="C135" s="39" t="s">
        <v>31</v>
      </c>
      <c r="D135" s="48"/>
      <c r="E135" s="48"/>
      <c r="F135" s="34" t="str">
        <f>IF(E15="","",E15)</f>
        <v>Vyplň údaj</v>
      </c>
      <c r="G135" s="48"/>
      <c r="H135" s="48"/>
      <c r="I135" s="48"/>
      <c r="J135" s="48"/>
      <c r="K135" s="39" t="s">
        <v>35</v>
      </c>
      <c r="L135" s="48"/>
      <c r="M135" s="34" t="str">
        <f>E21</f>
        <v xml:space="preserve"> </v>
      </c>
      <c r="N135" s="34"/>
      <c r="O135" s="34"/>
      <c r="P135" s="34"/>
      <c r="Q135" s="34"/>
      <c r="R135" s="49"/>
    </row>
    <row r="136" s="1" customFormat="1" ht="10.32" customHeight="1"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s="8" customFormat="1" ht="29.28" customHeight="1">
      <c r="B137" s="196"/>
      <c r="C137" s="197" t="s">
        <v>152</v>
      </c>
      <c r="D137" s="198" t="s">
        <v>153</v>
      </c>
      <c r="E137" s="198" t="s">
        <v>58</v>
      </c>
      <c r="F137" s="198" t="s">
        <v>154</v>
      </c>
      <c r="G137" s="198"/>
      <c r="H137" s="198"/>
      <c r="I137" s="198"/>
      <c r="J137" s="198" t="s">
        <v>155</v>
      </c>
      <c r="K137" s="198" t="s">
        <v>156</v>
      </c>
      <c r="L137" s="198" t="s">
        <v>157</v>
      </c>
      <c r="M137" s="198"/>
      <c r="N137" s="198" t="s">
        <v>115</v>
      </c>
      <c r="O137" s="198"/>
      <c r="P137" s="198"/>
      <c r="Q137" s="199"/>
      <c r="R137" s="200"/>
      <c r="T137" s="107" t="s">
        <v>158</v>
      </c>
      <c r="U137" s="108" t="s">
        <v>40</v>
      </c>
      <c r="V137" s="108" t="s">
        <v>159</v>
      </c>
      <c r="W137" s="108" t="s">
        <v>160</v>
      </c>
      <c r="X137" s="108" t="s">
        <v>161</v>
      </c>
      <c r="Y137" s="108" t="s">
        <v>162</v>
      </c>
      <c r="Z137" s="108" t="s">
        <v>163</v>
      </c>
      <c r="AA137" s="109" t="s">
        <v>164</v>
      </c>
    </row>
    <row r="138" s="1" customFormat="1" ht="29.28" customHeight="1">
      <c r="B138" s="47"/>
      <c r="C138" s="111" t="s">
        <v>112</v>
      </c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201">
        <f>BK138</f>
        <v>0</v>
      </c>
      <c r="O138" s="202"/>
      <c r="P138" s="202"/>
      <c r="Q138" s="202"/>
      <c r="R138" s="49"/>
      <c r="T138" s="110"/>
      <c r="U138" s="68"/>
      <c r="V138" s="68"/>
      <c r="W138" s="203">
        <f>W139+W248+W506+W511</f>
        <v>0</v>
      </c>
      <c r="X138" s="68"/>
      <c r="Y138" s="203">
        <f>Y139+Y248+Y506+Y511</f>
        <v>9.6436742100000004</v>
      </c>
      <c r="Z138" s="68"/>
      <c r="AA138" s="204">
        <f>AA139+AA248+AA506+AA511</f>
        <v>6.1749211500000003</v>
      </c>
      <c r="AT138" s="23" t="s">
        <v>75</v>
      </c>
      <c r="AU138" s="23" t="s">
        <v>117</v>
      </c>
      <c r="BK138" s="205">
        <f>BK139+BK248+BK506+BK511</f>
        <v>0</v>
      </c>
    </row>
    <row r="139" s="9" customFormat="1" ht="37.44" customHeight="1">
      <c r="B139" s="206"/>
      <c r="C139" s="207"/>
      <c r="D139" s="208" t="s">
        <v>118</v>
      </c>
      <c r="E139" s="208"/>
      <c r="F139" s="208"/>
      <c r="G139" s="208"/>
      <c r="H139" s="208"/>
      <c r="I139" s="208"/>
      <c r="J139" s="208"/>
      <c r="K139" s="208"/>
      <c r="L139" s="208"/>
      <c r="M139" s="208"/>
      <c r="N139" s="209">
        <f>BK139</f>
        <v>0</v>
      </c>
      <c r="O139" s="179"/>
      <c r="P139" s="179"/>
      <c r="Q139" s="179"/>
      <c r="R139" s="210"/>
      <c r="T139" s="211"/>
      <c r="U139" s="207"/>
      <c r="V139" s="207"/>
      <c r="W139" s="212">
        <f>W140+W154+W201+W241+W246</f>
        <v>0</v>
      </c>
      <c r="X139" s="207"/>
      <c r="Y139" s="212">
        <f>Y140+Y154+Y201+Y241+Y246</f>
        <v>5.8259979900000012</v>
      </c>
      <c r="Z139" s="207"/>
      <c r="AA139" s="213">
        <f>AA140+AA154+AA201+AA241+AA246</f>
        <v>4.2753800000000002</v>
      </c>
      <c r="AR139" s="214" t="s">
        <v>84</v>
      </c>
      <c r="AT139" s="215" t="s">
        <v>75</v>
      </c>
      <c r="AU139" s="215" t="s">
        <v>76</v>
      </c>
      <c r="AY139" s="214" t="s">
        <v>165</v>
      </c>
      <c r="BK139" s="216">
        <f>BK140+BK154+BK201+BK241+BK246</f>
        <v>0</v>
      </c>
    </row>
    <row r="140" s="9" customFormat="1" ht="19.92" customHeight="1">
      <c r="B140" s="206"/>
      <c r="C140" s="207"/>
      <c r="D140" s="217" t="s">
        <v>119</v>
      </c>
      <c r="E140" s="217"/>
      <c r="F140" s="217"/>
      <c r="G140" s="217"/>
      <c r="H140" s="217"/>
      <c r="I140" s="217"/>
      <c r="J140" s="217"/>
      <c r="K140" s="217"/>
      <c r="L140" s="217"/>
      <c r="M140" s="217"/>
      <c r="N140" s="218">
        <f>BK140</f>
        <v>0</v>
      </c>
      <c r="O140" s="219"/>
      <c r="P140" s="219"/>
      <c r="Q140" s="219"/>
      <c r="R140" s="210"/>
      <c r="T140" s="211"/>
      <c r="U140" s="207"/>
      <c r="V140" s="207"/>
      <c r="W140" s="212">
        <f>SUM(W141:W153)</f>
        <v>0</v>
      </c>
      <c r="X140" s="207"/>
      <c r="Y140" s="212">
        <f>SUM(Y141:Y153)</f>
        <v>0.79605499999999996</v>
      </c>
      <c r="Z140" s="207"/>
      <c r="AA140" s="213">
        <f>SUM(AA141:AA153)</f>
        <v>0</v>
      </c>
      <c r="AR140" s="214" t="s">
        <v>84</v>
      </c>
      <c r="AT140" s="215" t="s">
        <v>75</v>
      </c>
      <c r="AU140" s="215" t="s">
        <v>84</v>
      </c>
      <c r="AY140" s="214" t="s">
        <v>165</v>
      </c>
      <c r="BK140" s="216">
        <f>SUM(BK141:BK153)</f>
        <v>0</v>
      </c>
    </row>
    <row r="141" s="1" customFormat="1" ht="38.25" customHeight="1">
      <c r="B141" s="47"/>
      <c r="C141" s="220" t="s">
        <v>84</v>
      </c>
      <c r="D141" s="220" t="s">
        <v>166</v>
      </c>
      <c r="E141" s="221" t="s">
        <v>167</v>
      </c>
      <c r="F141" s="222" t="s">
        <v>168</v>
      </c>
      <c r="G141" s="222"/>
      <c r="H141" s="222"/>
      <c r="I141" s="222"/>
      <c r="J141" s="223" t="s">
        <v>169</v>
      </c>
      <c r="K141" s="224">
        <v>3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43</v>
      </c>
      <c r="V141" s="48"/>
      <c r="W141" s="229">
        <f>V141*K141</f>
        <v>0</v>
      </c>
      <c r="X141" s="229">
        <v>0.018929999999999999</v>
      </c>
      <c r="Y141" s="229">
        <f>X141*K141</f>
        <v>0.056789999999999993</v>
      </c>
      <c r="Z141" s="229">
        <v>0</v>
      </c>
      <c r="AA141" s="230">
        <f>Z141*K141</f>
        <v>0</v>
      </c>
      <c r="AR141" s="23" t="s">
        <v>170</v>
      </c>
      <c r="AT141" s="23" t="s">
        <v>166</v>
      </c>
      <c r="AU141" s="23" t="s">
        <v>144</v>
      </c>
      <c r="AY141" s="23" t="s">
        <v>165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144</v>
      </c>
      <c r="BK141" s="143">
        <f>ROUND(L141*K141,2)</f>
        <v>0</v>
      </c>
      <c r="BL141" s="23" t="s">
        <v>170</v>
      </c>
      <c r="BM141" s="23" t="s">
        <v>171</v>
      </c>
    </row>
    <row r="142" s="10" customFormat="1" ht="16.5" customHeight="1">
      <c r="B142" s="231"/>
      <c r="C142" s="232"/>
      <c r="D142" s="232"/>
      <c r="E142" s="233" t="s">
        <v>22</v>
      </c>
      <c r="F142" s="234" t="s">
        <v>172</v>
      </c>
      <c r="G142" s="235"/>
      <c r="H142" s="235"/>
      <c r="I142" s="235"/>
      <c r="J142" s="232"/>
      <c r="K142" s="236">
        <v>3</v>
      </c>
      <c r="L142" s="232"/>
      <c r="M142" s="232"/>
      <c r="N142" s="232"/>
      <c r="O142" s="232"/>
      <c r="P142" s="232"/>
      <c r="Q142" s="232"/>
      <c r="R142" s="237"/>
      <c r="T142" s="238"/>
      <c r="U142" s="232"/>
      <c r="V142" s="232"/>
      <c r="W142" s="232"/>
      <c r="X142" s="232"/>
      <c r="Y142" s="232"/>
      <c r="Z142" s="232"/>
      <c r="AA142" s="239"/>
      <c r="AT142" s="240" t="s">
        <v>173</v>
      </c>
      <c r="AU142" s="240" t="s">
        <v>144</v>
      </c>
      <c r="AV142" s="10" t="s">
        <v>144</v>
      </c>
      <c r="AW142" s="10" t="s">
        <v>34</v>
      </c>
      <c r="AX142" s="10" t="s">
        <v>84</v>
      </c>
      <c r="AY142" s="240" t="s">
        <v>165</v>
      </c>
    </row>
    <row r="143" s="1" customFormat="1" ht="38.25" customHeight="1">
      <c r="B143" s="47"/>
      <c r="C143" s="220" t="s">
        <v>144</v>
      </c>
      <c r="D143" s="220" t="s">
        <v>166</v>
      </c>
      <c r="E143" s="221" t="s">
        <v>174</v>
      </c>
      <c r="F143" s="222" t="s">
        <v>175</v>
      </c>
      <c r="G143" s="222"/>
      <c r="H143" s="222"/>
      <c r="I143" s="222"/>
      <c r="J143" s="223" t="s">
        <v>169</v>
      </c>
      <c r="K143" s="224">
        <v>5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43</v>
      </c>
      <c r="V143" s="48"/>
      <c r="W143" s="229">
        <f>V143*K143</f>
        <v>0</v>
      </c>
      <c r="X143" s="229">
        <v>0.073669999999999999</v>
      </c>
      <c r="Y143" s="229">
        <f>X143*K143</f>
        <v>0.36835000000000001</v>
      </c>
      <c r="Z143" s="229">
        <v>0</v>
      </c>
      <c r="AA143" s="230">
        <f>Z143*K143</f>
        <v>0</v>
      </c>
      <c r="AR143" s="23" t="s">
        <v>170</v>
      </c>
      <c r="AT143" s="23" t="s">
        <v>166</v>
      </c>
      <c r="AU143" s="23" t="s">
        <v>144</v>
      </c>
      <c r="AY143" s="23" t="s">
        <v>165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144</v>
      </c>
      <c r="BK143" s="143">
        <f>ROUND(L143*K143,2)</f>
        <v>0</v>
      </c>
      <c r="BL143" s="23" t="s">
        <v>170</v>
      </c>
      <c r="BM143" s="23" t="s">
        <v>176</v>
      </c>
    </row>
    <row r="144" s="10" customFormat="1" ht="16.5" customHeight="1">
      <c r="B144" s="231"/>
      <c r="C144" s="232"/>
      <c r="D144" s="232"/>
      <c r="E144" s="233" t="s">
        <v>22</v>
      </c>
      <c r="F144" s="234" t="s">
        <v>177</v>
      </c>
      <c r="G144" s="235"/>
      <c r="H144" s="235"/>
      <c r="I144" s="235"/>
      <c r="J144" s="232"/>
      <c r="K144" s="236">
        <v>5</v>
      </c>
      <c r="L144" s="232"/>
      <c r="M144" s="232"/>
      <c r="N144" s="232"/>
      <c r="O144" s="232"/>
      <c r="P144" s="232"/>
      <c r="Q144" s="232"/>
      <c r="R144" s="237"/>
      <c r="T144" s="238"/>
      <c r="U144" s="232"/>
      <c r="V144" s="232"/>
      <c r="W144" s="232"/>
      <c r="X144" s="232"/>
      <c r="Y144" s="232"/>
      <c r="Z144" s="232"/>
      <c r="AA144" s="239"/>
      <c r="AT144" s="240" t="s">
        <v>173</v>
      </c>
      <c r="AU144" s="240" t="s">
        <v>144</v>
      </c>
      <c r="AV144" s="10" t="s">
        <v>144</v>
      </c>
      <c r="AW144" s="10" t="s">
        <v>34</v>
      </c>
      <c r="AX144" s="10" t="s">
        <v>84</v>
      </c>
      <c r="AY144" s="240" t="s">
        <v>165</v>
      </c>
    </row>
    <row r="145" s="1" customFormat="1" ht="38.25" customHeight="1">
      <c r="B145" s="47"/>
      <c r="C145" s="220" t="s">
        <v>178</v>
      </c>
      <c r="D145" s="220" t="s">
        <v>166</v>
      </c>
      <c r="E145" s="221" t="s">
        <v>179</v>
      </c>
      <c r="F145" s="222" t="s">
        <v>180</v>
      </c>
      <c r="G145" s="222"/>
      <c r="H145" s="222"/>
      <c r="I145" s="222"/>
      <c r="J145" s="223" t="s">
        <v>169</v>
      </c>
      <c r="K145" s="224">
        <v>1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43</v>
      </c>
      <c r="V145" s="48"/>
      <c r="W145" s="229">
        <f>V145*K145</f>
        <v>0</v>
      </c>
      <c r="X145" s="229">
        <v>0.026839999999999999</v>
      </c>
      <c r="Y145" s="229">
        <f>X145*K145</f>
        <v>0.026839999999999999</v>
      </c>
      <c r="Z145" s="229">
        <v>0</v>
      </c>
      <c r="AA145" s="230">
        <f>Z145*K145</f>
        <v>0</v>
      </c>
      <c r="AR145" s="23" t="s">
        <v>170</v>
      </c>
      <c r="AT145" s="23" t="s">
        <v>166</v>
      </c>
      <c r="AU145" s="23" t="s">
        <v>144</v>
      </c>
      <c r="AY145" s="23" t="s">
        <v>165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144</v>
      </c>
      <c r="BK145" s="143">
        <f>ROUND(L145*K145,2)</f>
        <v>0</v>
      </c>
      <c r="BL145" s="23" t="s">
        <v>170</v>
      </c>
      <c r="BM145" s="23" t="s">
        <v>181</v>
      </c>
    </row>
    <row r="146" s="10" customFormat="1" ht="16.5" customHeight="1">
      <c r="B146" s="231"/>
      <c r="C146" s="232"/>
      <c r="D146" s="232"/>
      <c r="E146" s="233" t="s">
        <v>22</v>
      </c>
      <c r="F146" s="234" t="s">
        <v>182</v>
      </c>
      <c r="G146" s="235"/>
      <c r="H146" s="235"/>
      <c r="I146" s="235"/>
      <c r="J146" s="232"/>
      <c r="K146" s="236">
        <v>1</v>
      </c>
      <c r="L146" s="232"/>
      <c r="M146" s="232"/>
      <c r="N146" s="232"/>
      <c r="O146" s="232"/>
      <c r="P146" s="232"/>
      <c r="Q146" s="232"/>
      <c r="R146" s="237"/>
      <c r="T146" s="238"/>
      <c r="U146" s="232"/>
      <c r="V146" s="232"/>
      <c r="W146" s="232"/>
      <c r="X146" s="232"/>
      <c r="Y146" s="232"/>
      <c r="Z146" s="232"/>
      <c r="AA146" s="239"/>
      <c r="AT146" s="240" t="s">
        <v>173</v>
      </c>
      <c r="AU146" s="240" t="s">
        <v>144</v>
      </c>
      <c r="AV146" s="10" t="s">
        <v>144</v>
      </c>
      <c r="AW146" s="10" t="s">
        <v>34</v>
      </c>
      <c r="AX146" s="10" t="s">
        <v>84</v>
      </c>
      <c r="AY146" s="240" t="s">
        <v>165</v>
      </c>
    </row>
    <row r="147" s="1" customFormat="1" ht="38.25" customHeight="1">
      <c r="B147" s="47"/>
      <c r="C147" s="220" t="s">
        <v>170</v>
      </c>
      <c r="D147" s="220" t="s">
        <v>166</v>
      </c>
      <c r="E147" s="221" t="s">
        <v>183</v>
      </c>
      <c r="F147" s="222" t="s">
        <v>184</v>
      </c>
      <c r="G147" s="222"/>
      <c r="H147" s="222"/>
      <c r="I147" s="222"/>
      <c r="J147" s="223" t="s">
        <v>185</v>
      </c>
      <c r="K147" s="224">
        <v>3.3999999999999999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43</v>
      </c>
      <c r="V147" s="48"/>
      <c r="W147" s="229">
        <f>V147*K147</f>
        <v>0</v>
      </c>
      <c r="X147" s="229">
        <v>0.068419999999999995</v>
      </c>
      <c r="Y147" s="229">
        <f>X147*K147</f>
        <v>0.23262799999999997</v>
      </c>
      <c r="Z147" s="229">
        <v>0</v>
      </c>
      <c r="AA147" s="230">
        <f>Z147*K147</f>
        <v>0</v>
      </c>
      <c r="AR147" s="23" t="s">
        <v>170</v>
      </c>
      <c r="AT147" s="23" t="s">
        <v>166</v>
      </c>
      <c r="AU147" s="23" t="s">
        <v>144</v>
      </c>
      <c r="AY147" s="23" t="s">
        <v>165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144</v>
      </c>
      <c r="BK147" s="143">
        <f>ROUND(L147*K147,2)</f>
        <v>0</v>
      </c>
      <c r="BL147" s="23" t="s">
        <v>170</v>
      </c>
      <c r="BM147" s="23" t="s">
        <v>186</v>
      </c>
    </row>
    <row r="148" s="10" customFormat="1" ht="16.5" customHeight="1">
      <c r="B148" s="231"/>
      <c r="C148" s="232"/>
      <c r="D148" s="232"/>
      <c r="E148" s="233" t="s">
        <v>22</v>
      </c>
      <c r="F148" s="234" t="s">
        <v>187</v>
      </c>
      <c r="G148" s="235"/>
      <c r="H148" s="235"/>
      <c r="I148" s="235"/>
      <c r="J148" s="232"/>
      <c r="K148" s="236">
        <v>2.3999999999999999</v>
      </c>
      <c r="L148" s="232"/>
      <c r="M148" s="232"/>
      <c r="N148" s="232"/>
      <c r="O148" s="232"/>
      <c r="P148" s="232"/>
      <c r="Q148" s="232"/>
      <c r="R148" s="237"/>
      <c r="T148" s="238"/>
      <c r="U148" s="232"/>
      <c r="V148" s="232"/>
      <c r="W148" s="232"/>
      <c r="X148" s="232"/>
      <c r="Y148" s="232"/>
      <c r="Z148" s="232"/>
      <c r="AA148" s="239"/>
      <c r="AT148" s="240" t="s">
        <v>173</v>
      </c>
      <c r="AU148" s="240" t="s">
        <v>144</v>
      </c>
      <c r="AV148" s="10" t="s">
        <v>144</v>
      </c>
      <c r="AW148" s="10" t="s">
        <v>34</v>
      </c>
      <c r="AX148" s="10" t="s">
        <v>76</v>
      </c>
      <c r="AY148" s="240" t="s">
        <v>165</v>
      </c>
    </row>
    <row r="149" s="10" customFormat="1" ht="16.5" customHeight="1">
      <c r="B149" s="231"/>
      <c r="C149" s="232"/>
      <c r="D149" s="232"/>
      <c r="E149" s="233" t="s">
        <v>22</v>
      </c>
      <c r="F149" s="241" t="s">
        <v>188</v>
      </c>
      <c r="G149" s="232"/>
      <c r="H149" s="232"/>
      <c r="I149" s="232"/>
      <c r="J149" s="232"/>
      <c r="K149" s="236">
        <v>1</v>
      </c>
      <c r="L149" s="232"/>
      <c r="M149" s="232"/>
      <c r="N149" s="232"/>
      <c r="O149" s="232"/>
      <c r="P149" s="232"/>
      <c r="Q149" s="232"/>
      <c r="R149" s="237"/>
      <c r="T149" s="238"/>
      <c r="U149" s="232"/>
      <c r="V149" s="232"/>
      <c r="W149" s="232"/>
      <c r="X149" s="232"/>
      <c r="Y149" s="232"/>
      <c r="Z149" s="232"/>
      <c r="AA149" s="239"/>
      <c r="AT149" s="240" t="s">
        <v>173</v>
      </c>
      <c r="AU149" s="240" t="s">
        <v>144</v>
      </c>
      <c r="AV149" s="10" t="s">
        <v>144</v>
      </c>
      <c r="AW149" s="10" t="s">
        <v>34</v>
      </c>
      <c r="AX149" s="10" t="s">
        <v>76</v>
      </c>
      <c r="AY149" s="240" t="s">
        <v>165</v>
      </c>
    </row>
    <row r="150" s="11" customFormat="1" ht="16.5" customHeight="1">
      <c r="B150" s="242"/>
      <c r="C150" s="243"/>
      <c r="D150" s="243"/>
      <c r="E150" s="244" t="s">
        <v>22</v>
      </c>
      <c r="F150" s="245" t="s">
        <v>189</v>
      </c>
      <c r="G150" s="243"/>
      <c r="H150" s="243"/>
      <c r="I150" s="243"/>
      <c r="J150" s="243"/>
      <c r="K150" s="246">
        <v>3.3999999999999999</v>
      </c>
      <c r="L150" s="243"/>
      <c r="M150" s="243"/>
      <c r="N150" s="243"/>
      <c r="O150" s="243"/>
      <c r="P150" s="243"/>
      <c r="Q150" s="243"/>
      <c r="R150" s="247"/>
      <c r="T150" s="248"/>
      <c r="U150" s="243"/>
      <c r="V150" s="243"/>
      <c r="W150" s="243"/>
      <c r="X150" s="243"/>
      <c r="Y150" s="243"/>
      <c r="Z150" s="243"/>
      <c r="AA150" s="249"/>
      <c r="AT150" s="250" t="s">
        <v>173</v>
      </c>
      <c r="AU150" s="250" t="s">
        <v>144</v>
      </c>
      <c r="AV150" s="11" t="s">
        <v>170</v>
      </c>
      <c r="AW150" s="11" t="s">
        <v>34</v>
      </c>
      <c r="AX150" s="11" t="s">
        <v>84</v>
      </c>
      <c r="AY150" s="250" t="s">
        <v>165</v>
      </c>
    </row>
    <row r="151" s="1" customFormat="1" ht="38.25" customHeight="1">
      <c r="B151" s="47"/>
      <c r="C151" s="220" t="s">
        <v>190</v>
      </c>
      <c r="D151" s="220" t="s">
        <v>166</v>
      </c>
      <c r="E151" s="221" t="s">
        <v>191</v>
      </c>
      <c r="F151" s="222" t="s">
        <v>192</v>
      </c>
      <c r="G151" s="222"/>
      <c r="H151" s="222"/>
      <c r="I151" s="222"/>
      <c r="J151" s="223" t="s">
        <v>185</v>
      </c>
      <c r="K151" s="224">
        <v>1.74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43</v>
      </c>
      <c r="V151" s="48"/>
      <c r="W151" s="229">
        <f>V151*K151</f>
        <v>0</v>
      </c>
      <c r="X151" s="229">
        <v>0.064049999999999996</v>
      </c>
      <c r="Y151" s="229">
        <f>X151*K151</f>
        <v>0.11144699999999999</v>
      </c>
      <c r="Z151" s="229">
        <v>0</v>
      </c>
      <c r="AA151" s="230">
        <f>Z151*K151</f>
        <v>0</v>
      </c>
      <c r="AR151" s="23" t="s">
        <v>170</v>
      </c>
      <c r="AT151" s="23" t="s">
        <v>166</v>
      </c>
      <c r="AU151" s="23" t="s">
        <v>144</v>
      </c>
      <c r="AY151" s="23" t="s">
        <v>165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144</v>
      </c>
      <c r="BK151" s="143">
        <f>ROUND(L151*K151,2)</f>
        <v>0</v>
      </c>
      <c r="BL151" s="23" t="s">
        <v>170</v>
      </c>
      <c r="BM151" s="23" t="s">
        <v>193</v>
      </c>
    </row>
    <row r="152" s="10" customFormat="1" ht="16.5" customHeight="1">
      <c r="B152" s="231"/>
      <c r="C152" s="232"/>
      <c r="D152" s="232"/>
      <c r="E152" s="233" t="s">
        <v>22</v>
      </c>
      <c r="F152" s="234" t="s">
        <v>194</v>
      </c>
      <c r="G152" s="235"/>
      <c r="H152" s="235"/>
      <c r="I152" s="235"/>
      <c r="J152" s="232"/>
      <c r="K152" s="236">
        <v>1.74</v>
      </c>
      <c r="L152" s="232"/>
      <c r="M152" s="232"/>
      <c r="N152" s="232"/>
      <c r="O152" s="232"/>
      <c r="P152" s="232"/>
      <c r="Q152" s="232"/>
      <c r="R152" s="237"/>
      <c r="T152" s="238"/>
      <c r="U152" s="232"/>
      <c r="V152" s="232"/>
      <c r="W152" s="232"/>
      <c r="X152" s="232"/>
      <c r="Y152" s="232"/>
      <c r="Z152" s="232"/>
      <c r="AA152" s="239"/>
      <c r="AT152" s="240" t="s">
        <v>173</v>
      </c>
      <c r="AU152" s="240" t="s">
        <v>144</v>
      </c>
      <c r="AV152" s="10" t="s">
        <v>144</v>
      </c>
      <c r="AW152" s="10" t="s">
        <v>34</v>
      </c>
      <c r="AX152" s="10" t="s">
        <v>76</v>
      </c>
      <c r="AY152" s="240" t="s">
        <v>165</v>
      </c>
    </row>
    <row r="153" s="11" customFormat="1" ht="16.5" customHeight="1">
      <c r="B153" s="242"/>
      <c r="C153" s="243"/>
      <c r="D153" s="243"/>
      <c r="E153" s="244" t="s">
        <v>22</v>
      </c>
      <c r="F153" s="245" t="s">
        <v>189</v>
      </c>
      <c r="G153" s="243"/>
      <c r="H153" s="243"/>
      <c r="I153" s="243"/>
      <c r="J153" s="243"/>
      <c r="K153" s="246">
        <v>1.74</v>
      </c>
      <c r="L153" s="243"/>
      <c r="M153" s="243"/>
      <c r="N153" s="243"/>
      <c r="O153" s="243"/>
      <c r="P153" s="243"/>
      <c r="Q153" s="243"/>
      <c r="R153" s="247"/>
      <c r="T153" s="248"/>
      <c r="U153" s="243"/>
      <c r="V153" s="243"/>
      <c r="W153" s="243"/>
      <c r="X153" s="243"/>
      <c r="Y153" s="243"/>
      <c r="Z153" s="243"/>
      <c r="AA153" s="249"/>
      <c r="AT153" s="250" t="s">
        <v>173</v>
      </c>
      <c r="AU153" s="250" t="s">
        <v>144</v>
      </c>
      <c r="AV153" s="11" t="s">
        <v>170</v>
      </c>
      <c r="AW153" s="11" t="s">
        <v>34</v>
      </c>
      <c r="AX153" s="11" t="s">
        <v>84</v>
      </c>
      <c r="AY153" s="250" t="s">
        <v>165</v>
      </c>
    </row>
    <row r="154" s="9" customFormat="1" ht="29.88" customHeight="1">
      <c r="B154" s="206"/>
      <c r="C154" s="207"/>
      <c r="D154" s="217" t="s">
        <v>120</v>
      </c>
      <c r="E154" s="217"/>
      <c r="F154" s="217"/>
      <c r="G154" s="217"/>
      <c r="H154" s="217"/>
      <c r="I154" s="217"/>
      <c r="J154" s="217"/>
      <c r="K154" s="217"/>
      <c r="L154" s="217"/>
      <c r="M154" s="217"/>
      <c r="N154" s="218">
        <f>BK154</f>
        <v>0</v>
      </c>
      <c r="O154" s="219"/>
      <c r="P154" s="219"/>
      <c r="Q154" s="219"/>
      <c r="R154" s="210"/>
      <c r="T154" s="211"/>
      <c r="U154" s="207"/>
      <c r="V154" s="207"/>
      <c r="W154" s="212">
        <f>SUM(W155:W200)</f>
        <v>0</v>
      </c>
      <c r="X154" s="207"/>
      <c r="Y154" s="212">
        <f>SUM(Y155:Y200)</f>
        <v>5.019945260000001</v>
      </c>
      <c r="Z154" s="207"/>
      <c r="AA154" s="213">
        <f>SUM(AA155:AA200)</f>
        <v>0</v>
      </c>
      <c r="AR154" s="214" t="s">
        <v>84</v>
      </c>
      <c r="AT154" s="215" t="s">
        <v>75</v>
      </c>
      <c r="AU154" s="215" t="s">
        <v>84</v>
      </c>
      <c r="AY154" s="214" t="s">
        <v>165</v>
      </c>
      <c r="BK154" s="216">
        <f>SUM(BK155:BK200)</f>
        <v>0</v>
      </c>
    </row>
    <row r="155" s="1" customFormat="1" ht="25.5" customHeight="1">
      <c r="B155" s="47"/>
      <c r="C155" s="220" t="s">
        <v>195</v>
      </c>
      <c r="D155" s="220" t="s">
        <v>166</v>
      </c>
      <c r="E155" s="221" t="s">
        <v>196</v>
      </c>
      <c r="F155" s="222" t="s">
        <v>197</v>
      </c>
      <c r="G155" s="222"/>
      <c r="H155" s="222"/>
      <c r="I155" s="222"/>
      <c r="J155" s="223" t="s">
        <v>185</v>
      </c>
      <c r="K155" s="224">
        <v>4.7960000000000003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43</v>
      </c>
      <c r="V155" s="48"/>
      <c r="W155" s="229">
        <f>V155*K155</f>
        <v>0</v>
      </c>
      <c r="X155" s="229">
        <v>0.00025999999999999998</v>
      </c>
      <c r="Y155" s="229">
        <f>X155*K155</f>
        <v>0.0012469599999999999</v>
      </c>
      <c r="Z155" s="229">
        <v>0</v>
      </c>
      <c r="AA155" s="230">
        <f>Z155*K155</f>
        <v>0</v>
      </c>
      <c r="AR155" s="23" t="s">
        <v>170</v>
      </c>
      <c r="AT155" s="23" t="s">
        <v>166</v>
      </c>
      <c r="AU155" s="23" t="s">
        <v>144</v>
      </c>
      <c r="AY155" s="23" t="s">
        <v>165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144</v>
      </c>
      <c r="BK155" s="143">
        <f>ROUND(L155*K155,2)</f>
        <v>0</v>
      </c>
      <c r="BL155" s="23" t="s">
        <v>170</v>
      </c>
      <c r="BM155" s="23" t="s">
        <v>198</v>
      </c>
    </row>
    <row r="156" s="10" customFormat="1" ht="16.5" customHeight="1">
      <c r="B156" s="231"/>
      <c r="C156" s="232"/>
      <c r="D156" s="232"/>
      <c r="E156" s="233" t="s">
        <v>22</v>
      </c>
      <c r="F156" s="234" t="s">
        <v>199</v>
      </c>
      <c r="G156" s="235"/>
      <c r="H156" s="235"/>
      <c r="I156" s="235"/>
      <c r="J156" s="232"/>
      <c r="K156" s="236">
        <v>4.7960000000000003</v>
      </c>
      <c r="L156" s="232"/>
      <c r="M156" s="232"/>
      <c r="N156" s="232"/>
      <c r="O156" s="232"/>
      <c r="P156" s="232"/>
      <c r="Q156" s="232"/>
      <c r="R156" s="237"/>
      <c r="T156" s="238"/>
      <c r="U156" s="232"/>
      <c r="V156" s="232"/>
      <c r="W156" s="232"/>
      <c r="X156" s="232"/>
      <c r="Y156" s="232"/>
      <c r="Z156" s="232"/>
      <c r="AA156" s="239"/>
      <c r="AT156" s="240" t="s">
        <v>173</v>
      </c>
      <c r="AU156" s="240" t="s">
        <v>144</v>
      </c>
      <c r="AV156" s="10" t="s">
        <v>144</v>
      </c>
      <c r="AW156" s="10" t="s">
        <v>34</v>
      </c>
      <c r="AX156" s="10" t="s">
        <v>76</v>
      </c>
      <c r="AY156" s="240" t="s">
        <v>165</v>
      </c>
    </row>
    <row r="157" s="11" customFormat="1" ht="16.5" customHeight="1">
      <c r="B157" s="242"/>
      <c r="C157" s="243"/>
      <c r="D157" s="243"/>
      <c r="E157" s="244" t="s">
        <v>22</v>
      </c>
      <c r="F157" s="245" t="s">
        <v>189</v>
      </c>
      <c r="G157" s="243"/>
      <c r="H157" s="243"/>
      <c r="I157" s="243"/>
      <c r="J157" s="243"/>
      <c r="K157" s="246">
        <v>4.7960000000000003</v>
      </c>
      <c r="L157" s="243"/>
      <c r="M157" s="243"/>
      <c r="N157" s="243"/>
      <c r="O157" s="243"/>
      <c r="P157" s="243"/>
      <c r="Q157" s="243"/>
      <c r="R157" s="247"/>
      <c r="T157" s="248"/>
      <c r="U157" s="243"/>
      <c r="V157" s="243"/>
      <c r="W157" s="243"/>
      <c r="X157" s="243"/>
      <c r="Y157" s="243"/>
      <c r="Z157" s="243"/>
      <c r="AA157" s="249"/>
      <c r="AT157" s="250" t="s">
        <v>173</v>
      </c>
      <c r="AU157" s="250" t="s">
        <v>144</v>
      </c>
      <c r="AV157" s="11" t="s">
        <v>170</v>
      </c>
      <c r="AW157" s="11" t="s">
        <v>34</v>
      </c>
      <c r="AX157" s="11" t="s">
        <v>84</v>
      </c>
      <c r="AY157" s="250" t="s">
        <v>165</v>
      </c>
    </row>
    <row r="158" s="1" customFormat="1" ht="25.5" customHeight="1">
      <c r="B158" s="47"/>
      <c r="C158" s="220" t="s">
        <v>200</v>
      </c>
      <c r="D158" s="220" t="s">
        <v>166</v>
      </c>
      <c r="E158" s="221" t="s">
        <v>201</v>
      </c>
      <c r="F158" s="222" t="s">
        <v>202</v>
      </c>
      <c r="G158" s="222"/>
      <c r="H158" s="222"/>
      <c r="I158" s="222"/>
      <c r="J158" s="223" t="s">
        <v>185</v>
      </c>
      <c r="K158" s="224">
        <v>1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43</v>
      </c>
      <c r="V158" s="48"/>
      <c r="W158" s="229">
        <f>V158*K158</f>
        <v>0</v>
      </c>
      <c r="X158" s="229">
        <v>0.040000000000000001</v>
      </c>
      <c r="Y158" s="229">
        <f>X158*K158</f>
        <v>0.040000000000000001</v>
      </c>
      <c r="Z158" s="229">
        <v>0</v>
      </c>
      <c r="AA158" s="230">
        <f>Z158*K158</f>
        <v>0</v>
      </c>
      <c r="AR158" s="23" t="s">
        <v>170</v>
      </c>
      <c r="AT158" s="23" t="s">
        <v>166</v>
      </c>
      <c r="AU158" s="23" t="s">
        <v>144</v>
      </c>
      <c r="AY158" s="23" t="s">
        <v>165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144</v>
      </c>
      <c r="BK158" s="143">
        <f>ROUND(L158*K158,2)</f>
        <v>0</v>
      </c>
      <c r="BL158" s="23" t="s">
        <v>170</v>
      </c>
      <c r="BM158" s="23" t="s">
        <v>203</v>
      </c>
    </row>
    <row r="159" s="1" customFormat="1" ht="25.5" customHeight="1">
      <c r="B159" s="47"/>
      <c r="C159" s="220" t="s">
        <v>204</v>
      </c>
      <c r="D159" s="220" t="s">
        <v>166</v>
      </c>
      <c r="E159" s="221" t="s">
        <v>205</v>
      </c>
      <c r="F159" s="222" t="s">
        <v>206</v>
      </c>
      <c r="G159" s="222"/>
      <c r="H159" s="222"/>
      <c r="I159" s="222"/>
      <c r="J159" s="223" t="s">
        <v>185</v>
      </c>
      <c r="K159" s="224">
        <v>1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43</v>
      </c>
      <c r="V159" s="48"/>
      <c r="W159" s="229">
        <f>V159*K159</f>
        <v>0</v>
      </c>
      <c r="X159" s="229">
        <v>0.041529999999999997</v>
      </c>
      <c r="Y159" s="229">
        <f>X159*K159</f>
        <v>0.041529999999999997</v>
      </c>
      <c r="Z159" s="229">
        <v>0</v>
      </c>
      <c r="AA159" s="230">
        <f>Z159*K159</f>
        <v>0</v>
      </c>
      <c r="AR159" s="23" t="s">
        <v>170</v>
      </c>
      <c r="AT159" s="23" t="s">
        <v>166</v>
      </c>
      <c r="AU159" s="23" t="s">
        <v>144</v>
      </c>
      <c r="AY159" s="23" t="s">
        <v>165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144</v>
      </c>
      <c r="BK159" s="143">
        <f>ROUND(L159*K159,2)</f>
        <v>0</v>
      </c>
      <c r="BL159" s="23" t="s">
        <v>170</v>
      </c>
      <c r="BM159" s="23" t="s">
        <v>207</v>
      </c>
    </row>
    <row r="160" s="1" customFormat="1" ht="38.25" customHeight="1">
      <c r="B160" s="47"/>
      <c r="C160" s="220" t="s">
        <v>208</v>
      </c>
      <c r="D160" s="220" t="s">
        <v>166</v>
      </c>
      <c r="E160" s="221" t="s">
        <v>209</v>
      </c>
      <c r="F160" s="222" t="s">
        <v>210</v>
      </c>
      <c r="G160" s="222"/>
      <c r="H160" s="222"/>
      <c r="I160" s="222"/>
      <c r="J160" s="223" t="s">
        <v>185</v>
      </c>
      <c r="K160" s="224">
        <v>15.984999999999999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43</v>
      </c>
      <c r="V160" s="48"/>
      <c r="W160" s="229">
        <f>V160*K160</f>
        <v>0</v>
      </c>
      <c r="X160" s="229">
        <v>0.017000000000000001</v>
      </c>
      <c r="Y160" s="229">
        <f>X160*K160</f>
        <v>0.27174500000000001</v>
      </c>
      <c r="Z160" s="229">
        <v>0</v>
      </c>
      <c r="AA160" s="230">
        <f>Z160*K160</f>
        <v>0</v>
      </c>
      <c r="AR160" s="23" t="s">
        <v>170</v>
      </c>
      <c r="AT160" s="23" t="s">
        <v>166</v>
      </c>
      <c r="AU160" s="23" t="s">
        <v>144</v>
      </c>
      <c r="AY160" s="23" t="s">
        <v>165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144</v>
      </c>
      <c r="BK160" s="143">
        <f>ROUND(L160*K160,2)</f>
        <v>0</v>
      </c>
      <c r="BL160" s="23" t="s">
        <v>170</v>
      </c>
      <c r="BM160" s="23" t="s">
        <v>211</v>
      </c>
    </row>
    <row r="161" s="10" customFormat="1" ht="16.5" customHeight="1">
      <c r="B161" s="231"/>
      <c r="C161" s="232"/>
      <c r="D161" s="232"/>
      <c r="E161" s="233" t="s">
        <v>22</v>
      </c>
      <c r="F161" s="234" t="s">
        <v>212</v>
      </c>
      <c r="G161" s="235"/>
      <c r="H161" s="235"/>
      <c r="I161" s="235"/>
      <c r="J161" s="232"/>
      <c r="K161" s="236">
        <v>9.8249999999999993</v>
      </c>
      <c r="L161" s="232"/>
      <c r="M161" s="232"/>
      <c r="N161" s="232"/>
      <c r="O161" s="232"/>
      <c r="P161" s="232"/>
      <c r="Q161" s="232"/>
      <c r="R161" s="237"/>
      <c r="T161" s="238"/>
      <c r="U161" s="232"/>
      <c r="V161" s="232"/>
      <c r="W161" s="232"/>
      <c r="X161" s="232"/>
      <c r="Y161" s="232"/>
      <c r="Z161" s="232"/>
      <c r="AA161" s="239"/>
      <c r="AT161" s="240" t="s">
        <v>173</v>
      </c>
      <c r="AU161" s="240" t="s">
        <v>144</v>
      </c>
      <c r="AV161" s="10" t="s">
        <v>144</v>
      </c>
      <c r="AW161" s="10" t="s">
        <v>34</v>
      </c>
      <c r="AX161" s="10" t="s">
        <v>76</v>
      </c>
      <c r="AY161" s="240" t="s">
        <v>165</v>
      </c>
    </row>
    <row r="162" s="10" customFormat="1" ht="16.5" customHeight="1">
      <c r="B162" s="231"/>
      <c r="C162" s="232"/>
      <c r="D162" s="232"/>
      <c r="E162" s="233" t="s">
        <v>22</v>
      </c>
      <c r="F162" s="241" t="s">
        <v>213</v>
      </c>
      <c r="G162" s="232"/>
      <c r="H162" s="232"/>
      <c r="I162" s="232"/>
      <c r="J162" s="232"/>
      <c r="K162" s="236">
        <v>1.1699999999999999</v>
      </c>
      <c r="L162" s="232"/>
      <c r="M162" s="232"/>
      <c r="N162" s="232"/>
      <c r="O162" s="232"/>
      <c r="P162" s="232"/>
      <c r="Q162" s="232"/>
      <c r="R162" s="237"/>
      <c r="T162" s="238"/>
      <c r="U162" s="232"/>
      <c r="V162" s="232"/>
      <c r="W162" s="232"/>
      <c r="X162" s="232"/>
      <c r="Y162" s="232"/>
      <c r="Z162" s="232"/>
      <c r="AA162" s="239"/>
      <c r="AT162" s="240" t="s">
        <v>173</v>
      </c>
      <c r="AU162" s="240" t="s">
        <v>144</v>
      </c>
      <c r="AV162" s="10" t="s">
        <v>144</v>
      </c>
      <c r="AW162" s="10" t="s">
        <v>34</v>
      </c>
      <c r="AX162" s="10" t="s">
        <v>76</v>
      </c>
      <c r="AY162" s="240" t="s">
        <v>165</v>
      </c>
    </row>
    <row r="163" s="10" customFormat="1" ht="16.5" customHeight="1">
      <c r="B163" s="231"/>
      <c r="C163" s="232"/>
      <c r="D163" s="232"/>
      <c r="E163" s="233" t="s">
        <v>22</v>
      </c>
      <c r="F163" s="241" t="s">
        <v>214</v>
      </c>
      <c r="G163" s="232"/>
      <c r="H163" s="232"/>
      <c r="I163" s="232"/>
      <c r="J163" s="232"/>
      <c r="K163" s="236">
        <v>4.0300000000000002</v>
      </c>
      <c r="L163" s="232"/>
      <c r="M163" s="232"/>
      <c r="N163" s="232"/>
      <c r="O163" s="232"/>
      <c r="P163" s="232"/>
      <c r="Q163" s="232"/>
      <c r="R163" s="237"/>
      <c r="T163" s="238"/>
      <c r="U163" s="232"/>
      <c r="V163" s="232"/>
      <c r="W163" s="232"/>
      <c r="X163" s="232"/>
      <c r="Y163" s="232"/>
      <c r="Z163" s="232"/>
      <c r="AA163" s="239"/>
      <c r="AT163" s="240" t="s">
        <v>173</v>
      </c>
      <c r="AU163" s="240" t="s">
        <v>144</v>
      </c>
      <c r="AV163" s="10" t="s">
        <v>144</v>
      </c>
      <c r="AW163" s="10" t="s">
        <v>34</v>
      </c>
      <c r="AX163" s="10" t="s">
        <v>76</v>
      </c>
      <c r="AY163" s="240" t="s">
        <v>165</v>
      </c>
    </row>
    <row r="164" s="10" customFormat="1" ht="16.5" customHeight="1">
      <c r="B164" s="231"/>
      <c r="C164" s="232"/>
      <c r="D164" s="232"/>
      <c r="E164" s="233" t="s">
        <v>22</v>
      </c>
      <c r="F164" s="241" t="s">
        <v>215</v>
      </c>
      <c r="G164" s="232"/>
      <c r="H164" s="232"/>
      <c r="I164" s="232"/>
      <c r="J164" s="232"/>
      <c r="K164" s="236">
        <v>0.95999999999999996</v>
      </c>
      <c r="L164" s="232"/>
      <c r="M164" s="232"/>
      <c r="N164" s="232"/>
      <c r="O164" s="232"/>
      <c r="P164" s="232"/>
      <c r="Q164" s="232"/>
      <c r="R164" s="237"/>
      <c r="T164" s="238"/>
      <c r="U164" s="232"/>
      <c r="V164" s="232"/>
      <c r="W164" s="232"/>
      <c r="X164" s="232"/>
      <c r="Y164" s="232"/>
      <c r="Z164" s="232"/>
      <c r="AA164" s="239"/>
      <c r="AT164" s="240" t="s">
        <v>173</v>
      </c>
      <c r="AU164" s="240" t="s">
        <v>144</v>
      </c>
      <c r="AV164" s="10" t="s">
        <v>144</v>
      </c>
      <c r="AW164" s="10" t="s">
        <v>34</v>
      </c>
      <c r="AX164" s="10" t="s">
        <v>76</v>
      </c>
      <c r="AY164" s="240" t="s">
        <v>165</v>
      </c>
    </row>
    <row r="165" s="11" customFormat="1" ht="16.5" customHeight="1">
      <c r="B165" s="242"/>
      <c r="C165" s="243"/>
      <c r="D165" s="243"/>
      <c r="E165" s="244" t="s">
        <v>22</v>
      </c>
      <c r="F165" s="245" t="s">
        <v>189</v>
      </c>
      <c r="G165" s="243"/>
      <c r="H165" s="243"/>
      <c r="I165" s="243"/>
      <c r="J165" s="243"/>
      <c r="K165" s="246">
        <v>15.984999999999999</v>
      </c>
      <c r="L165" s="243"/>
      <c r="M165" s="243"/>
      <c r="N165" s="243"/>
      <c r="O165" s="243"/>
      <c r="P165" s="243"/>
      <c r="Q165" s="243"/>
      <c r="R165" s="247"/>
      <c r="T165" s="248"/>
      <c r="U165" s="243"/>
      <c r="V165" s="243"/>
      <c r="W165" s="243"/>
      <c r="X165" s="243"/>
      <c r="Y165" s="243"/>
      <c r="Z165" s="243"/>
      <c r="AA165" s="249"/>
      <c r="AT165" s="250" t="s">
        <v>173</v>
      </c>
      <c r="AU165" s="250" t="s">
        <v>144</v>
      </c>
      <c r="AV165" s="11" t="s">
        <v>170</v>
      </c>
      <c r="AW165" s="11" t="s">
        <v>34</v>
      </c>
      <c r="AX165" s="11" t="s">
        <v>84</v>
      </c>
      <c r="AY165" s="250" t="s">
        <v>165</v>
      </c>
    </row>
    <row r="166" s="1" customFormat="1" ht="25.5" customHeight="1">
      <c r="B166" s="47"/>
      <c r="C166" s="220" t="s">
        <v>216</v>
      </c>
      <c r="D166" s="220" t="s">
        <v>166</v>
      </c>
      <c r="E166" s="221" t="s">
        <v>217</v>
      </c>
      <c r="F166" s="222" t="s">
        <v>218</v>
      </c>
      <c r="G166" s="222"/>
      <c r="H166" s="222"/>
      <c r="I166" s="222"/>
      <c r="J166" s="223" t="s">
        <v>185</v>
      </c>
      <c r="K166" s="224">
        <v>69.224999999999994</v>
      </c>
      <c r="L166" s="225">
        <v>0</v>
      </c>
      <c r="M166" s="226"/>
      <c r="N166" s="227">
        <f>ROUND(L166*K166,2)</f>
        <v>0</v>
      </c>
      <c r="O166" s="227"/>
      <c r="P166" s="227"/>
      <c r="Q166" s="227"/>
      <c r="R166" s="49"/>
      <c r="T166" s="228" t="s">
        <v>22</v>
      </c>
      <c r="U166" s="57" t="s">
        <v>43</v>
      </c>
      <c r="V166" s="48"/>
      <c r="W166" s="229">
        <f>V166*K166</f>
        <v>0</v>
      </c>
      <c r="X166" s="229">
        <v>0.00025999999999999998</v>
      </c>
      <c r="Y166" s="229">
        <f>X166*K166</f>
        <v>0.017998499999999997</v>
      </c>
      <c r="Z166" s="229">
        <v>0</v>
      </c>
      <c r="AA166" s="230">
        <f>Z166*K166</f>
        <v>0</v>
      </c>
      <c r="AR166" s="23" t="s">
        <v>170</v>
      </c>
      <c r="AT166" s="23" t="s">
        <v>166</v>
      </c>
      <c r="AU166" s="23" t="s">
        <v>144</v>
      </c>
      <c r="AY166" s="23" t="s">
        <v>165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144</v>
      </c>
      <c r="BK166" s="143">
        <f>ROUND(L166*K166,2)</f>
        <v>0</v>
      </c>
      <c r="BL166" s="23" t="s">
        <v>170</v>
      </c>
      <c r="BM166" s="23" t="s">
        <v>219</v>
      </c>
    </row>
    <row r="167" s="10" customFormat="1" ht="16.5" customHeight="1">
      <c r="B167" s="231"/>
      <c r="C167" s="232"/>
      <c r="D167" s="232"/>
      <c r="E167" s="233" t="s">
        <v>22</v>
      </c>
      <c r="F167" s="234" t="s">
        <v>220</v>
      </c>
      <c r="G167" s="235"/>
      <c r="H167" s="235"/>
      <c r="I167" s="235"/>
      <c r="J167" s="232"/>
      <c r="K167" s="236">
        <v>57.164999999999999</v>
      </c>
      <c r="L167" s="232"/>
      <c r="M167" s="232"/>
      <c r="N167" s="232"/>
      <c r="O167" s="232"/>
      <c r="P167" s="232"/>
      <c r="Q167" s="232"/>
      <c r="R167" s="237"/>
      <c r="T167" s="238"/>
      <c r="U167" s="232"/>
      <c r="V167" s="232"/>
      <c r="W167" s="232"/>
      <c r="X167" s="232"/>
      <c r="Y167" s="232"/>
      <c r="Z167" s="232"/>
      <c r="AA167" s="239"/>
      <c r="AT167" s="240" t="s">
        <v>173</v>
      </c>
      <c r="AU167" s="240" t="s">
        <v>144</v>
      </c>
      <c r="AV167" s="10" t="s">
        <v>144</v>
      </c>
      <c r="AW167" s="10" t="s">
        <v>34</v>
      </c>
      <c r="AX167" s="10" t="s">
        <v>76</v>
      </c>
      <c r="AY167" s="240" t="s">
        <v>165</v>
      </c>
    </row>
    <row r="168" s="10" customFormat="1" ht="16.5" customHeight="1">
      <c r="B168" s="231"/>
      <c r="C168" s="232"/>
      <c r="D168" s="232"/>
      <c r="E168" s="233" t="s">
        <v>22</v>
      </c>
      <c r="F168" s="241" t="s">
        <v>221</v>
      </c>
      <c r="G168" s="232"/>
      <c r="H168" s="232"/>
      <c r="I168" s="232"/>
      <c r="J168" s="232"/>
      <c r="K168" s="236">
        <v>12.060000000000001</v>
      </c>
      <c r="L168" s="232"/>
      <c r="M168" s="232"/>
      <c r="N168" s="232"/>
      <c r="O168" s="232"/>
      <c r="P168" s="232"/>
      <c r="Q168" s="232"/>
      <c r="R168" s="237"/>
      <c r="T168" s="238"/>
      <c r="U168" s="232"/>
      <c r="V168" s="232"/>
      <c r="W168" s="232"/>
      <c r="X168" s="232"/>
      <c r="Y168" s="232"/>
      <c r="Z168" s="232"/>
      <c r="AA168" s="239"/>
      <c r="AT168" s="240" t="s">
        <v>173</v>
      </c>
      <c r="AU168" s="240" t="s">
        <v>144</v>
      </c>
      <c r="AV168" s="10" t="s">
        <v>144</v>
      </c>
      <c r="AW168" s="10" t="s">
        <v>34</v>
      </c>
      <c r="AX168" s="10" t="s">
        <v>76</v>
      </c>
      <c r="AY168" s="240" t="s">
        <v>165</v>
      </c>
    </row>
    <row r="169" s="11" customFormat="1" ht="16.5" customHeight="1">
      <c r="B169" s="242"/>
      <c r="C169" s="243"/>
      <c r="D169" s="243"/>
      <c r="E169" s="244" t="s">
        <v>22</v>
      </c>
      <c r="F169" s="245" t="s">
        <v>189</v>
      </c>
      <c r="G169" s="243"/>
      <c r="H169" s="243"/>
      <c r="I169" s="243"/>
      <c r="J169" s="243"/>
      <c r="K169" s="246">
        <v>69.224999999999994</v>
      </c>
      <c r="L169" s="243"/>
      <c r="M169" s="243"/>
      <c r="N169" s="243"/>
      <c r="O169" s="243"/>
      <c r="P169" s="243"/>
      <c r="Q169" s="243"/>
      <c r="R169" s="247"/>
      <c r="T169" s="248"/>
      <c r="U169" s="243"/>
      <c r="V169" s="243"/>
      <c r="W169" s="243"/>
      <c r="X169" s="243"/>
      <c r="Y169" s="243"/>
      <c r="Z169" s="243"/>
      <c r="AA169" s="249"/>
      <c r="AT169" s="250" t="s">
        <v>173</v>
      </c>
      <c r="AU169" s="250" t="s">
        <v>144</v>
      </c>
      <c r="AV169" s="11" t="s">
        <v>170</v>
      </c>
      <c r="AW169" s="11" t="s">
        <v>34</v>
      </c>
      <c r="AX169" s="11" t="s">
        <v>84</v>
      </c>
      <c r="AY169" s="250" t="s">
        <v>165</v>
      </c>
    </row>
    <row r="170" s="1" customFormat="1" ht="25.5" customHeight="1">
      <c r="B170" s="47"/>
      <c r="C170" s="220" t="s">
        <v>222</v>
      </c>
      <c r="D170" s="220" t="s">
        <v>166</v>
      </c>
      <c r="E170" s="221" t="s">
        <v>223</v>
      </c>
      <c r="F170" s="222" t="s">
        <v>224</v>
      </c>
      <c r="G170" s="222"/>
      <c r="H170" s="222"/>
      <c r="I170" s="222"/>
      <c r="J170" s="223" t="s">
        <v>185</v>
      </c>
      <c r="K170" s="224">
        <v>8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43</v>
      </c>
      <c r="V170" s="48"/>
      <c r="W170" s="229">
        <f>V170*K170</f>
        <v>0</v>
      </c>
      <c r="X170" s="229">
        <v>0.040000000000000001</v>
      </c>
      <c r="Y170" s="229">
        <f>X170*K170</f>
        <v>0.32000000000000001</v>
      </c>
      <c r="Z170" s="229">
        <v>0</v>
      </c>
      <c r="AA170" s="230">
        <f>Z170*K170</f>
        <v>0</v>
      </c>
      <c r="AR170" s="23" t="s">
        <v>170</v>
      </c>
      <c r="AT170" s="23" t="s">
        <v>166</v>
      </c>
      <c r="AU170" s="23" t="s">
        <v>144</v>
      </c>
      <c r="AY170" s="23" t="s">
        <v>165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144</v>
      </c>
      <c r="BK170" s="143">
        <f>ROUND(L170*K170,2)</f>
        <v>0</v>
      </c>
      <c r="BL170" s="23" t="s">
        <v>170</v>
      </c>
      <c r="BM170" s="23" t="s">
        <v>225</v>
      </c>
    </row>
    <row r="171" s="1" customFormat="1" ht="38.25" customHeight="1">
      <c r="B171" s="47"/>
      <c r="C171" s="220" t="s">
        <v>226</v>
      </c>
      <c r="D171" s="220" t="s">
        <v>166</v>
      </c>
      <c r="E171" s="221" t="s">
        <v>227</v>
      </c>
      <c r="F171" s="222" t="s">
        <v>228</v>
      </c>
      <c r="G171" s="222"/>
      <c r="H171" s="222"/>
      <c r="I171" s="222"/>
      <c r="J171" s="223" t="s">
        <v>185</v>
      </c>
      <c r="K171" s="224">
        <v>6.7999999999999998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43</v>
      </c>
      <c r="V171" s="48"/>
      <c r="W171" s="229">
        <f>V171*K171</f>
        <v>0</v>
      </c>
      <c r="X171" s="229">
        <v>0.0048900000000000002</v>
      </c>
      <c r="Y171" s="229">
        <f>X171*K171</f>
        <v>0.033252000000000004</v>
      </c>
      <c r="Z171" s="229">
        <v>0</v>
      </c>
      <c r="AA171" s="230">
        <f>Z171*K171</f>
        <v>0</v>
      </c>
      <c r="AR171" s="23" t="s">
        <v>170</v>
      </c>
      <c r="AT171" s="23" t="s">
        <v>166</v>
      </c>
      <c r="AU171" s="23" t="s">
        <v>144</v>
      </c>
      <c r="AY171" s="23" t="s">
        <v>165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144</v>
      </c>
      <c r="BK171" s="143">
        <f>ROUND(L171*K171,2)</f>
        <v>0</v>
      </c>
      <c r="BL171" s="23" t="s">
        <v>170</v>
      </c>
      <c r="BM171" s="23" t="s">
        <v>229</v>
      </c>
    </row>
    <row r="172" s="12" customFormat="1" ht="16.5" customHeight="1">
      <c r="B172" s="251"/>
      <c r="C172" s="252"/>
      <c r="D172" s="252"/>
      <c r="E172" s="253" t="s">
        <v>22</v>
      </c>
      <c r="F172" s="254" t="s">
        <v>230</v>
      </c>
      <c r="G172" s="255"/>
      <c r="H172" s="255"/>
      <c r="I172" s="255"/>
      <c r="J172" s="252"/>
      <c r="K172" s="253" t="s">
        <v>22</v>
      </c>
      <c r="L172" s="252"/>
      <c r="M172" s="252"/>
      <c r="N172" s="252"/>
      <c r="O172" s="252"/>
      <c r="P172" s="252"/>
      <c r="Q172" s="252"/>
      <c r="R172" s="256"/>
      <c r="T172" s="257"/>
      <c r="U172" s="252"/>
      <c r="V172" s="252"/>
      <c r="W172" s="252"/>
      <c r="X172" s="252"/>
      <c r="Y172" s="252"/>
      <c r="Z172" s="252"/>
      <c r="AA172" s="258"/>
      <c r="AT172" s="259" t="s">
        <v>173</v>
      </c>
      <c r="AU172" s="259" t="s">
        <v>144</v>
      </c>
      <c r="AV172" s="12" t="s">
        <v>84</v>
      </c>
      <c r="AW172" s="12" t="s">
        <v>34</v>
      </c>
      <c r="AX172" s="12" t="s">
        <v>76</v>
      </c>
      <c r="AY172" s="259" t="s">
        <v>165</v>
      </c>
    </row>
    <row r="173" s="10" customFormat="1" ht="16.5" customHeight="1">
      <c r="B173" s="231"/>
      <c r="C173" s="232"/>
      <c r="D173" s="232"/>
      <c r="E173" s="233" t="s">
        <v>22</v>
      </c>
      <c r="F173" s="241" t="s">
        <v>231</v>
      </c>
      <c r="G173" s="232"/>
      <c r="H173" s="232"/>
      <c r="I173" s="232"/>
      <c r="J173" s="232"/>
      <c r="K173" s="236">
        <v>4.7999999999999998</v>
      </c>
      <c r="L173" s="232"/>
      <c r="M173" s="232"/>
      <c r="N173" s="232"/>
      <c r="O173" s="232"/>
      <c r="P173" s="232"/>
      <c r="Q173" s="232"/>
      <c r="R173" s="237"/>
      <c r="T173" s="238"/>
      <c r="U173" s="232"/>
      <c r="V173" s="232"/>
      <c r="W173" s="232"/>
      <c r="X173" s="232"/>
      <c r="Y173" s="232"/>
      <c r="Z173" s="232"/>
      <c r="AA173" s="239"/>
      <c r="AT173" s="240" t="s">
        <v>173</v>
      </c>
      <c r="AU173" s="240" t="s">
        <v>144</v>
      </c>
      <c r="AV173" s="10" t="s">
        <v>144</v>
      </c>
      <c r="AW173" s="10" t="s">
        <v>34</v>
      </c>
      <c r="AX173" s="10" t="s">
        <v>76</v>
      </c>
      <c r="AY173" s="240" t="s">
        <v>165</v>
      </c>
    </row>
    <row r="174" s="10" customFormat="1" ht="16.5" customHeight="1">
      <c r="B174" s="231"/>
      <c r="C174" s="232"/>
      <c r="D174" s="232"/>
      <c r="E174" s="233" t="s">
        <v>22</v>
      </c>
      <c r="F174" s="241" t="s">
        <v>232</v>
      </c>
      <c r="G174" s="232"/>
      <c r="H174" s="232"/>
      <c r="I174" s="232"/>
      <c r="J174" s="232"/>
      <c r="K174" s="236">
        <v>2</v>
      </c>
      <c r="L174" s="232"/>
      <c r="M174" s="232"/>
      <c r="N174" s="232"/>
      <c r="O174" s="232"/>
      <c r="P174" s="232"/>
      <c r="Q174" s="232"/>
      <c r="R174" s="237"/>
      <c r="T174" s="238"/>
      <c r="U174" s="232"/>
      <c r="V174" s="232"/>
      <c r="W174" s="232"/>
      <c r="X174" s="232"/>
      <c r="Y174" s="232"/>
      <c r="Z174" s="232"/>
      <c r="AA174" s="239"/>
      <c r="AT174" s="240" t="s">
        <v>173</v>
      </c>
      <c r="AU174" s="240" t="s">
        <v>144</v>
      </c>
      <c r="AV174" s="10" t="s">
        <v>144</v>
      </c>
      <c r="AW174" s="10" t="s">
        <v>34</v>
      </c>
      <c r="AX174" s="10" t="s">
        <v>76</v>
      </c>
      <c r="AY174" s="240" t="s">
        <v>165</v>
      </c>
    </row>
    <row r="175" s="11" customFormat="1" ht="16.5" customHeight="1">
      <c r="B175" s="242"/>
      <c r="C175" s="243"/>
      <c r="D175" s="243"/>
      <c r="E175" s="244" t="s">
        <v>22</v>
      </c>
      <c r="F175" s="245" t="s">
        <v>189</v>
      </c>
      <c r="G175" s="243"/>
      <c r="H175" s="243"/>
      <c r="I175" s="243"/>
      <c r="J175" s="243"/>
      <c r="K175" s="246">
        <v>6.7999999999999998</v>
      </c>
      <c r="L175" s="243"/>
      <c r="M175" s="243"/>
      <c r="N175" s="243"/>
      <c r="O175" s="243"/>
      <c r="P175" s="243"/>
      <c r="Q175" s="243"/>
      <c r="R175" s="247"/>
      <c r="T175" s="248"/>
      <c r="U175" s="243"/>
      <c r="V175" s="243"/>
      <c r="W175" s="243"/>
      <c r="X175" s="243"/>
      <c r="Y175" s="243"/>
      <c r="Z175" s="243"/>
      <c r="AA175" s="249"/>
      <c r="AT175" s="250" t="s">
        <v>173</v>
      </c>
      <c r="AU175" s="250" t="s">
        <v>144</v>
      </c>
      <c r="AV175" s="11" t="s">
        <v>170</v>
      </c>
      <c r="AW175" s="11" t="s">
        <v>34</v>
      </c>
      <c r="AX175" s="11" t="s">
        <v>84</v>
      </c>
      <c r="AY175" s="250" t="s">
        <v>165</v>
      </c>
    </row>
    <row r="176" s="1" customFormat="1" ht="38.25" customHeight="1">
      <c r="B176" s="47"/>
      <c r="C176" s="220" t="s">
        <v>233</v>
      </c>
      <c r="D176" s="220" t="s">
        <v>166</v>
      </c>
      <c r="E176" s="221" t="s">
        <v>234</v>
      </c>
      <c r="F176" s="222" t="s">
        <v>235</v>
      </c>
      <c r="G176" s="222"/>
      <c r="H176" s="222"/>
      <c r="I176" s="222"/>
      <c r="J176" s="223" t="s">
        <v>185</v>
      </c>
      <c r="K176" s="224">
        <v>12.060000000000001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43</v>
      </c>
      <c r="V176" s="48"/>
      <c r="W176" s="229">
        <f>V176*K176</f>
        <v>0</v>
      </c>
      <c r="X176" s="229">
        <v>0.018380000000000001</v>
      </c>
      <c r="Y176" s="229">
        <f>X176*K176</f>
        <v>0.22166280000000002</v>
      </c>
      <c r="Z176" s="229">
        <v>0</v>
      </c>
      <c r="AA176" s="230">
        <f>Z176*K176</f>
        <v>0</v>
      </c>
      <c r="AR176" s="23" t="s">
        <v>170</v>
      </c>
      <c r="AT176" s="23" t="s">
        <v>166</v>
      </c>
      <c r="AU176" s="23" t="s">
        <v>144</v>
      </c>
      <c r="AY176" s="23" t="s">
        <v>165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144</v>
      </c>
      <c r="BK176" s="143">
        <f>ROUND(L176*K176,2)</f>
        <v>0</v>
      </c>
      <c r="BL176" s="23" t="s">
        <v>170</v>
      </c>
      <c r="BM176" s="23" t="s">
        <v>236</v>
      </c>
    </row>
    <row r="177" s="10" customFormat="1" ht="16.5" customHeight="1">
      <c r="B177" s="231"/>
      <c r="C177" s="232"/>
      <c r="D177" s="232"/>
      <c r="E177" s="233" t="s">
        <v>22</v>
      </c>
      <c r="F177" s="234" t="s">
        <v>237</v>
      </c>
      <c r="G177" s="235"/>
      <c r="H177" s="235"/>
      <c r="I177" s="235"/>
      <c r="J177" s="232"/>
      <c r="K177" s="236">
        <v>2</v>
      </c>
      <c r="L177" s="232"/>
      <c r="M177" s="232"/>
      <c r="N177" s="232"/>
      <c r="O177" s="232"/>
      <c r="P177" s="232"/>
      <c r="Q177" s="232"/>
      <c r="R177" s="237"/>
      <c r="T177" s="238"/>
      <c r="U177" s="232"/>
      <c r="V177" s="232"/>
      <c r="W177" s="232"/>
      <c r="X177" s="232"/>
      <c r="Y177" s="232"/>
      <c r="Z177" s="232"/>
      <c r="AA177" s="239"/>
      <c r="AT177" s="240" t="s">
        <v>173</v>
      </c>
      <c r="AU177" s="240" t="s">
        <v>144</v>
      </c>
      <c r="AV177" s="10" t="s">
        <v>144</v>
      </c>
      <c r="AW177" s="10" t="s">
        <v>34</v>
      </c>
      <c r="AX177" s="10" t="s">
        <v>76</v>
      </c>
      <c r="AY177" s="240" t="s">
        <v>165</v>
      </c>
    </row>
    <row r="178" s="10" customFormat="1" ht="16.5" customHeight="1">
      <c r="B178" s="231"/>
      <c r="C178" s="232"/>
      <c r="D178" s="232"/>
      <c r="E178" s="233" t="s">
        <v>22</v>
      </c>
      <c r="F178" s="241" t="s">
        <v>238</v>
      </c>
      <c r="G178" s="232"/>
      <c r="H178" s="232"/>
      <c r="I178" s="232"/>
      <c r="J178" s="232"/>
      <c r="K178" s="236">
        <v>4.7999999999999998</v>
      </c>
      <c r="L178" s="232"/>
      <c r="M178" s="232"/>
      <c r="N178" s="232"/>
      <c r="O178" s="232"/>
      <c r="P178" s="232"/>
      <c r="Q178" s="232"/>
      <c r="R178" s="237"/>
      <c r="T178" s="238"/>
      <c r="U178" s="232"/>
      <c r="V178" s="232"/>
      <c r="W178" s="232"/>
      <c r="X178" s="232"/>
      <c r="Y178" s="232"/>
      <c r="Z178" s="232"/>
      <c r="AA178" s="239"/>
      <c r="AT178" s="240" t="s">
        <v>173</v>
      </c>
      <c r="AU178" s="240" t="s">
        <v>144</v>
      </c>
      <c r="AV178" s="10" t="s">
        <v>144</v>
      </c>
      <c r="AW178" s="10" t="s">
        <v>34</v>
      </c>
      <c r="AX178" s="10" t="s">
        <v>76</v>
      </c>
      <c r="AY178" s="240" t="s">
        <v>165</v>
      </c>
    </row>
    <row r="179" s="10" customFormat="1" ht="16.5" customHeight="1">
      <c r="B179" s="231"/>
      <c r="C179" s="232"/>
      <c r="D179" s="232"/>
      <c r="E179" s="233" t="s">
        <v>22</v>
      </c>
      <c r="F179" s="241" t="s">
        <v>239</v>
      </c>
      <c r="G179" s="232"/>
      <c r="H179" s="232"/>
      <c r="I179" s="232"/>
      <c r="J179" s="232"/>
      <c r="K179" s="236">
        <v>2</v>
      </c>
      <c r="L179" s="232"/>
      <c r="M179" s="232"/>
      <c r="N179" s="232"/>
      <c r="O179" s="232"/>
      <c r="P179" s="232"/>
      <c r="Q179" s="232"/>
      <c r="R179" s="237"/>
      <c r="T179" s="238"/>
      <c r="U179" s="232"/>
      <c r="V179" s="232"/>
      <c r="W179" s="232"/>
      <c r="X179" s="232"/>
      <c r="Y179" s="232"/>
      <c r="Z179" s="232"/>
      <c r="AA179" s="239"/>
      <c r="AT179" s="240" t="s">
        <v>173</v>
      </c>
      <c r="AU179" s="240" t="s">
        <v>144</v>
      </c>
      <c r="AV179" s="10" t="s">
        <v>144</v>
      </c>
      <c r="AW179" s="10" t="s">
        <v>34</v>
      </c>
      <c r="AX179" s="10" t="s">
        <v>76</v>
      </c>
      <c r="AY179" s="240" t="s">
        <v>165</v>
      </c>
    </row>
    <row r="180" s="10" customFormat="1" ht="16.5" customHeight="1">
      <c r="B180" s="231"/>
      <c r="C180" s="232"/>
      <c r="D180" s="232"/>
      <c r="E180" s="233" t="s">
        <v>22</v>
      </c>
      <c r="F180" s="241" t="s">
        <v>240</v>
      </c>
      <c r="G180" s="232"/>
      <c r="H180" s="232"/>
      <c r="I180" s="232"/>
      <c r="J180" s="232"/>
      <c r="K180" s="236">
        <v>0.56000000000000005</v>
      </c>
      <c r="L180" s="232"/>
      <c r="M180" s="232"/>
      <c r="N180" s="232"/>
      <c r="O180" s="232"/>
      <c r="P180" s="232"/>
      <c r="Q180" s="232"/>
      <c r="R180" s="237"/>
      <c r="T180" s="238"/>
      <c r="U180" s="232"/>
      <c r="V180" s="232"/>
      <c r="W180" s="232"/>
      <c r="X180" s="232"/>
      <c r="Y180" s="232"/>
      <c r="Z180" s="232"/>
      <c r="AA180" s="239"/>
      <c r="AT180" s="240" t="s">
        <v>173</v>
      </c>
      <c r="AU180" s="240" t="s">
        <v>144</v>
      </c>
      <c r="AV180" s="10" t="s">
        <v>144</v>
      </c>
      <c r="AW180" s="10" t="s">
        <v>34</v>
      </c>
      <c r="AX180" s="10" t="s">
        <v>76</v>
      </c>
      <c r="AY180" s="240" t="s">
        <v>165</v>
      </c>
    </row>
    <row r="181" s="10" customFormat="1" ht="16.5" customHeight="1">
      <c r="B181" s="231"/>
      <c r="C181" s="232"/>
      <c r="D181" s="232"/>
      <c r="E181" s="233" t="s">
        <v>22</v>
      </c>
      <c r="F181" s="241" t="s">
        <v>241</v>
      </c>
      <c r="G181" s="232"/>
      <c r="H181" s="232"/>
      <c r="I181" s="232"/>
      <c r="J181" s="232"/>
      <c r="K181" s="236">
        <v>2.7000000000000002</v>
      </c>
      <c r="L181" s="232"/>
      <c r="M181" s="232"/>
      <c r="N181" s="232"/>
      <c r="O181" s="232"/>
      <c r="P181" s="232"/>
      <c r="Q181" s="232"/>
      <c r="R181" s="237"/>
      <c r="T181" s="238"/>
      <c r="U181" s="232"/>
      <c r="V181" s="232"/>
      <c r="W181" s="232"/>
      <c r="X181" s="232"/>
      <c r="Y181" s="232"/>
      <c r="Z181" s="232"/>
      <c r="AA181" s="239"/>
      <c r="AT181" s="240" t="s">
        <v>173</v>
      </c>
      <c r="AU181" s="240" t="s">
        <v>144</v>
      </c>
      <c r="AV181" s="10" t="s">
        <v>144</v>
      </c>
      <c r="AW181" s="10" t="s">
        <v>34</v>
      </c>
      <c r="AX181" s="10" t="s">
        <v>76</v>
      </c>
      <c r="AY181" s="240" t="s">
        <v>165</v>
      </c>
    </row>
    <row r="182" s="11" customFormat="1" ht="16.5" customHeight="1">
      <c r="B182" s="242"/>
      <c r="C182" s="243"/>
      <c r="D182" s="243"/>
      <c r="E182" s="244" t="s">
        <v>22</v>
      </c>
      <c r="F182" s="245" t="s">
        <v>189</v>
      </c>
      <c r="G182" s="243"/>
      <c r="H182" s="243"/>
      <c r="I182" s="243"/>
      <c r="J182" s="243"/>
      <c r="K182" s="246">
        <v>12.060000000000001</v>
      </c>
      <c r="L182" s="243"/>
      <c r="M182" s="243"/>
      <c r="N182" s="243"/>
      <c r="O182" s="243"/>
      <c r="P182" s="243"/>
      <c r="Q182" s="243"/>
      <c r="R182" s="247"/>
      <c r="T182" s="248"/>
      <c r="U182" s="243"/>
      <c r="V182" s="243"/>
      <c r="W182" s="243"/>
      <c r="X182" s="243"/>
      <c r="Y182" s="243"/>
      <c r="Z182" s="243"/>
      <c r="AA182" s="249"/>
      <c r="AT182" s="250" t="s">
        <v>173</v>
      </c>
      <c r="AU182" s="250" t="s">
        <v>144</v>
      </c>
      <c r="AV182" s="11" t="s">
        <v>170</v>
      </c>
      <c r="AW182" s="11" t="s">
        <v>34</v>
      </c>
      <c r="AX182" s="11" t="s">
        <v>84</v>
      </c>
      <c r="AY182" s="250" t="s">
        <v>165</v>
      </c>
    </row>
    <row r="183" s="1" customFormat="1" ht="25.5" customHeight="1">
      <c r="B183" s="47"/>
      <c r="C183" s="220" t="s">
        <v>242</v>
      </c>
      <c r="D183" s="220" t="s">
        <v>166</v>
      </c>
      <c r="E183" s="221" t="s">
        <v>243</v>
      </c>
      <c r="F183" s="222" t="s">
        <v>244</v>
      </c>
      <c r="G183" s="222"/>
      <c r="H183" s="222"/>
      <c r="I183" s="222"/>
      <c r="J183" s="223" t="s">
        <v>185</v>
      </c>
      <c r="K183" s="224">
        <v>8</v>
      </c>
      <c r="L183" s="225">
        <v>0</v>
      </c>
      <c r="M183" s="226"/>
      <c r="N183" s="227">
        <f>ROUND(L183*K183,2)</f>
        <v>0</v>
      </c>
      <c r="O183" s="227"/>
      <c r="P183" s="227"/>
      <c r="Q183" s="227"/>
      <c r="R183" s="49"/>
      <c r="T183" s="228" t="s">
        <v>22</v>
      </c>
      <c r="U183" s="57" t="s">
        <v>43</v>
      </c>
      <c r="V183" s="48"/>
      <c r="W183" s="229">
        <f>V183*K183</f>
        <v>0</v>
      </c>
      <c r="X183" s="229">
        <v>0.041529999999999997</v>
      </c>
      <c r="Y183" s="229">
        <f>X183*K183</f>
        <v>0.33223999999999998</v>
      </c>
      <c r="Z183" s="229">
        <v>0</v>
      </c>
      <c r="AA183" s="230">
        <f>Z183*K183</f>
        <v>0</v>
      </c>
      <c r="AR183" s="23" t="s">
        <v>170</v>
      </c>
      <c r="AT183" s="23" t="s">
        <v>166</v>
      </c>
      <c r="AU183" s="23" t="s">
        <v>144</v>
      </c>
      <c r="AY183" s="23" t="s">
        <v>165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144</v>
      </c>
      <c r="BK183" s="143">
        <f>ROUND(L183*K183,2)</f>
        <v>0</v>
      </c>
      <c r="BL183" s="23" t="s">
        <v>170</v>
      </c>
      <c r="BM183" s="23" t="s">
        <v>245</v>
      </c>
    </row>
    <row r="184" s="1" customFormat="1" ht="25.5" customHeight="1">
      <c r="B184" s="47"/>
      <c r="C184" s="220" t="s">
        <v>11</v>
      </c>
      <c r="D184" s="220" t="s">
        <v>166</v>
      </c>
      <c r="E184" s="221" t="s">
        <v>246</v>
      </c>
      <c r="F184" s="222" t="s">
        <v>247</v>
      </c>
      <c r="G184" s="222"/>
      <c r="H184" s="222"/>
      <c r="I184" s="222"/>
      <c r="J184" s="223" t="s">
        <v>169</v>
      </c>
      <c r="K184" s="224">
        <v>10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43</v>
      </c>
      <c r="V184" s="48"/>
      <c r="W184" s="229">
        <f>V184*K184</f>
        <v>0</v>
      </c>
      <c r="X184" s="229">
        <v>0.0037599999999999999</v>
      </c>
      <c r="Y184" s="229">
        <f>X184*K184</f>
        <v>0.037600000000000001</v>
      </c>
      <c r="Z184" s="229">
        <v>0</v>
      </c>
      <c r="AA184" s="230">
        <f>Z184*K184</f>
        <v>0</v>
      </c>
      <c r="AR184" s="23" t="s">
        <v>170</v>
      </c>
      <c r="AT184" s="23" t="s">
        <v>166</v>
      </c>
      <c r="AU184" s="23" t="s">
        <v>144</v>
      </c>
      <c r="AY184" s="23" t="s">
        <v>165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144</v>
      </c>
      <c r="BK184" s="143">
        <f>ROUND(L184*K184,2)</f>
        <v>0</v>
      </c>
      <c r="BL184" s="23" t="s">
        <v>170</v>
      </c>
      <c r="BM184" s="23" t="s">
        <v>248</v>
      </c>
    </row>
    <row r="185" s="1" customFormat="1" ht="38.25" customHeight="1">
      <c r="B185" s="47"/>
      <c r="C185" s="220" t="s">
        <v>249</v>
      </c>
      <c r="D185" s="220" t="s">
        <v>166</v>
      </c>
      <c r="E185" s="221" t="s">
        <v>250</v>
      </c>
      <c r="F185" s="222" t="s">
        <v>251</v>
      </c>
      <c r="G185" s="222"/>
      <c r="H185" s="222"/>
      <c r="I185" s="222"/>
      <c r="J185" s="223" t="s">
        <v>185</v>
      </c>
      <c r="K185" s="224">
        <v>190.55000000000001</v>
      </c>
      <c r="L185" s="225">
        <v>0</v>
      </c>
      <c r="M185" s="226"/>
      <c r="N185" s="227">
        <f>ROUND(L185*K185,2)</f>
        <v>0</v>
      </c>
      <c r="O185" s="227"/>
      <c r="P185" s="227"/>
      <c r="Q185" s="227"/>
      <c r="R185" s="49"/>
      <c r="T185" s="228" t="s">
        <v>22</v>
      </c>
      <c r="U185" s="57" t="s">
        <v>43</v>
      </c>
      <c r="V185" s="48"/>
      <c r="W185" s="229">
        <f>V185*K185</f>
        <v>0</v>
      </c>
      <c r="X185" s="229">
        <v>0.017000000000000001</v>
      </c>
      <c r="Y185" s="229">
        <f>X185*K185</f>
        <v>3.2393500000000004</v>
      </c>
      <c r="Z185" s="229">
        <v>0</v>
      </c>
      <c r="AA185" s="230">
        <f>Z185*K185</f>
        <v>0</v>
      </c>
      <c r="AR185" s="23" t="s">
        <v>170</v>
      </c>
      <c r="AT185" s="23" t="s">
        <v>166</v>
      </c>
      <c r="AU185" s="23" t="s">
        <v>144</v>
      </c>
      <c r="AY185" s="23" t="s">
        <v>165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144</v>
      </c>
      <c r="BK185" s="143">
        <f>ROUND(L185*K185,2)</f>
        <v>0</v>
      </c>
      <c r="BL185" s="23" t="s">
        <v>170</v>
      </c>
      <c r="BM185" s="23" t="s">
        <v>252</v>
      </c>
    </row>
    <row r="186" s="10" customFormat="1" ht="16.5" customHeight="1">
      <c r="B186" s="231"/>
      <c r="C186" s="232"/>
      <c r="D186" s="232"/>
      <c r="E186" s="233" t="s">
        <v>22</v>
      </c>
      <c r="F186" s="234" t="s">
        <v>253</v>
      </c>
      <c r="G186" s="235"/>
      <c r="H186" s="235"/>
      <c r="I186" s="235"/>
      <c r="J186" s="232"/>
      <c r="K186" s="236">
        <v>33.219999999999999</v>
      </c>
      <c r="L186" s="232"/>
      <c r="M186" s="232"/>
      <c r="N186" s="232"/>
      <c r="O186" s="232"/>
      <c r="P186" s="232"/>
      <c r="Q186" s="232"/>
      <c r="R186" s="237"/>
      <c r="T186" s="238"/>
      <c r="U186" s="232"/>
      <c r="V186" s="232"/>
      <c r="W186" s="232"/>
      <c r="X186" s="232"/>
      <c r="Y186" s="232"/>
      <c r="Z186" s="232"/>
      <c r="AA186" s="239"/>
      <c r="AT186" s="240" t="s">
        <v>173</v>
      </c>
      <c r="AU186" s="240" t="s">
        <v>144</v>
      </c>
      <c r="AV186" s="10" t="s">
        <v>144</v>
      </c>
      <c r="AW186" s="10" t="s">
        <v>34</v>
      </c>
      <c r="AX186" s="10" t="s">
        <v>76</v>
      </c>
      <c r="AY186" s="240" t="s">
        <v>165</v>
      </c>
    </row>
    <row r="187" s="10" customFormat="1" ht="16.5" customHeight="1">
      <c r="B187" s="231"/>
      <c r="C187" s="232"/>
      <c r="D187" s="232"/>
      <c r="E187" s="233" t="s">
        <v>22</v>
      </c>
      <c r="F187" s="241" t="s">
        <v>254</v>
      </c>
      <c r="G187" s="232"/>
      <c r="H187" s="232"/>
      <c r="I187" s="232"/>
      <c r="J187" s="232"/>
      <c r="K187" s="236">
        <v>40.380000000000003</v>
      </c>
      <c r="L187" s="232"/>
      <c r="M187" s="232"/>
      <c r="N187" s="232"/>
      <c r="O187" s="232"/>
      <c r="P187" s="232"/>
      <c r="Q187" s="232"/>
      <c r="R187" s="237"/>
      <c r="T187" s="238"/>
      <c r="U187" s="232"/>
      <c r="V187" s="232"/>
      <c r="W187" s="232"/>
      <c r="X187" s="232"/>
      <c r="Y187" s="232"/>
      <c r="Z187" s="232"/>
      <c r="AA187" s="239"/>
      <c r="AT187" s="240" t="s">
        <v>173</v>
      </c>
      <c r="AU187" s="240" t="s">
        <v>144</v>
      </c>
      <c r="AV187" s="10" t="s">
        <v>144</v>
      </c>
      <c r="AW187" s="10" t="s">
        <v>34</v>
      </c>
      <c r="AX187" s="10" t="s">
        <v>76</v>
      </c>
      <c r="AY187" s="240" t="s">
        <v>165</v>
      </c>
    </row>
    <row r="188" s="10" customFormat="1" ht="16.5" customHeight="1">
      <c r="B188" s="231"/>
      <c r="C188" s="232"/>
      <c r="D188" s="232"/>
      <c r="E188" s="233" t="s">
        <v>22</v>
      </c>
      <c r="F188" s="241" t="s">
        <v>255</v>
      </c>
      <c r="G188" s="232"/>
      <c r="H188" s="232"/>
      <c r="I188" s="232"/>
      <c r="J188" s="232"/>
      <c r="K188" s="236">
        <v>31.068000000000001</v>
      </c>
      <c r="L188" s="232"/>
      <c r="M188" s="232"/>
      <c r="N188" s="232"/>
      <c r="O188" s="232"/>
      <c r="P188" s="232"/>
      <c r="Q188" s="232"/>
      <c r="R188" s="237"/>
      <c r="T188" s="238"/>
      <c r="U188" s="232"/>
      <c r="V188" s="232"/>
      <c r="W188" s="232"/>
      <c r="X188" s="232"/>
      <c r="Y188" s="232"/>
      <c r="Z188" s="232"/>
      <c r="AA188" s="239"/>
      <c r="AT188" s="240" t="s">
        <v>173</v>
      </c>
      <c r="AU188" s="240" t="s">
        <v>144</v>
      </c>
      <c r="AV188" s="10" t="s">
        <v>144</v>
      </c>
      <c r="AW188" s="10" t="s">
        <v>34</v>
      </c>
      <c r="AX188" s="10" t="s">
        <v>76</v>
      </c>
      <c r="AY188" s="240" t="s">
        <v>165</v>
      </c>
    </row>
    <row r="189" s="10" customFormat="1" ht="25.5" customHeight="1">
      <c r="B189" s="231"/>
      <c r="C189" s="232"/>
      <c r="D189" s="232"/>
      <c r="E189" s="233" t="s">
        <v>22</v>
      </c>
      <c r="F189" s="241" t="s">
        <v>256</v>
      </c>
      <c r="G189" s="232"/>
      <c r="H189" s="232"/>
      <c r="I189" s="232"/>
      <c r="J189" s="232"/>
      <c r="K189" s="236">
        <v>46.979999999999997</v>
      </c>
      <c r="L189" s="232"/>
      <c r="M189" s="232"/>
      <c r="N189" s="232"/>
      <c r="O189" s="232"/>
      <c r="P189" s="232"/>
      <c r="Q189" s="232"/>
      <c r="R189" s="237"/>
      <c r="T189" s="238"/>
      <c r="U189" s="232"/>
      <c r="V189" s="232"/>
      <c r="W189" s="232"/>
      <c r="X189" s="232"/>
      <c r="Y189" s="232"/>
      <c r="Z189" s="232"/>
      <c r="AA189" s="239"/>
      <c r="AT189" s="240" t="s">
        <v>173</v>
      </c>
      <c r="AU189" s="240" t="s">
        <v>144</v>
      </c>
      <c r="AV189" s="10" t="s">
        <v>144</v>
      </c>
      <c r="AW189" s="10" t="s">
        <v>34</v>
      </c>
      <c r="AX189" s="10" t="s">
        <v>76</v>
      </c>
      <c r="AY189" s="240" t="s">
        <v>165</v>
      </c>
    </row>
    <row r="190" s="10" customFormat="1" ht="16.5" customHeight="1">
      <c r="B190" s="231"/>
      <c r="C190" s="232"/>
      <c r="D190" s="232"/>
      <c r="E190" s="233" t="s">
        <v>22</v>
      </c>
      <c r="F190" s="241" t="s">
        <v>257</v>
      </c>
      <c r="G190" s="232"/>
      <c r="H190" s="232"/>
      <c r="I190" s="232"/>
      <c r="J190" s="232"/>
      <c r="K190" s="236">
        <v>10.52</v>
      </c>
      <c r="L190" s="232"/>
      <c r="M190" s="232"/>
      <c r="N190" s="232"/>
      <c r="O190" s="232"/>
      <c r="P190" s="232"/>
      <c r="Q190" s="232"/>
      <c r="R190" s="237"/>
      <c r="T190" s="238"/>
      <c r="U190" s="232"/>
      <c r="V190" s="232"/>
      <c r="W190" s="232"/>
      <c r="X190" s="232"/>
      <c r="Y190" s="232"/>
      <c r="Z190" s="232"/>
      <c r="AA190" s="239"/>
      <c r="AT190" s="240" t="s">
        <v>173</v>
      </c>
      <c r="AU190" s="240" t="s">
        <v>144</v>
      </c>
      <c r="AV190" s="10" t="s">
        <v>144</v>
      </c>
      <c r="AW190" s="10" t="s">
        <v>34</v>
      </c>
      <c r="AX190" s="10" t="s">
        <v>76</v>
      </c>
      <c r="AY190" s="240" t="s">
        <v>165</v>
      </c>
    </row>
    <row r="191" s="10" customFormat="1" ht="16.5" customHeight="1">
      <c r="B191" s="231"/>
      <c r="C191" s="232"/>
      <c r="D191" s="232"/>
      <c r="E191" s="233" t="s">
        <v>22</v>
      </c>
      <c r="F191" s="241" t="s">
        <v>258</v>
      </c>
      <c r="G191" s="232"/>
      <c r="H191" s="232"/>
      <c r="I191" s="232"/>
      <c r="J191" s="232"/>
      <c r="K191" s="236">
        <v>21.140000000000001</v>
      </c>
      <c r="L191" s="232"/>
      <c r="M191" s="232"/>
      <c r="N191" s="232"/>
      <c r="O191" s="232"/>
      <c r="P191" s="232"/>
      <c r="Q191" s="232"/>
      <c r="R191" s="237"/>
      <c r="T191" s="238"/>
      <c r="U191" s="232"/>
      <c r="V191" s="232"/>
      <c r="W191" s="232"/>
      <c r="X191" s="232"/>
      <c r="Y191" s="232"/>
      <c r="Z191" s="232"/>
      <c r="AA191" s="239"/>
      <c r="AT191" s="240" t="s">
        <v>173</v>
      </c>
      <c r="AU191" s="240" t="s">
        <v>144</v>
      </c>
      <c r="AV191" s="10" t="s">
        <v>144</v>
      </c>
      <c r="AW191" s="10" t="s">
        <v>34</v>
      </c>
      <c r="AX191" s="10" t="s">
        <v>76</v>
      </c>
      <c r="AY191" s="240" t="s">
        <v>165</v>
      </c>
    </row>
    <row r="192" s="10" customFormat="1" ht="16.5" customHeight="1">
      <c r="B192" s="231"/>
      <c r="C192" s="232"/>
      <c r="D192" s="232"/>
      <c r="E192" s="233" t="s">
        <v>22</v>
      </c>
      <c r="F192" s="241" t="s">
        <v>259</v>
      </c>
      <c r="G192" s="232"/>
      <c r="H192" s="232"/>
      <c r="I192" s="232"/>
      <c r="J192" s="232"/>
      <c r="K192" s="236">
        <v>38.259999999999998</v>
      </c>
      <c r="L192" s="232"/>
      <c r="M192" s="232"/>
      <c r="N192" s="232"/>
      <c r="O192" s="232"/>
      <c r="P192" s="232"/>
      <c r="Q192" s="232"/>
      <c r="R192" s="237"/>
      <c r="T192" s="238"/>
      <c r="U192" s="232"/>
      <c r="V192" s="232"/>
      <c r="W192" s="232"/>
      <c r="X192" s="232"/>
      <c r="Y192" s="232"/>
      <c r="Z192" s="232"/>
      <c r="AA192" s="239"/>
      <c r="AT192" s="240" t="s">
        <v>173</v>
      </c>
      <c r="AU192" s="240" t="s">
        <v>144</v>
      </c>
      <c r="AV192" s="10" t="s">
        <v>144</v>
      </c>
      <c r="AW192" s="10" t="s">
        <v>34</v>
      </c>
      <c r="AX192" s="10" t="s">
        <v>76</v>
      </c>
      <c r="AY192" s="240" t="s">
        <v>165</v>
      </c>
    </row>
    <row r="193" s="10" customFormat="1" ht="16.5" customHeight="1">
      <c r="B193" s="231"/>
      <c r="C193" s="232"/>
      <c r="D193" s="232"/>
      <c r="E193" s="233" t="s">
        <v>22</v>
      </c>
      <c r="F193" s="241" t="s">
        <v>260</v>
      </c>
      <c r="G193" s="232"/>
      <c r="H193" s="232"/>
      <c r="I193" s="232"/>
      <c r="J193" s="232"/>
      <c r="K193" s="236">
        <v>5.3520000000000003</v>
      </c>
      <c r="L193" s="232"/>
      <c r="M193" s="232"/>
      <c r="N193" s="232"/>
      <c r="O193" s="232"/>
      <c r="P193" s="232"/>
      <c r="Q193" s="232"/>
      <c r="R193" s="237"/>
      <c r="T193" s="238"/>
      <c r="U193" s="232"/>
      <c r="V193" s="232"/>
      <c r="W193" s="232"/>
      <c r="X193" s="232"/>
      <c r="Y193" s="232"/>
      <c r="Z193" s="232"/>
      <c r="AA193" s="239"/>
      <c r="AT193" s="240" t="s">
        <v>173</v>
      </c>
      <c r="AU193" s="240" t="s">
        <v>144</v>
      </c>
      <c r="AV193" s="10" t="s">
        <v>144</v>
      </c>
      <c r="AW193" s="10" t="s">
        <v>34</v>
      </c>
      <c r="AX193" s="10" t="s">
        <v>76</v>
      </c>
      <c r="AY193" s="240" t="s">
        <v>165</v>
      </c>
    </row>
    <row r="194" s="10" customFormat="1" ht="16.5" customHeight="1">
      <c r="B194" s="231"/>
      <c r="C194" s="232"/>
      <c r="D194" s="232"/>
      <c r="E194" s="233" t="s">
        <v>22</v>
      </c>
      <c r="F194" s="241" t="s">
        <v>261</v>
      </c>
      <c r="G194" s="232"/>
      <c r="H194" s="232"/>
      <c r="I194" s="232"/>
      <c r="J194" s="232"/>
      <c r="K194" s="236">
        <v>-24.309999999999999</v>
      </c>
      <c r="L194" s="232"/>
      <c r="M194" s="232"/>
      <c r="N194" s="232"/>
      <c r="O194" s="232"/>
      <c r="P194" s="232"/>
      <c r="Q194" s="232"/>
      <c r="R194" s="237"/>
      <c r="T194" s="238"/>
      <c r="U194" s="232"/>
      <c r="V194" s="232"/>
      <c r="W194" s="232"/>
      <c r="X194" s="232"/>
      <c r="Y194" s="232"/>
      <c r="Z194" s="232"/>
      <c r="AA194" s="239"/>
      <c r="AT194" s="240" t="s">
        <v>173</v>
      </c>
      <c r="AU194" s="240" t="s">
        <v>144</v>
      </c>
      <c r="AV194" s="10" t="s">
        <v>144</v>
      </c>
      <c r="AW194" s="10" t="s">
        <v>34</v>
      </c>
      <c r="AX194" s="10" t="s">
        <v>76</v>
      </c>
      <c r="AY194" s="240" t="s">
        <v>165</v>
      </c>
    </row>
    <row r="195" s="10" customFormat="1" ht="16.5" customHeight="1">
      <c r="B195" s="231"/>
      <c r="C195" s="232"/>
      <c r="D195" s="232"/>
      <c r="E195" s="233" t="s">
        <v>22</v>
      </c>
      <c r="F195" s="241" t="s">
        <v>262</v>
      </c>
      <c r="G195" s="232"/>
      <c r="H195" s="232"/>
      <c r="I195" s="232"/>
      <c r="J195" s="232"/>
      <c r="K195" s="236">
        <v>-12.060000000000001</v>
      </c>
      <c r="L195" s="232"/>
      <c r="M195" s="232"/>
      <c r="N195" s="232"/>
      <c r="O195" s="232"/>
      <c r="P195" s="232"/>
      <c r="Q195" s="232"/>
      <c r="R195" s="237"/>
      <c r="T195" s="238"/>
      <c r="U195" s="232"/>
      <c r="V195" s="232"/>
      <c r="W195" s="232"/>
      <c r="X195" s="232"/>
      <c r="Y195" s="232"/>
      <c r="Z195" s="232"/>
      <c r="AA195" s="239"/>
      <c r="AT195" s="240" t="s">
        <v>173</v>
      </c>
      <c r="AU195" s="240" t="s">
        <v>144</v>
      </c>
      <c r="AV195" s="10" t="s">
        <v>144</v>
      </c>
      <c r="AW195" s="10" t="s">
        <v>34</v>
      </c>
      <c r="AX195" s="10" t="s">
        <v>76</v>
      </c>
      <c r="AY195" s="240" t="s">
        <v>165</v>
      </c>
    </row>
    <row r="196" s="11" customFormat="1" ht="16.5" customHeight="1">
      <c r="B196" s="242"/>
      <c r="C196" s="243"/>
      <c r="D196" s="243"/>
      <c r="E196" s="244" t="s">
        <v>22</v>
      </c>
      <c r="F196" s="245" t="s">
        <v>189</v>
      </c>
      <c r="G196" s="243"/>
      <c r="H196" s="243"/>
      <c r="I196" s="243"/>
      <c r="J196" s="243"/>
      <c r="K196" s="246">
        <v>190.55000000000001</v>
      </c>
      <c r="L196" s="243"/>
      <c r="M196" s="243"/>
      <c r="N196" s="243"/>
      <c r="O196" s="243"/>
      <c r="P196" s="243"/>
      <c r="Q196" s="243"/>
      <c r="R196" s="247"/>
      <c r="T196" s="248"/>
      <c r="U196" s="243"/>
      <c r="V196" s="243"/>
      <c r="W196" s="243"/>
      <c r="X196" s="243"/>
      <c r="Y196" s="243"/>
      <c r="Z196" s="243"/>
      <c r="AA196" s="249"/>
      <c r="AT196" s="250" t="s">
        <v>173</v>
      </c>
      <c r="AU196" s="250" t="s">
        <v>144</v>
      </c>
      <c r="AV196" s="11" t="s">
        <v>170</v>
      </c>
      <c r="AW196" s="11" t="s">
        <v>34</v>
      </c>
      <c r="AX196" s="11" t="s">
        <v>84</v>
      </c>
      <c r="AY196" s="250" t="s">
        <v>165</v>
      </c>
    </row>
    <row r="197" s="1" customFormat="1" ht="25.5" customHeight="1">
      <c r="B197" s="47"/>
      <c r="C197" s="220" t="s">
        <v>263</v>
      </c>
      <c r="D197" s="220" t="s">
        <v>166</v>
      </c>
      <c r="E197" s="221" t="s">
        <v>264</v>
      </c>
      <c r="F197" s="222" t="s">
        <v>265</v>
      </c>
      <c r="G197" s="222"/>
      <c r="H197" s="222"/>
      <c r="I197" s="222"/>
      <c r="J197" s="223" t="s">
        <v>169</v>
      </c>
      <c r="K197" s="224">
        <v>8</v>
      </c>
      <c r="L197" s="225">
        <v>0</v>
      </c>
      <c r="M197" s="226"/>
      <c r="N197" s="227">
        <f>ROUND(L197*K197,2)</f>
        <v>0</v>
      </c>
      <c r="O197" s="227"/>
      <c r="P197" s="227"/>
      <c r="Q197" s="227"/>
      <c r="R197" s="49"/>
      <c r="T197" s="228" t="s">
        <v>22</v>
      </c>
      <c r="U197" s="57" t="s">
        <v>43</v>
      </c>
      <c r="V197" s="48"/>
      <c r="W197" s="229">
        <f>V197*K197</f>
        <v>0</v>
      </c>
      <c r="X197" s="229">
        <v>0.04684</v>
      </c>
      <c r="Y197" s="229">
        <f>X197*K197</f>
        <v>0.37472</v>
      </c>
      <c r="Z197" s="229">
        <v>0</v>
      </c>
      <c r="AA197" s="230">
        <f>Z197*K197</f>
        <v>0</v>
      </c>
      <c r="AR197" s="23" t="s">
        <v>170</v>
      </c>
      <c r="AT197" s="23" t="s">
        <v>166</v>
      </c>
      <c r="AU197" s="23" t="s">
        <v>144</v>
      </c>
      <c r="AY197" s="23" t="s">
        <v>165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144</v>
      </c>
      <c r="BK197" s="143">
        <f>ROUND(L197*K197,2)</f>
        <v>0</v>
      </c>
      <c r="BL197" s="23" t="s">
        <v>170</v>
      </c>
      <c r="BM197" s="23" t="s">
        <v>266</v>
      </c>
    </row>
    <row r="198" s="1" customFormat="1" ht="25.5" customHeight="1">
      <c r="B198" s="47"/>
      <c r="C198" s="260" t="s">
        <v>267</v>
      </c>
      <c r="D198" s="260" t="s">
        <v>268</v>
      </c>
      <c r="E198" s="261" t="s">
        <v>269</v>
      </c>
      <c r="F198" s="262" t="s">
        <v>270</v>
      </c>
      <c r="G198" s="262"/>
      <c r="H198" s="262"/>
      <c r="I198" s="262"/>
      <c r="J198" s="263" t="s">
        <v>169</v>
      </c>
      <c r="K198" s="264">
        <v>3</v>
      </c>
      <c r="L198" s="265">
        <v>0</v>
      </c>
      <c r="M198" s="266"/>
      <c r="N198" s="267">
        <f>ROUND(L198*K198,2)</f>
        <v>0</v>
      </c>
      <c r="O198" s="227"/>
      <c r="P198" s="227"/>
      <c r="Q198" s="227"/>
      <c r="R198" s="49"/>
      <c r="T198" s="228" t="s">
        <v>22</v>
      </c>
      <c r="U198" s="57" t="s">
        <v>43</v>
      </c>
      <c r="V198" s="48"/>
      <c r="W198" s="229">
        <f>V198*K198</f>
        <v>0</v>
      </c>
      <c r="X198" s="229">
        <v>0.010800000000000001</v>
      </c>
      <c r="Y198" s="229">
        <f>X198*K198</f>
        <v>0.032399999999999998</v>
      </c>
      <c r="Z198" s="229">
        <v>0</v>
      </c>
      <c r="AA198" s="230">
        <f>Z198*K198</f>
        <v>0</v>
      </c>
      <c r="AR198" s="23" t="s">
        <v>204</v>
      </c>
      <c r="AT198" s="23" t="s">
        <v>268</v>
      </c>
      <c r="AU198" s="23" t="s">
        <v>144</v>
      </c>
      <c r="AY198" s="23" t="s">
        <v>165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23" t="s">
        <v>144</v>
      </c>
      <c r="BK198" s="143">
        <f>ROUND(L198*K198,2)</f>
        <v>0</v>
      </c>
      <c r="BL198" s="23" t="s">
        <v>170</v>
      </c>
      <c r="BM198" s="23" t="s">
        <v>271</v>
      </c>
    </row>
    <row r="199" s="1" customFormat="1" ht="25.5" customHeight="1">
      <c r="B199" s="47"/>
      <c r="C199" s="260" t="s">
        <v>272</v>
      </c>
      <c r="D199" s="260" t="s">
        <v>268</v>
      </c>
      <c r="E199" s="261" t="s">
        <v>273</v>
      </c>
      <c r="F199" s="262" t="s">
        <v>274</v>
      </c>
      <c r="G199" s="262"/>
      <c r="H199" s="262"/>
      <c r="I199" s="262"/>
      <c r="J199" s="263" t="s">
        <v>169</v>
      </c>
      <c r="K199" s="264">
        <v>4</v>
      </c>
      <c r="L199" s="265">
        <v>0</v>
      </c>
      <c r="M199" s="266"/>
      <c r="N199" s="267">
        <f>ROUND(L199*K199,2)</f>
        <v>0</v>
      </c>
      <c r="O199" s="227"/>
      <c r="P199" s="227"/>
      <c r="Q199" s="227"/>
      <c r="R199" s="49"/>
      <c r="T199" s="228" t="s">
        <v>22</v>
      </c>
      <c r="U199" s="57" t="s">
        <v>43</v>
      </c>
      <c r="V199" s="48"/>
      <c r="W199" s="229">
        <f>V199*K199</f>
        <v>0</v>
      </c>
      <c r="X199" s="229">
        <v>0.0112</v>
      </c>
      <c r="Y199" s="229">
        <f>X199*K199</f>
        <v>0.0448</v>
      </c>
      <c r="Z199" s="229">
        <v>0</v>
      </c>
      <c r="AA199" s="230">
        <f>Z199*K199</f>
        <v>0</v>
      </c>
      <c r="AR199" s="23" t="s">
        <v>204</v>
      </c>
      <c r="AT199" s="23" t="s">
        <v>268</v>
      </c>
      <c r="AU199" s="23" t="s">
        <v>144</v>
      </c>
      <c r="AY199" s="23" t="s">
        <v>165</v>
      </c>
      <c r="BE199" s="143">
        <f>IF(U199="základní",N199,0)</f>
        <v>0</v>
      </c>
      <c r="BF199" s="143">
        <f>IF(U199="snížená",N199,0)</f>
        <v>0</v>
      </c>
      <c r="BG199" s="143">
        <f>IF(U199="zákl. přenesená",N199,0)</f>
        <v>0</v>
      </c>
      <c r="BH199" s="143">
        <f>IF(U199="sníž. přenesená",N199,0)</f>
        <v>0</v>
      </c>
      <c r="BI199" s="143">
        <f>IF(U199="nulová",N199,0)</f>
        <v>0</v>
      </c>
      <c r="BJ199" s="23" t="s">
        <v>144</v>
      </c>
      <c r="BK199" s="143">
        <f>ROUND(L199*K199,2)</f>
        <v>0</v>
      </c>
      <c r="BL199" s="23" t="s">
        <v>170</v>
      </c>
      <c r="BM199" s="23" t="s">
        <v>275</v>
      </c>
    </row>
    <row r="200" s="1" customFormat="1" ht="25.5" customHeight="1">
      <c r="B200" s="47"/>
      <c r="C200" s="260" t="s">
        <v>276</v>
      </c>
      <c r="D200" s="260" t="s">
        <v>268</v>
      </c>
      <c r="E200" s="261" t="s">
        <v>277</v>
      </c>
      <c r="F200" s="262" t="s">
        <v>278</v>
      </c>
      <c r="G200" s="262"/>
      <c r="H200" s="262"/>
      <c r="I200" s="262"/>
      <c r="J200" s="263" t="s">
        <v>169</v>
      </c>
      <c r="K200" s="264">
        <v>1</v>
      </c>
      <c r="L200" s="265">
        <v>0</v>
      </c>
      <c r="M200" s="266"/>
      <c r="N200" s="267">
        <f>ROUND(L200*K200,2)</f>
        <v>0</v>
      </c>
      <c r="O200" s="227"/>
      <c r="P200" s="227"/>
      <c r="Q200" s="227"/>
      <c r="R200" s="49"/>
      <c r="T200" s="228" t="s">
        <v>22</v>
      </c>
      <c r="U200" s="57" t="s">
        <v>43</v>
      </c>
      <c r="V200" s="48"/>
      <c r="W200" s="229">
        <f>V200*K200</f>
        <v>0</v>
      </c>
      <c r="X200" s="229">
        <v>0.0114</v>
      </c>
      <c r="Y200" s="229">
        <f>X200*K200</f>
        <v>0.0114</v>
      </c>
      <c r="Z200" s="229">
        <v>0</v>
      </c>
      <c r="AA200" s="230">
        <f>Z200*K200</f>
        <v>0</v>
      </c>
      <c r="AR200" s="23" t="s">
        <v>204</v>
      </c>
      <c r="AT200" s="23" t="s">
        <v>268</v>
      </c>
      <c r="AU200" s="23" t="s">
        <v>144</v>
      </c>
      <c r="AY200" s="23" t="s">
        <v>165</v>
      </c>
      <c r="BE200" s="143">
        <f>IF(U200="základní",N200,0)</f>
        <v>0</v>
      </c>
      <c r="BF200" s="143">
        <f>IF(U200="snížená",N200,0)</f>
        <v>0</v>
      </c>
      <c r="BG200" s="143">
        <f>IF(U200="zákl. přenesená",N200,0)</f>
        <v>0</v>
      </c>
      <c r="BH200" s="143">
        <f>IF(U200="sníž. přenesená",N200,0)</f>
        <v>0</v>
      </c>
      <c r="BI200" s="143">
        <f>IF(U200="nulová",N200,0)</f>
        <v>0</v>
      </c>
      <c r="BJ200" s="23" t="s">
        <v>144</v>
      </c>
      <c r="BK200" s="143">
        <f>ROUND(L200*K200,2)</f>
        <v>0</v>
      </c>
      <c r="BL200" s="23" t="s">
        <v>170</v>
      </c>
      <c r="BM200" s="23" t="s">
        <v>279</v>
      </c>
    </row>
    <row r="201" s="9" customFormat="1" ht="29.88" customHeight="1">
      <c r="B201" s="206"/>
      <c r="C201" s="207"/>
      <c r="D201" s="217" t="s">
        <v>121</v>
      </c>
      <c r="E201" s="217"/>
      <c r="F201" s="217"/>
      <c r="G201" s="217"/>
      <c r="H201" s="217"/>
      <c r="I201" s="217"/>
      <c r="J201" s="217"/>
      <c r="K201" s="217"/>
      <c r="L201" s="217"/>
      <c r="M201" s="217"/>
      <c r="N201" s="268">
        <f>BK201</f>
        <v>0</v>
      </c>
      <c r="O201" s="269"/>
      <c r="P201" s="269"/>
      <c r="Q201" s="269"/>
      <c r="R201" s="210"/>
      <c r="T201" s="211"/>
      <c r="U201" s="207"/>
      <c r="V201" s="207"/>
      <c r="W201" s="212">
        <f>SUM(W202:W240)</f>
        <v>0</v>
      </c>
      <c r="X201" s="207"/>
      <c r="Y201" s="212">
        <f>SUM(Y202:Y240)</f>
        <v>0.0099977299999999998</v>
      </c>
      <c r="Z201" s="207"/>
      <c r="AA201" s="213">
        <f>SUM(AA202:AA240)</f>
        <v>4.2753800000000002</v>
      </c>
      <c r="AR201" s="214" t="s">
        <v>84</v>
      </c>
      <c r="AT201" s="215" t="s">
        <v>75</v>
      </c>
      <c r="AU201" s="215" t="s">
        <v>84</v>
      </c>
      <c r="AY201" s="214" t="s">
        <v>165</v>
      </c>
      <c r="BK201" s="216">
        <f>SUM(BK202:BK240)</f>
        <v>0</v>
      </c>
    </row>
    <row r="202" s="1" customFormat="1" ht="38.25" customHeight="1">
      <c r="B202" s="47"/>
      <c r="C202" s="220" t="s">
        <v>10</v>
      </c>
      <c r="D202" s="220" t="s">
        <v>166</v>
      </c>
      <c r="E202" s="221" t="s">
        <v>280</v>
      </c>
      <c r="F202" s="222" t="s">
        <v>281</v>
      </c>
      <c r="G202" s="222"/>
      <c r="H202" s="222"/>
      <c r="I202" s="222"/>
      <c r="J202" s="223" t="s">
        <v>185</v>
      </c>
      <c r="K202" s="224">
        <v>55.048999999999999</v>
      </c>
      <c r="L202" s="225">
        <v>0</v>
      </c>
      <c r="M202" s="226"/>
      <c r="N202" s="227">
        <f>ROUND(L202*K202,2)</f>
        <v>0</v>
      </c>
      <c r="O202" s="227"/>
      <c r="P202" s="227"/>
      <c r="Q202" s="227"/>
      <c r="R202" s="49"/>
      <c r="T202" s="228" t="s">
        <v>22</v>
      </c>
      <c r="U202" s="57" t="s">
        <v>43</v>
      </c>
      <c r="V202" s="48"/>
      <c r="W202" s="229">
        <f>V202*K202</f>
        <v>0</v>
      </c>
      <c r="X202" s="229">
        <v>0.00012999999999999999</v>
      </c>
      <c r="Y202" s="229">
        <f>X202*K202</f>
        <v>0.0071563699999999996</v>
      </c>
      <c r="Z202" s="229">
        <v>0</v>
      </c>
      <c r="AA202" s="230">
        <f>Z202*K202</f>
        <v>0</v>
      </c>
      <c r="AR202" s="23" t="s">
        <v>170</v>
      </c>
      <c r="AT202" s="23" t="s">
        <v>166</v>
      </c>
      <c r="AU202" s="23" t="s">
        <v>144</v>
      </c>
      <c r="AY202" s="23" t="s">
        <v>165</v>
      </c>
      <c r="BE202" s="143">
        <f>IF(U202="základní",N202,0)</f>
        <v>0</v>
      </c>
      <c r="BF202" s="143">
        <f>IF(U202="snížená",N202,0)</f>
        <v>0</v>
      </c>
      <c r="BG202" s="143">
        <f>IF(U202="zákl. přenesená",N202,0)</f>
        <v>0</v>
      </c>
      <c r="BH202" s="143">
        <f>IF(U202="sníž. přenesená",N202,0)</f>
        <v>0</v>
      </c>
      <c r="BI202" s="143">
        <f>IF(U202="nulová",N202,0)</f>
        <v>0</v>
      </c>
      <c r="BJ202" s="23" t="s">
        <v>144</v>
      </c>
      <c r="BK202" s="143">
        <f>ROUND(L202*K202,2)</f>
        <v>0</v>
      </c>
      <c r="BL202" s="23" t="s">
        <v>170</v>
      </c>
      <c r="BM202" s="23" t="s">
        <v>282</v>
      </c>
    </row>
    <row r="203" s="10" customFormat="1" ht="16.5" customHeight="1">
      <c r="B203" s="231"/>
      <c r="C203" s="232"/>
      <c r="D203" s="232"/>
      <c r="E203" s="233" t="s">
        <v>22</v>
      </c>
      <c r="F203" s="234" t="s">
        <v>283</v>
      </c>
      <c r="G203" s="235"/>
      <c r="H203" s="235"/>
      <c r="I203" s="235"/>
      <c r="J203" s="232"/>
      <c r="K203" s="236">
        <v>55.048999999999999</v>
      </c>
      <c r="L203" s="232"/>
      <c r="M203" s="232"/>
      <c r="N203" s="232"/>
      <c r="O203" s="232"/>
      <c r="P203" s="232"/>
      <c r="Q203" s="232"/>
      <c r="R203" s="237"/>
      <c r="T203" s="238"/>
      <c r="U203" s="232"/>
      <c r="V203" s="232"/>
      <c r="W203" s="232"/>
      <c r="X203" s="232"/>
      <c r="Y203" s="232"/>
      <c r="Z203" s="232"/>
      <c r="AA203" s="239"/>
      <c r="AT203" s="240" t="s">
        <v>173</v>
      </c>
      <c r="AU203" s="240" t="s">
        <v>144</v>
      </c>
      <c r="AV203" s="10" t="s">
        <v>144</v>
      </c>
      <c r="AW203" s="10" t="s">
        <v>34</v>
      </c>
      <c r="AX203" s="10" t="s">
        <v>76</v>
      </c>
      <c r="AY203" s="240" t="s">
        <v>165</v>
      </c>
    </row>
    <row r="204" s="11" customFormat="1" ht="16.5" customHeight="1">
      <c r="B204" s="242"/>
      <c r="C204" s="243"/>
      <c r="D204" s="243"/>
      <c r="E204" s="244" t="s">
        <v>22</v>
      </c>
      <c r="F204" s="245" t="s">
        <v>189</v>
      </c>
      <c r="G204" s="243"/>
      <c r="H204" s="243"/>
      <c r="I204" s="243"/>
      <c r="J204" s="243"/>
      <c r="K204" s="246">
        <v>55.048999999999999</v>
      </c>
      <c r="L204" s="243"/>
      <c r="M204" s="243"/>
      <c r="N204" s="243"/>
      <c r="O204" s="243"/>
      <c r="P204" s="243"/>
      <c r="Q204" s="243"/>
      <c r="R204" s="247"/>
      <c r="T204" s="248"/>
      <c r="U204" s="243"/>
      <c r="V204" s="243"/>
      <c r="W204" s="243"/>
      <c r="X204" s="243"/>
      <c r="Y204" s="243"/>
      <c r="Z204" s="243"/>
      <c r="AA204" s="249"/>
      <c r="AT204" s="250" t="s">
        <v>173</v>
      </c>
      <c r="AU204" s="250" t="s">
        <v>144</v>
      </c>
      <c r="AV204" s="11" t="s">
        <v>170</v>
      </c>
      <c r="AW204" s="11" t="s">
        <v>34</v>
      </c>
      <c r="AX204" s="11" t="s">
        <v>84</v>
      </c>
      <c r="AY204" s="250" t="s">
        <v>165</v>
      </c>
    </row>
    <row r="205" s="1" customFormat="1" ht="38.25" customHeight="1">
      <c r="B205" s="47"/>
      <c r="C205" s="220" t="s">
        <v>284</v>
      </c>
      <c r="D205" s="220" t="s">
        <v>166</v>
      </c>
      <c r="E205" s="221" t="s">
        <v>285</v>
      </c>
      <c r="F205" s="222" t="s">
        <v>286</v>
      </c>
      <c r="G205" s="222"/>
      <c r="H205" s="222"/>
      <c r="I205" s="222"/>
      <c r="J205" s="223" t="s">
        <v>185</v>
      </c>
      <c r="K205" s="224">
        <v>71.034000000000006</v>
      </c>
      <c r="L205" s="225">
        <v>0</v>
      </c>
      <c r="M205" s="226"/>
      <c r="N205" s="227">
        <f>ROUND(L205*K205,2)</f>
        <v>0</v>
      </c>
      <c r="O205" s="227"/>
      <c r="P205" s="227"/>
      <c r="Q205" s="227"/>
      <c r="R205" s="49"/>
      <c r="T205" s="228" t="s">
        <v>22</v>
      </c>
      <c r="U205" s="57" t="s">
        <v>43</v>
      </c>
      <c r="V205" s="48"/>
      <c r="W205" s="229">
        <f>V205*K205</f>
        <v>0</v>
      </c>
      <c r="X205" s="229">
        <v>4.0000000000000003E-05</v>
      </c>
      <c r="Y205" s="229">
        <f>X205*K205</f>
        <v>0.0028413600000000007</v>
      </c>
      <c r="Z205" s="229">
        <v>0</v>
      </c>
      <c r="AA205" s="230">
        <f>Z205*K205</f>
        <v>0</v>
      </c>
      <c r="AR205" s="23" t="s">
        <v>170</v>
      </c>
      <c r="AT205" s="23" t="s">
        <v>166</v>
      </c>
      <c r="AU205" s="23" t="s">
        <v>144</v>
      </c>
      <c r="AY205" s="23" t="s">
        <v>165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144</v>
      </c>
      <c r="BK205" s="143">
        <f>ROUND(L205*K205,2)</f>
        <v>0</v>
      </c>
      <c r="BL205" s="23" t="s">
        <v>170</v>
      </c>
      <c r="BM205" s="23" t="s">
        <v>287</v>
      </c>
    </row>
    <row r="206" s="10" customFormat="1" ht="16.5" customHeight="1">
      <c r="B206" s="231"/>
      <c r="C206" s="232"/>
      <c r="D206" s="232"/>
      <c r="E206" s="233" t="s">
        <v>22</v>
      </c>
      <c r="F206" s="234" t="s">
        <v>288</v>
      </c>
      <c r="G206" s="235"/>
      <c r="H206" s="235"/>
      <c r="I206" s="235"/>
      <c r="J206" s="232"/>
      <c r="K206" s="236">
        <v>71.034000000000006</v>
      </c>
      <c r="L206" s="232"/>
      <c r="M206" s="232"/>
      <c r="N206" s="232"/>
      <c r="O206" s="232"/>
      <c r="P206" s="232"/>
      <c r="Q206" s="232"/>
      <c r="R206" s="237"/>
      <c r="T206" s="238"/>
      <c r="U206" s="232"/>
      <c r="V206" s="232"/>
      <c r="W206" s="232"/>
      <c r="X206" s="232"/>
      <c r="Y206" s="232"/>
      <c r="Z206" s="232"/>
      <c r="AA206" s="239"/>
      <c r="AT206" s="240" t="s">
        <v>173</v>
      </c>
      <c r="AU206" s="240" t="s">
        <v>144</v>
      </c>
      <c r="AV206" s="10" t="s">
        <v>144</v>
      </c>
      <c r="AW206" s="10" t="s">
        <v>34</v>
      </c>
      <c r="AX206" s="10" t="s">
        <v>76</v>
      </c>
      <c r="AY206" s="240" t="s">
        <v>165</v>
      </c>
    </row>
    <row r="207" s="11" customFormat="1" ht="16.5" customHeight="1">
      <c r="B207" s="242"/>
      <c r="C207" s="243"/>
      <c r="D207" s="243"/>
      <c r="E207" s="244" t="s">
        <v>22</v>
      </c>
      <c r="F207" s="245" t="s">
        <v>189</v>
      </c>
      <c r="G207" s="243"/>
      <c r="H207" s="243"/>
      <c r="I207" s="243"/>
      <c r="J207" s="243"/>
      <c r="K207" s="246">
        <v>71.034000000000006</v>
      </c>
      <c r="L207" s="243"/>
      <c r="M207" s="243"/>
      <c r="N207" s="243"/>
      <c r="O207" s="243"/>
      <c r="P207" s="243"/>
      <c r="Q207" s="243"/>
      <c r="R207" s="247"/>
      <c r="T207" s="248"/>
      <c r="U207" s="243"/>
      <c r="V207" s="243"/>
      <c r="W207" s="243"/>
      <c r="X207" s="243"/>
      <c r="Y207" s="243"/>
      <c r="Z207" s="243"/>
      <c r="AA207" s="249"/>
      <c r="AT207" s="250" t="s">
        <v>173</v>
      </c>
      <c r="AU207" s="250" t="s">
        <v>144</v>
      </c>
      <c r="AV207" s="11" t="s">
        <v>170</v>
      </c>
      <c r="AW207" s="11" t="s">
        <v>34</v>
      </c>
      <c r="AX207" s="11" t="s">
        <v>84</v>
      </c>
      <c r="AY207" s="250" t="s">
        <v>165</v>
      </c>
    </row>
    <row r="208" s="1" customFormat="1" ht="25.5" customHeight="1">
      <c r="B208" s="47"/>
      <c r="C208" s="220" t="s">
        <v>289</v>
      </c>
      <c r="D208" s="220" t="s">
        <v>166</v>
      </c>
      <c r="E208" s="221" t="s">
        <v>290</v>
      </c>
      <c r="F208" s="222" t="s">
        <v>291</v>
      </c>
      <c r="G208" s="222"/>
      <c r="H208" s="222"/>
      <c r="I208" s="222"/>
      <c r="J208" s="223" t="s">
        <v>292</v>
      </c>
      <c r="K208" s="224">
        <v>30</v>
      </c>
      <c r="L208" s="225">
        <v>0</v>
      </c>
      <c r="M208" s="226"/>
      <c r="N208" s="227">
        <f>ROUND(L208*K208,2)</f>
        <v>0</v>
      </c>
      <c r="O208" s="227"/>
      <c r="P208" s="227"/>
      <c r="Q208" s="227"/>
      <c r="R208" s="49"/>
      <c r="T208" s="228" t="s">
        <v>22</v>
      </c>
      <c r="U208" s="57" t="s">
        <v>43</v>
      </c>
      <c r="V208" s="48"/>
      <c r="W208" s="229">
        <f>V208*K208</f>
        <v>0</v>
      </c>
      <c r="X208" s="229">
        <v>0</v>
      </c>
      <c r="Y208" s="229">
        <f>X208*K208</f>
        <v>0</v>
      </c>
      <c r="Z208" s="229">
        <v>0</v>
      </c>
      <c r="AA208" s="230">
        <f>Z208*K208</f>
        <v>0</v>
      </c>
      <c r="AR208" s="23" t="s">
        <v>170</v>
      </c>
      <c r="AT208" s="23" t="s">
        <v>166</v>
      </c>
      <c r="AU208" s="23" t="s">
        <v>144</v>
      </c>
      <c r="AY208" s="23" t="s">
        <v>165</v>
      </c>
      <c r="BE208" s="143">
        <f>IF(U208="základní",N208,0)</f>
        <v>0</v>
      </c>
      <c r="BF208" s="143">
        <f>IF(U208="snížená",N208,0)</f>
        <v>0</v>
      </c>
      <c r="BG208" s="143">
        <f>IF(U208="zákl. přenesená",N208,0)</f>
        <v>0</v>
      </c>
      <c r="BH208" s="143">
        <f>IF(U208="sníž. přenesená",N208,0)</f>
        <v>0</v>
      </c>
      <c r="BI208" s="143">
        <f>IF(U208="nulová",N208,0)</f>
        <v>0</v>
      </c>
      <c r="BJ208" s="23" t="s">
        <v>144</v>
      </c>
      <c r="BK208" s="143">
        <f>ROUND(L208*K208,2)</f>
        <v>0</v>
      </c>
      <c r="BL208" s="23" t="s">
        <v>170</v>
      </c>
      <c r="BM208" s="23" t="s">
        <v>293</v>
      </c>
    </row>
    <row r="209" s="1" customFormat="1" ht="25.5" customHeight="1">
      <c r="B209" s="47"/>
      <c r="C209" s="220" t="s">
        <v>294</v>
      </c>
      <c r="D209" s="220" t="s">
        <v>166</v>
      </c>
      <c r="E209" s="221" t="s">
        <v>295</v>
      </c>
      <c r="F209" s="222" t="s">
        <v>296</v>
      </c>
      <c r="G209" s="222"/>
      <c r="H209" s="222"/>
      <c r="I209" s="222"/>
      <c r="J209" s="223" t="s">
        <v>185</v>
      </c>
      <c r="K209" s="224">
        <v>4.29</v>
      </c>
      <c r="L209" s="225">
        <v>0</v>
      </c>
      <c r="M209" s="226"/>
      <c r="N209" s="227">
        <f>ROUND(L209*K209,2)</f>
        <v>0</v>
      </c>
      <c r="O209" s="227"/>
      <c r="P209" s="227"/>
      <c r="Q209" s="227"/>
      <c r="R209" s="49"/>
      <c r="T209" s="228" t="s">
        <v>22</v>
      </c>
      <c r="U209" s="57" t="s">
        <v>43</v>
      </c>
      <c r="V209" s="48"/>
      <c r="W209" s="229">
        <f>V209*K209</f>
        <v>0</v>
      </c>
      <c r="X209" s="229">
        <v>0</v>
      </c>
      <c r="Y209" s="229">
        <f>X209*K209</f>
        <v>0</v>
      </c>
      <c r="Z209" s="229">
        <v>0.13100000000000001</v>
      </c>
      <c r="AA209" s="230">
        <f>Z209*K209</f>
        <v>0.56198999999999999</v>
      </c>
      <c r="AR209" s="23" t="s">
        <v>170</v>
      </c>
      <c r="AT209" s="23" t="s">
        <v>166</v>
      </c>
      <c r="AU209" s="23" t="s">
        <v>144</v>
      </c>
      <c r="AY209" s="23" t="s">
        <v>165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3" t="s">
        <v>144</v>
      </c>
      <c r="BK209" s="143">
        <f>ROUND(L209*K209,2)</f>
        <v>0</v>
      </c>
      <c r="BL209" s="23" t="s">
        <v>170</v>
      </c>
      <c r="BM209" s="23" t="s">
        <v>297</v>
      </c>
    </row>
    <row r="210" s="10" customFormat="1" ht="16.5" customHeight="1">
      <c r="B210" s="231"/>
      <c r="C210" s="232"/>
      <c r="D210" s="232"/>
      <c r="E210" s="233" t="s">
        <v>22</v>
      </c>
      <c r="F210" s="234" t="s">
        <v>298</v>
      </c>
      <c r="G210" s="235"/>
      <c r="H210" s="235"/>
      <c r="I210" s="235"/>
      <c r="J210" s="232"/>
      <c r="K210" s="236">
        <v>1.3999999999999999</v>
      </c>
      <c r="L210" s="232"/>
      <c r="M210" s="232"/>
      <c r="N210" s="232"/>
      <c r="O210" s="232"/>
      <c r="P210" s="232"/>
      <c r="Q210" s="232"/>
      <c r="R210" s="237"/>
      <c r="T210" s="238"/>
      <c r="U210" s="232"/>
      <c r="V210" s="232"/>
      <c r="W210" s="232"/>
      <c r="X210" s="232"/>
      <c r="Y210" s="232"/>
      <c r="Z210" s="232"/>
      <c r="AA210" s="239"/>
      <c r="AT210" s="240" t="s">
        <v>173</v>
      </c>
      <c r="AU210" s="240" t="s">
        <v>144</v>
      </c>
      <c r="AV210" s="10" t="s">
        <v>144</v>
      </c>
      <c r="AW210" s="10" t="s">
        <v>34</v>
      </c>
      <c r="AX210" s="10" t="s">
        <v>76</v>
      </c>
      <c r="AY210" s="240" t="s">
        <v>165</v>
      </c>
    </row>
    <row r="211" s="10" customFormat="1" ht="16.5" customHeight="1">
      <c r="B211" s="231"/>
      <c r="C211" s="232"/>
      <c r="D211" s="232"/>
      <c r="E211" s="233" t="s">
        <v>22</v>
      </c>
      <c r="F211" s="241" t="s">
        <v>299</v>
      </c>
      <c r="G211" s="232"/>
      <c r="H211" s="232"/>
      <c r="I211" s="232"/>
      <c r="J211" s="232"/>
      <c r="K211" s="236">
        <v>1.8899999999999999</v>
      </c>
      <c r="L211" s="232"/>
      <c r="M211" s="232"/>
      <c r="N211" s="232"/>
      <c r="O211" s="232"/>
      <c r="P211" s="232"/>
      <c r="Q211" s="232"/>
      <c r="R211" s="237"/>
      <c r="T211" s="238"/>
      <c r="U211" s="232"/>
      <c r="V211" s="232"/>
      <c r="W211" s="232"/>
      <c r="X211" s="232"/>
      <c r="Y211" s="232"/>
      <c r="Z211" s="232"/>
      <c r="AA211" s="239"/>
      <c r="AT211" s="240" t="s">
        <v>173</v>
      </c>
      <c r="AU211" s="240" t="s">
        <v>144</v>
      </c>
      <c r="AV211" s="10" t="s">
        <v>144</v>
      </c>
      <c r="AW211" s="10" t="s">
        <v>34</v>
      </c>
      <c r="AX211" s="10" t="s">
        <v>76</v>
      </c>
      <c r="AY211" s="240" t="s">
        <v>165</v>
      </c>
    </row>
    <row r="212" s="10" customFormat="1" ht="16.5" customHeight="1">
      <c r="B212" s="231"/>
      <c r="C212" s="232"/>
      <c r="D212" s="232"/>
      <c r="E212" s="233" t="s">
        <v>22</v>
      </c>
      <c r="F212" s="241" t="s">
        <v>188</v>
      </c>
      <c r="G212" s="232"/>
      <c r="H212" s="232"/>
      <c r="I212" s="232"/>
      <c r="J212" s="232"/>
      <c r="K212" s="236">
        <v>1</v>
      </c>
      <c r="L212" s="232"/>
      <c r="M212" s="232"/>
      <c r="N212" s="232"/>
      <c r="O212" s="232"/>
      <c r="P212" s="232"/>
      <c r="Q212" s="232"/>
      <c r="R212" s="237"/>
      <c r="T212" s="238"/>
      <c r="U212" s="232"/>
      <c r="V212" s="232"/>
      <c r="W212" s="232"/>
      <c r="X212" s="232"/>
      <c r="Y212" s="232"/>
      <c r="Z212" s="232"/>
      <c r="AA212" s="239"/>
      <c r="AT212" s="240" t="s">
        <v>173</v>
      </c>
      <c r="AU212" s="240" t="s">
        <v>144</v>
      </c>
      <c r="AV212" s="10" t="s">
        <v>144</v>
      </c>
      <c r="AW212" s="10" t="s">
        <v>34</v>
      </c>
      <c r="AX212" s="10" t="s">
        <v>76</v>
      </c>
      <c r="AY212" s="240" t="s">
        <v>165</v>
      </c>
    </row>
    <row r="213" s="11" customFormat="1" ht="16.5" customHeight="1">
      <c r="B213" s="242"/>
      <c r="C213" s="243"/>
      <c r="D213" s="243"/>
      <c r="E213" s="244" t="s">
        <v>22</v>
      </c>
      <c r="F213" s="245" t="s">
        <v>189</v>
      </c>
      <c r="G213" s="243"/>
      <c r="H213" s="243"/>
      <c r="I213" s="243"/>
      <c r="J213" s="243"/>
      <c r="K213" s="246">
        <v>4.29</v>
      </c>
      <c r="L213" s="243"/>
      <c r="M213" s="243"/>
      <c r="N213" s="243"/>
      <c r="O213" s="243"/>
      <c r="P213" s="243"/>
      <c r="Q213" s="243"/>
      <c r="R213" s="247"/>
      <c r="T213" s="248"/>
      <c r="U213" s="243"/>
      <c r="V213" s="243"/>
      <c r="W213" s="243"/>
      <c r="X213" s="243"/>
      <c r="Y213" s="243"/>
      <c r="Z213" s="243"/>
      <c r="AA213" s="249"/>
      <c r="AT213" s="250" t="s">
        <v>173</v>
      </c>
      <c r="AU213" s="250" t="s">
        <v>144</v>
      </c>
      <c r="AV213" s="11" t="s">
        <v>170</v>
      </c>
      <c r="AW213" s="11" t="s">
        <v>34</v>
      </c>
      <c r="AX213" s="11" t="s">
        <v>84</v>
      </c>
      <c r="AY213" s="250" t="s">
        <v>165</v>
      </c>
    </row>
    <row r="214" s="1" customFormat="1" ht="38.25" customHeight="1">
      <c r="B214" s="47"/>
      <c r="C214" s="220" t="s">
        <v>300</v>
      </c>
      <c r="D214" s="220" t="s">
        <v>166</v>
      </c>
      <c r="E214" s="221" t="s">
        <v>301</v>
      </c>
      <c r="F214" s="222" t="s">
        <v>302</v>
      </c>
      <c r="G214" s="222"/>
      <c r="H214" s="222"/>
      <c r="I214" s="222"/>
      <c r="J214" s="223" t="s">
        <v>185</v>
      </c>
      <c r="K214" s="224">
        <v>14.35</v>
      </c>
      <c r="L214" s="225">
        <v>0</v>
      </c>
      <c r="M214" s="226"/>
      <c r="N214" s="227">
        <f>ROUND(L214*K214,2)</f>
        <v>0</v>
      </c>
      <c r="O214" s="227"/>
      <c r="P214" s="227"/>
      <c r="Q214" s="227"/>
      <c r="R214" s="49"/>
      <c r="T214" s="228" t="s">
        <v>22</v>
      </c>
      <c r="U214" s="57" t="s">
        <v>43</v>
      </c>
      <c r="V214" s="48"/>
      <c r="W214" s="229">
        <f>V214*K214</f>
        <v>0</v>
      </c>
      <c r="X214" s="229">
        <v>0</v>
      </c>
      <c r="Y214" s="229">
        <f>X214*K214</f>
        <v>0</v>
      </c>
      <c r="Z214" s="229">
        <v>0.035000000000000003</v>
      </c>
      <c r="AA214" s="230">
        <f>Z214*K214</f>
        <v>0.50225000000000009</v>
      </c>
      <c r="AR214" s="23" t="s">
        <v>170</v>
      </c>
      <c r="AT214" s="23" t="s">
        <v>166</v>
      </c>
      <c r="AU214" s="23" t="s">
        <v>144</v>
      </c>
      <c r="AY214" s="23" t="s">
        <v>165</v>
      </c>
      <c r="BE214" s="143">
        <f>IF(U214="základní",N214,0)</f>
        <v>0</v>
      </c>
      <c r="BF214" s="143">
        <f>IF(U214="snížená",N214,0)</f>
        <v>0</v>
      </c>
      <c r="BG214" s="143">
        <f>IF(U214="zákl. přenesená",N214,0)</f>
        <v>0</v>
      </c>
      <c r="BH214" s="143">
        <f>IF(U214="sníž. přenesená",N214,0)</f>
        <v>0</v>
      </c>
      <c r="BI214" s="143">
        <f>IF(U214="nulová",N214,0)</f>
        <v>0</v>
      </c>
      <c r="BJ214" s="23" t="s">
        <v>144</v>
      </c>
      <c r="BK214" s="143">
        <f>ROUND(L214*K214,2)</f>
        <v>0</v>
      </c>
      <c r="BL214" s="23" t="s">
        <v>170</v>
      </c>
      <c r="BM214" s="23" t="s">
        <v>303</v>
      </c>
    </row>
    <row r="215" s="10" customFormat="1" ht="16.5" customHeight="1">
      <c r="B215" s="231"/>
      <c r="C215" s="232"/>
      <c r="D215" s="232"/>
      <c r="E215" s="233" t="s">
        <v>22</v>
      </c>
      <c r="F215" s="234" t="s">
        <v>304</v>
      </c>
      <c r="G215" s="235"/>
      <c r="H215" s="235"/>
      <c r="I215" s="235"/>
      <c r="J215" s="232"/>
      <c r="K215" s="236">
        <v>9.2100000000000009</v>
      </c>
      <c r="L215" s="232"/>
      <c r="M215" s="232"/>
      <c r="N215" s="232"/>
      <c r="O215" s="232"/>
      <c r="P215" s="232"/>
      <c r="Q215" s="232"/>
      <c r="R215" s="237"/>
      <c r="T215" s="238"/>
      <c r="U215" s="232"/>
      <c r="V215" s="232"/>
      <c r="W215" s="232"/>
      <c r="X215" s="232"/>
      <c r="Y215" s="232"/>
      <c r="Z215" s="232"/>
      <c r="AA215" s="239"/>
      <c r="AT215" s="240" t="s">
        <v>173</v>
      </c>
      <c r="AU215" s="240" t="s">
        <v>144</v>
      </c>
      <c r="AV215" s="10" t="s">
        <v>144</v>
      </c>
      <c r="AW215" s="10" t="s">
        <v>34</v>
      </c>
      <c r="AX215" s="10" t="s">
        <v>76</v>
      </c>
      <c r="AY215" s="240" t="s">
        <v>165</v>
      </c>
    </row>
    <row r="216" s="10" customFormat="1" ht="16.5" customHeight="1">
      <c r="B216" s="231"/>
      <c r="C216" s="232"/>
      <c r="D216" s="232"/>
      <c r="E216" s="233" t="s">
        <v>22</v>
      </c>
      <c r="F216" s="241" t="s">
        <v>305</v>
      </c>
      <c r="G216" s="232"/>
      <c r="H216" s="232"/>
      <c r="I216" s="232"/>
      <c r="J216" s="232"/>
      <c r="K216" s="236">
        <v>3.0099999999999998</v>
      </c>
      <c r="L216" s="232"/>
      <c r="M216" s="232"/>
      <c r="N216" s="232"/>
      <c r="O216" s="232"/>
      <c r="P216" s="232"/>
      <c r="Q216" s="232"/>
      <c r="R216" s="237"/>
      <c r="T216" s="238"/>
      <c r="U216" s="232"/>
      <c r="V216" s="232"/>
      <c r="W216" s="232"/>
      <c r="X216" s="232"/>
      <c r="Y216" s="232"/>
      <c r="Z216" s="232"/>
      <c r="AA216" s="239"/>
      <c r="AT216" s="240" t="s">
        <v>173</v>
      </c>
      <c r="AU216" s="240" t="s">
        <v>144</v>
      </c>
      <c r="AV216" s="10" t="s">
        <v>144</v>
      </c>
      <c r="AW216" s="10" t="s">
        <v>34</v>
      </c>
      <c r="AX216" s="10" t="s">
        <v>76</v>
      </c>
      <c r="AY216" s="240" t="s">
        <v>165</v>
      </c>
    </row>
    <row r="217" s="10" customFormat="1" ht="16.5" customHeight="1">
      <c r="B217" s="231"/>
      <c r="C217" s="232"/>
      <c r="D217" s="232"/>
      <c r="E217" s="233" t="s">
        <v>22</v>
      </c>
      <c r="F217" s="241" t="s">
        <v>306</v>
      </c>
      <c r="G217" s="232"/>
      <c r="H217" s="232"/>
      <c r="I217" s="232"/>
      <c r="J217" s="232"/>
      <c r="K217" s="236">
        <v>1.1699999999999999</v>
      </c>
      <c r="L217" s="232"/>
      <c r="M217" s="232"/>
      <c r="N217" s="232"/>
      <c r="O217" s="232"/>
      <c r="P217" s="232"/>
      <c r="Q217" s="232"/>
      <c r="R217" s="237"/>
      <c r="T217" s="238"/>
      <c r="U217" s="232"/>
      <c r="V217" s="232"/>
      <c r="W217" s="232"/>
      <c r="X217" s="232"/>
      <c r="Y217" s="232"/>
      <c r="Z217" s="232"/>
      <c r="AA217" s="239"/>
      <c r="AT217" s="240" t="s">
        <v>173</v>
      </c>
      <c r="AU217" s="240" t="s">
        <v>144</v>
      </c>
      <c r="AV217" s="10" t="s">
        <v>144</v>
      </c>
      <c r="AW217" s="10" t="s">
        <v>34</v>
      </c>
      <c r="AX217" s="10" t="s">
        <v>76</v>
      </c>
      <c r="AY217" s="240" t="s">
        <v>165</v>
      </c>
    </row>
    <row r="218" s="10" customFormat="1" ht="16.5" customHeight="1">
      <c r="B218" s="231"/>
      <c r="C218" s="232"/>
      <c r="D218" s="232"/>
      <c r="E218" s="233" t="s">
        <v>22</v>
      </c>
      <c r="F218" s="241" t="s">
        <v>307</v>
      </c>
      <c r="G218" s="232"/>
      <c r="H218" s="232"/>
      <c r="I218" s="232"/>
      <c r="J218" s="232"/>
      <c r="K218" s="236">
        <v>0.95999999999999996</v>
      </c>
      <c r="L218" s="232"/>
      <c r="M218" s="232"/>
      <c r="N218" s="232"/>
      <c r="O218" s="232"/>
      <c r="P218" s="232"/>
      <c r="Q218" s="232"/>
      <c r="R218" s="237"/>
      <c r="T218" s="238"/>
      <c r="U218" s="232"/>
      <c r="V218" s="232"/>
      <c r="W218" s="232"/>
      <c r="X218" s="232"/>
      <c r="Y218" s="232"/>
      <c r="Z218" s="232"/>
      <c r="AA218" s="239"/>
      <c r="AT218" s="240" t="s">
        <v>173</v>
      </c>
      <c r="AU218" s="240" t="s">
        <v>144</v>
      </c>
      <c r="AV218" s="10" t="s">
        <v>144</v>
      </c>
      <c r="AW218" s="10" t="s">
        <v>34</v>
      </c>
      <c r="AX218" s="10" t="s">
        <v>76</v>
      </c>
      <c r="AY218" s="240" t="s">
        <v>165</v>
      </c>
    </row>
    <row r="219" s="11" customFormat="1" ht="16.5" customHeight="1">
      <c r="B219" s="242"/>
      <c r="C219" s="243"/>
      <c r="D219" s="243"/>
      <c r="E219" s="244" t="s">
        <v>22</v>
      </c>
      <c r="F219" s="245" t="s">
        <v>189</v>
      </c>
      <c r="G219" s="243"/>
      <c r="H219" s="243"/>
      <c r="I219" s="243"/>
      <c r="J219" s="243"/>
      <c r="K219" s="246">
        <v>14.35</v>
      </c>
      <c r="L219" s="243"/>
      <c r="M219" s="243"/>
      <c r="N219" s="243"/>
      <c r="O219" s="243"/>
      <c r="P219" s="243"/>
      <c r="Q219" s="243"/>
      <c r="R219" s="247"/>
      <c r="T219" s="248"/>
      <c r="U219" s="243"/>
      <c r="V219" s="243"/>
      <c r="W219" s="243"/>
      <c r="X219" s="243"/>
      <c r="Y219" s="243"/>
      <c r="Z219" s="243"/>
      <c r="AA219" s="249"/>
      <c r="AT219" s="250" t="s">
        <v>173</v>
      </c>
      <c r="AU219" s="250" t="s">
        <v>144</v>
      </c>
      <c r="AV219" s="11" t="s">
        <v>170</v>
      </c>
      <c r="AW219" s="11" t="s">
        <v>34</v>
      </c>
      <c r="AX219" s="11" t="s">
        <v>84</v>
      </c>
      <c r="AY219" s="250" t="s">
        <v>165</v>
      </c>
    </row>
    <row r="220" s="1" customFormat="1" ht="16.5" customHeight="1">
      <c r="B220" s="47"/>
      <c r="C220" s="220" t="s">
        <v>308</v>
      </c>
      <c r="D220" s="220" t="s">
        <v>166</v>
      </c>
      <c r="E220" s="221" t="s">
        <v>309</v>
      </c>
      <c r="F220" s="222" t="s">
        <v>310</v>
      </c>
      <c r="G220" s="222"/>
      <c r="H220" s="222"/>
      <c r="I220" s="222"/>
      <c r="J220" s="223" t="s">
        <v>311</v>
      </c>
      <c r="K220" s="224">
        <v>16.260000000000002</v>
      </c>
      <c r="L220" s="225">
        <v>0</v>
      </c>
      <c r="M220" s="226"/>
      <c r="N220" s="227">
        <f>ROUND(L220*K220,2)</f>
        <v>0</v>
      </c>
      <c r="O220" s="227"/>
      <c r="P220" s="227"/>
      <c r="Q220" s="227"/>
      <c r="R220" s="49"/>
      <c r="T220" s="228" t="s">
        <v>22</v>
      </c>
      <c r="U220" s="57" t="s">
        <v>43</v>
      </c>
      <c r="V220" s="48"/>
      <c r="W220" s="229">
        <f>V220*K220</f>
        <v>0</v>
      </c>
      <c r="X220" s="229">
        <v>0</v>
      </c>
      <c r="Y220" s="229">
        <f>X220*K220</f>
        <v>0</v>
      </c>
      <c r="Z220" s="229">
        <v>0.0089999999999999993</v>
      </c>
      <c r="AA220" s="230">
        <f>Z220*K220</f>
        <v>0.14634</v>
      </c>
      <c r="AR220" s="23" t="s">
        <v>170</v>
      </c>
      <c r="AT220" s="23" t="s">
        <v>166</v>
      </c>
      <c r="AU220" s="23" t="s">
        <v>144</v>
      </c>
      <c r="AY220" s="23" t="s">
        <v>165</v>
      </c>
      <c r="BE220" s="143">
        <f>IF(U220="základní",N220,0)</f>
        <v>0</v>
      </c>
      <c r="BF220" s="143">
        <f>IF(U220="snížená",N220,0)</f>
        <v>0</v>
      </c>
      <c r="BG220" s="143">
        <f>IF(U220="zákl. přenesená",N220,0)</f>
        <v>0</v>
      </c>
      <c r="BH220" s="143">
        <f>IF(U220="sníž. přenesená",N220,0)</f>
        <v>0</v>
      </c>
      <c r="BI220" s="143">
        <f>IF(U220="nulová",N220,0)</f>
        <v>0</v>
      </c>
      <c r="BJ220" s="23" t="s">
        <v>144</v>
      </c>
      <c r="BK220" s="143">
        <f>ROUND(L220*K220,2)</f>
        <v>0</v>
      </c>
      <c r="BL220" s="23" t="s">
        <v>170</v>
      </c>
      <c r="BM220" s="23" t="s">
        <v>312</v>
      </c>
    </row>
    <row r="221" s="10" customFormat="1" ht="16.5" customHeight="1">
      <c r="B221" s="231"/>
      <c r="C221" s="232"/>
      <c r="D221" s="232"/>
      <c r="E221" s="233" t="s">
        <v>22</v>
      </c>
      <c r="F221" s="234" t="s">
        <v>313</v>
      </c>
      <c r="G221" s="235"/>
      <c r="H221" s="235"/>
      <c r="I221" s="235"/>
      <c r="J221" s="232"/>
      <c r="K221" s="236">
        <v>12.460000000000001</v>
      </c>
      <c r="L221" s="232"/>
      <c r="M221" s="232"/>
      <c r="N221" s="232"/>
      <c r="O221" s="232"/>
      <c r="P221" s="232"/>
      <c r="Q221" s="232"/>
      <c r="R221" s="237"/>
      <c r="T221" s="238"/>
      <c r="U221" s="232"/>
      <c r="V221" s="232"/>
      <c r="W221" s="232"/>
      <c r="X221" s="232"/>
      <c r="Y221" s="232"/>
      <c r="Z221" s="232"/>
      <c r="AA221" s="239"/>
      <c r="AT221" s="240" t="s">
        <v>173</v>
      </c>
      <c r="AU221" s="240" t="s">
        <v>144</v>
      </c>
      <c r="AV221" s="10" t="s">
        <v>144</v>
      </c>
      <c r="AW221" s="10" t="s">
        <v>34</v>
      </c>
      <c r="AX221" s="10" t="s">
        <v>76</v>
      </c>
      <c r="AY221" s="240" t="s">
        <v>165</v>
      </c>
    </row>
    <row r="222" s="10" customFormat="1" ht="16.5" customHeight="1">
      <c r="B222" s="231"/>
      <c r="C222" s="232"/>
      <c r="D222" s="232"/>
      <c r="E222" s="233" t="s">
        <v>22</v>
      </c>
      <c r="F222" s="241" t="s">
        <v>314</v>
      </c>
      <c r="G222" s="232"/>
      <c r="H222" s="232"/>
      <c r="I222" s="232"/>
      <c r="J222" s="232"/>
      <c r="K222" s="236">
        <v>3.7999999999999998</v>
      </c>
      <c r="L222" s="232"/>
      <c r="M222" s="232"/>
      <c r="N222" s="232"/>
      <c r="O222" s="232"/>
      <c r="P222" s="232"/>
      <c r="Q222" s="232"/>
      <c r="R222" s="237"/>
      <c r="T222" s="238"/>
      <c r="U222" s="232"/>
      <c r="V222" s="232"/>
      <c r="W222" s="232"/>
      <c r="X222" s="232"/>
      <c r="Y222" s="232"/>
      <c r="Z222" s="232"/>
      <c r="AA222" s="239"/>
      <c r="AT222" s="240" t="s">
        <v>173</v>
      </c>
      <c r="AU222" s="240" t="s">
        <v>144</v>
      </c>
      <c r="AV222" s="10" t="s">
        <v>144</v>
      </c>
      <c r="AW222" s="10" t="s">
        <v>34</v>
      </c>
      <c r="AX222" s="10" t="s">
        <v>76</v>
      </c>
      <c r="AY222" s="240" t="s">
        <v>165</v>
      </c>
    </row>
    <row r="223" s="11" customFormat="1" ht="16.5" customHeight="1">
      <c r="B223" s="242"/>
      <c r="C223" s="243"/>
      <c r="D223" s="243"/>
      <c r="E223" s="244" t="s">
        <v>22</v>
      </c>
      <c r="F223" s="245" t="s">
        <v>189</v>
      </c>
      <c r="G223" s="243"/>
      <c r="H223" s="243"/>
      <c r="I223" s="243"/>
      <c r="J223" s="243"/>
      <c r="K223" s="246">
        <v>16.260000000000002</v>
      </c>
      <c r="L223" s="243"/>
      <c r="M223" s="243"/>
      <c r="N223" s="243"/>
      <c r="O223" s="243"/>
      <c r="P223" s="243"/>
      <c r="Q223" s="243"/>
      <c r="R223" s="247"/>
      <c r="T223" s="248"/>
      <c r="U223" s="243"/>
      <c r="V223" s="243"/>
      <c r="W223" s="243"/>
      <c r="X223" s="243"/>
      <c r="Y223" s="243"/>
      <c r="Z223" s="243"/>
      <c r="AA223" s="249"/>
      <c r="AT223" s="250" t="s">
        <v>173</v>
      </c>
      <c r="AU223" s="250" t="s">
        <v>144</v>
      </c>
      <c r="AV223" s="11" t="s">
        <v>170</v>
      </c>
      <c r="AW223" s="11" t="s">
        <v>34</v>
      </c>
      <c r="AX223" s="11" t="s">
        <v>84</v>
      </c>
      <c r="AY223" s="250" t="s">
        <v>165</v>
      </c>
    </row>
    <row r="224" s="1" customFormat="1" ht="25.5" customHeight="1">
      <c r="B224" s="47"/>
      <c r="C224" s="220" t="s">
        <v>315</v>
      </c>
      <c r="D224" s="220" t="s">
        <v>166</v>
      </c>
      <c r="E224" s="221" t="s">
        <v>316</v>
      </c>
      <c r="F224" s="222" t="s">
        <v>317</v>
      </c>
      <c r="G224" s="222"/>
      <c r="H224" s="222"/>
      <c r="I224" s="222"/>
      <c r="J224" s="223" t="s">
        <v>185</v>
      </c>
      <c r="K224" s="224">
        <v>14.199999999999999</v>
      </c>
      <c r="L224" s="225">
        <v>0</v>
      </c>
      <c r="M224" s="226"/>
      <c r="N224" s="227">
        <f>ROUND(L224*K224,2)</f>
        <v>0</v>
      </c>
      <c r="O224" s="227"/>
      <c r="P224" s="227"/>
      <c r="Q224" s="227"/>
      <c r="R224" s="49"/>
      <c r="T224" s="228" t="s">
        <v>22</v>
      </c>
      <c r="U224" s="57" t="s">
        <v>43</v>
      </c>
      <c r="V224" s="48"/>
      <c r="W224" s="229">
        <f>V224*K224</f>
        <v>0</v>
      </c>
      <c r="X224" s="229">
        <v>0</v>
      </c>
      <c r="Y224" s="229">
        <f>X224*K224</f>
        <v>0</v>
      </c>
      <c r="Z224" s="229">
        <v>0.075999999999999998</v>
      </c>
      <c r="AA224" s="230">
        <f>Z224*K224</f>
        <v>1.0791999999999999</v>
      </c>
      <c r="AR224" s="23" t="s">
        <v>170</v>
      </c>
      <c r="AT224" s="23" t="s">
        <v>166</v>
      </c>
      <c r="AU224" s="23" t="s">
        <v>144</v>
      </c>
      <c r="AY224" s="23" t="s">
        <v>165</v>
      </c>
      <c r="BE224" s="143">
        <f>IF(U224="základní",N224,0)</f>
        <v>0</v>
      </c>
      <c r="BF224" s="143">
        <f>IF(U224="snížená",N224,0)</f>
        <v>0</v>
      </c>
      <c r="BG224" s="143">
        <f>IF(U224="zákl. přenesená",N224,0)</f>
        <v>0</v>
      </c>
      <c r="BH224" s="143">
        <f>IF(U224="sníž. přenesená",N224,0)</f>
        <v>0</v>
      </c>
      <c r="BI224" s="143">
        <f>IF(U224="nulová",N224,0)</f>
        <v>0</v>
      </c>
      <c r="BJ224" s="23" t="s">
        <v>144</v>
      </c>
      <c r="BK224" s="143">
        <f>ROUND(L224*K224,2)</f>
        <v>0</v>
      </c>
      <c r="BL224" s="23" t="s">
        <v>170</v>
      </c>
      <c r="BM224" s="23" t="s">
        <v>318</v>
      </c>
    </row>
    <row r="225" s="10" customFormat="1" ht="16.5" customHeight="1">
      <c r="B225" s="231"/>
      <c r="C225" s="232"/>
      <c r="D225" s="232"/>
      <c r="E225" s="233" t="s">
        <v>22</v>
      </c>
      <c r="F225" s="234" t="s">
        <v>319</v>
      </c>
      <c r="G225" s="235"/>
      <c r="H225" s="235"/>
      <c r="I225" s="235"/>
      <c r="J225" s="232"/>
      <c r="K225" s="236">
        <v>14.199999999999999</v>
      </c>
      <c r="L225" s="232"/>
      <c r="M225" s="232"/>
      <c r="N225" s="232"/>
      <c r="O225" s="232"/>
      <c r="P225" s="232"/>
      <c r="Q225" s="232"/>
      <c r="R225" s="237"/>
      <c r="T225" s="238"/>
      <c r="U225" s="232"/>
      <c r="V225" s="232"/>
      <c r="W225" s="232"/>
      <c r="X225" s="232"/>
      <c r="Y225" s="232"/>
      <c r="Z225" s="232"/>
      <c r="AA225" s="239"/>
      <c r="AT225" s="240" t="s">
        <v>173</v>
      </c>
      <c r="AU225" s="240" t="s">
        <v>144</v>
      </c>
      <c r="AV225" s="10" t="s">
        <v>144</v>
      </c>
      <c r="AW225" s="10" t="s">
        <v>34</v>
      </c>
      <c r="AX225" s="10" t="s">
        <v>76</v>
      </c>
      <c r="AY225" s="240" t="s">
        <v>165</v>
      </c>
    </row>
    <row r="226" s="11" customFormat="1" ht="16.5" customHeight="1">
      <c r="B226" s="242"/>
      <c r="C226" s="243"/>
      <c r="D226" s="243"/>
      <c r="E226" s="244" t="s">
        <v>22</v>
      </c>
      <c r="F226" s="245" t="s">
        <v>189</v>
      </c>
      <c r="G226" s="243"/>
      <c r="H226" s="243"/>
      <c r="I226" s="243"/>
      <c r="J226" s="243"/>
      <c r="K226" s="246">
        <v>14.199999999999999</v>
      </c>
      <c r="L226" s="243"/>
      <c r="M226" s="243"/>
      <c r="N226" s="243"/>
      <c r="O226" s="243"/>
      <c r="P226" s="243"/>
      <c r="Q226" s="243"/>
      <c r="R226" s="247"/>
      <c r="T226" s="248"/>
      <c r="U226" s="243"/>
      <c r="V226" s="243"/>
      <c r="W226" s="243"/>
      <c r="X226" s="243"/>
      <c r="Y226" s="243"/>
      <c r="Z226" s="243"/>
      <c r="AA226" s="249"/>
      <c r="AT226" s="250" t="s">
        <v>173</v>
      </c>
      <c r="AU226" s="250" t="s">
        <v>144</v>
      </c>
      <c r="AV226" s="11" t="s">
        <v>170</v>
      </c>
      <c r="AW226" s="11" t="s">
        <v>34</v>
      </c>
      <c r="AX226" s="11" t="s">
        <v>84</v>
      </c>
      <c r="AY226" s="250" t="s">
        <v>165</v>
      </c>
    </row>
    <row r="227" s="1" customFormat="1" ht="25.5" customHeight="1">
      <c r="B227" s="47"/>
      <c r="C227" s="220" t="s">
        <v>320</v>
      </c>
      <c r="D227" s="220" t="s">
        <v>166</v>
      </c>
      <c r="E227" s="221" t="s">
        <v>321</v>
      </c>
      <c r="F227" s="222" t="s">
        <v>322</v>
      </c>
      <c r="G227" s="222"/>
      <c r="H227" s="222"/>
      <c r="I227" s="222"/>
      <c r="J227" s="223" t="s">
        <v>311</v>
      </c>
      <c r="K227" s="224">
        <v>20</v>
      </c>
      <c r="L227" s="225">
        <v>0</v>
      </c>
      <c r="M227" s="226"/>
      <c r="N227" s="227">
        <f>ROUND(L227*K227,2)</f>
        <v>0</v>
      </c>
      <c r="O227" s="227"/>
      <c r="P227" s="227"/>
      <c r="Q227" s="227"/>
      <c r="R227" s="49"/>
      <c r="T227" s="228" t="s">
        <v>22</v>
      </c>
      <c r="U227" s="57" t="s">
        <v>43</v>
      </c>
      <c r="V227" s="48"/>
      <c r="W227" s="229">
        <f>V227*K227</f>
        <v>0</v>
      </c>
      <c r="X227" s="229">
        <v>0</v>
      </c>
      <c r="Y227" s="229">
        <f>X227*K227</f>
        <v>0</v>
      </c>
      <c r="Z227" s="229">
        <v>0.0089999999999999993</v>
      </c>
      <c r="AA227" s="230">
        <f>Z227*K227</f>
        <v>0.17999999999999999</v>
      </c>
      <c r="AR227" s="23" t="s">
        <v>170</v>
      </c>
      <c r="AT227" s="23" t="s">
        <v>166</v>
      </c>
      <c r="AU227" s="23" t="s">
        <v>144</v>
      </c>
      <c r="AY227" s="23" t="s">
        <v>165</v>
      </c>
      <c r="BE227" s="143">
        <f>IF(U227="základní",N227,0)</f>
        <v>0</v>
      </c>
      <c r="BF227" s="143">
        <f>IF(U227="snížená",N227,0)</f>
        <v>0</v>
      </c>
      <c r="BG227" s="143">
        <f>IF(U227="zákl. přenesená",N227,0)</f>
        <v>0</v>
      </c>
      <c r="BH227" s="143">
        <f>IF(U227="sníž. přenesená",N227,0)</f>
        <v>0</v>
      </c>
      <c r="BI227" s="143">
        <f>IF(U227="nulová",N227,0)</f>
        <v>0</v>
      </c>
      <c r="BJ227" s="23" t="s">
        <v>144</v>
      </c>
      <c r="BK227" s="143">
        <f>ROUND(L227*K227,2)</f>
        <v>0</v>
      </c>
      <c r="BL227" s="23" t="s">
        <v>170</v>
      </c>
      <c r="BM227" s="23" t="s">
        <v>323</v>
      </c>
    </row>
    <row r="228" s="1" customFormat="1" ht="25.5" customHeight="1">
      <c r="B228" s="47"/>
      <c r="C228" s="220" t="s">
        <v>324</v>
      </c>
      <c r="D228" s="220" t="s">
        <v>166</v>
      </c>
      <c r="E228" s="221" t="s">
        <v>325</v>
      </c>
      <c r="F228" s="222" t="s">
        <v>326</v>
      </c>
      <c r="G228" s="222"/>
      <c r="H228" s="222"/>
      <c r="I228" s="222"/>
      <c r="J228" s="223" t="s">
        <v>311</v>
      </c>
      <c r="K228" s="224">
        <v>10</v>
      </c>
      <c r="L228" s="225">
        <v>0</v>
      </c>
      <c r="M228" s="226"/>
      <c r="N228" s="227">
        <f>ROUND(L228*K228,2)</f>
        <v>0</v>
      </c>
      <c r="O228" s="227"/>
      <c r="P228" s="227"/>
      <c r="Q228" s="227"/>
      <c r="R228" s="49"/>
      <c r="T228" s="228" t="s">
        <v>22</v>
      </c>
      <c r="U228" s="57" t="s">
        <v>43</v>
      </c>
      <c r="V228" s="48"/>
      <c r="W228" s="229">
        <f>V228*K228</f>
        <v>0</v>
      </c>
      <c r="X228" s="229">
        <v>0</v>
      </c>
      <c r="Y228" s="229">
        <f>X228*K228</f>
        <v>0</v>
      </c>
      <c r="Z228" s="229">
        <v>0.025000000000000001</v>
      </c>
      <c r="AA228" s="230">
        <f>Z228*K228</f>
        <v>0.25</v>
      </c>
      <c r="AR228" s="23" t="s">
        <v>170</v>
      </c>
      <c r="AT228" s="23" t="s">
        <v>166</v>
      </c>
      <c r="AU228" s="23" t="s">
        <v>144</v>
      </c>
      <c r="AY228" s="23" t="s">
        <v>165</v>
      </c>
      <c r="BE228" s="143">
        <f>IF(U228="základní",N228,0)</f>
        <v>0</v>
      </c>
      <c r="BF228" s="143">
        <f>IF(U228="snížená",N228,0)</f>
        <v>0</v>
      </c>
      <c r="BG228" s="143">
        <f>IF(U228="zákl. přenesená",N228,0)</f>
        <v>0</v>
      </c>
      <c r="BH228" s="143">
        <f>IF(U228="sníž. přenesená",N228,0)</f>
        <v>0</v>
      </c>
      <c r="BI228" s="143">
        <f>IF(U228="nulová",N228,0)</f>
        <v>0</v>
      </c>
      <c r="BJ228" s="23" t="s">
        <v>144</v>
      </c>
      <c r="BK228" s="143">
        <f>ROUND(L228*K228,2)</f>
        <v>0</v>
      </c>
      <c r="BL228" s="23" t="s">
        <v>170</v>
      </c>
      <c r="BM228" s="23" t="s">
        <v>327</v>
      </c>
    </row>
    <row r="229" s="1" customFormat="1" ht="38.25" customHeight="1">
      <c r="B229" s="47"/>
      <c r="C229" s="220" t="s">
        <v>328</v>
      </c>
      <c r="D229" s="220" t="s">
        <v>166</v>
      </c>
      <c r="E229" s="221" t="s">
        <v>329</v>
      </c>
      <c r="F229" s="222" t="s">
        <v>330</v>
      </c>
      <c r="G229" s="222"/>
      <c r="H229" s="222"/>
      <c r="I229" s="222"/>
      <c r="J229" s="223" t="s">
        <v>169</v>
      </c>
      <c r="K229" s="224">
        <v>3</v>
      </c>
      <c r="L229" s="225">
        <v>0</v>
      </c>
      <c r="M229" s="226"/>
      <c r="N229" s="227">
        <f>ROUND(L229*K229,2)</f>
        <v>0</v>
      </c>
      <c r="O229" s="227"/>
      <c r="P229" s="227"/>
      <c r="Q229" s="227"/>
      <c r="R229" s="49"/>
      <c r="T229" s="228" t="s">
        <v>22</v>
      </c>
      <c r="U229" s="57" t="s">
        <v>43</v>
      </c>
      <c r="V229" s="48"/>
      <c r="W229" s="229">
        <f>V229*K229</f>
        <v>0</v>
      </c>
      <c r="X229" s="229">
        <v>0</v>
      </c>
      <c r="Y229" s="229">
        <f>X229*K229</f>
        <v>0</v>
      </c>
      <c r="Z229" s="229">
        <v>0.0089999999999999993</v>
      </c>
      <c r="AA229" s="230">
        <f>Z229*K229</f>
        <v>0.026999999999999996</v>
      </c>
      <c r="AR229" s="23" t="s">
        <v>249</v>
      </c>
      <c r="AT229" s="23" t="s">
        <v>166</v>
      </c>
      <c r="AU229" s="23" t="s">
        <v>144</v>
      </c>
      <c r="AY229" s="23" t="s">
        <v>165</v>
      </c>
      <c r="BE229" s="143">
        <f>IF(U229="základní",N229,0)</f>
        <v>0</v>
      </c>
      <c r="BF229" s="143">
        <f>IF(U229="snížená",N229,0)</f>
        <v>0</v>
      </c>
      <c r="BG229" s="143">
        <f>IF(U229="zákl. přenesená",N229,0)</f>
        <v>0</v>
      </c>
      <c r="BH229" s="143">
        <f>IF(U229="sníž. přenesená",N229,0)</f>
        <v>0</v>
      </c>
      <c r="BI229" s="143">
        <f>IF(U229="nulová",N229,0)</f>
        <v>0</v>
      </c>
      <c r="BJ229" s="23" t="s">
        <v>144</v>
      </c>
      <c r="BK229" s="143">
        <f>ROUND(L229*K229,2)</f>
        <v>0</v>
      </c>
      <c r="BL229" s="23" t="s">
        <v>249</v>
      </c>
      <c r="BM229" s="23" t="s">
        <v>331</v>
      </c>
    </row>
    <row r="230" s="1" customFormat="1" ht="38.25" customHeight="1">
      <c r="B230" s="47"/>
      <c r="C230" s="220" t="s">
        <v>332</v>
      </c>
      <c r="D230" s="220" t="s">
        <v>166</v>
      </c>
      <c r="E230" s="221" t="s">
        <v>333</v>
      </c>
      <c r="F230" s="222" t="s">
        <v>334</v>
      </c>
      <c r="G230" s="222"/>
      <c r="H230" s="222"/>
      <c r="I230" s="222"/>
      <c r="J230" s="223" t="s">
        <v>185</v>
      </c>
      <c r="K230" s="224">
        <v>14.050000000000001</v>
      </c>
      <c r="L230" s="225">
        <v>0</v>
      </c>
      <c r="M230" s="226"/>
      <c r="N230" s="227">
        <f>ROUND(L230*K230,2)</f>
        <v>0</v>
      </c>
      <c r="O230" s="227"/>
      <c r="P230" s="227"/>
      <c r="Q230" s="227"/>
      <c r="R230" s="49"/>
      <c r="T230" s="228" t="s">
        <v>22</v>
      </c>
      <c r="U230" s="57" t="s">
        <v>43</v>
      </c>
      <c r="V230" s="48"/>
      <c r="W230" s="229">
        <f>V230*K230</f>
        <v>0</v>
      </c>
      <c r="X230" s="229">
        <v>0</v>
      </c>
      <c r="Y230" s="229">
        <f>X230*K230</f>
        <v>0</v>
      </c>
      <c r="Z230" s="229">
        <v>0.045999999999999999</v>
      </c>
      <c r="AA230" s="230">
        <f>Z230*K230</f>
        <v>0.64629999999999999</v>
      </c>
      <c r="AR230" s="23" t="s">
        <v>170</v>
      </c>
      <c r="AT230" s="23" t="s">
        <v>166</v>
      </c>
      <c r="AU230" s="23" t="s">
        <v>144</v>
      </c>
      <c r="AY230" s="23" t="s">
        <v>165</v>
      </c>
      <c r="BE230" s="143">
        <f>IF(U230="základní",N230,0)</f>
        <v>0</v>
      </c>
      <c r="BF230" s="143">
        <f>IF(U230="snížená",N230,0)</f>
        <v>0</v>
      </c>
      <c r="BG230" s="143">
        <f>IF(U230="zákl. přenesená",N230,0)</f>
        <v>0</v>
      </c>
      <c r="BH230" s="143">
        <f>IF(U230="sníž. přenesená",N230,0)</f>
        <v>0</v>
      </c>
      <c r="BI230" s="143">
        <f>IF(U230="nulová",N230,0)</f>
        <v>0</v>
      </c>
      <c r="BJ230" s="23" t="s">
        <v>144</v>
      </c>
      <c r="BK230" s="143">
        <f>ROUND(L230*K230,2)</f>
        <v>0</v>
      </c>
      <c r="BL230" s="23" t="s">
        <v>170</v>
      </c>
      <c r="BM230" s="23" t="s">
        <v>335</v>
      </c>
    </row>
    <row r="231" s="12" customFormat="1" ht="16.5" customHeight="1">
      <c r="B231" s="251"/>
      <c r="C231" s="252"/>
      <c r="D231" s="252"/>
      <c r="E231" s="253" t="s">
        <v>22</v>
      </c>
      <c r="F231" s="254" t="s">
        <v>336</v>
      </c>
      <c r="G231" s="255"/>
      <c r="H231" s="255"/>
      <c r="I231" s="255"/>
      <c r="J231" s="252"/>
      <c r="K231" s="253" t="s">
        <v>22</v>
      </c>
      <c r="L231" s="252"/>
      <c r="M231" s="252"/>
      <c r="N231" s="252"/>
      <c r="O231" s="252"/>
      <c r="P231" s="252"/>
      <c r="Q231" s="252"/>
      <c r="R231" s="256"/>
      <c r="T231" s="257"/>
      <c r="U231" s="252"/>
      <c r="V231" s="252"/>
      <c r="W231" s="252"/>
      <c r="X231" s="252"/>
      <c r="Y231" s="252"/>
      <c r="Z231" s="252"/>
      <c r="AA231" s="258"/>
      <c r="AT231" s="259" t="s">
        <v>173</v>
      </c>
      <c r="AU231" s="259" t="s">
        <v>144</v>
      </c>
      <c r="AV231" s="12" t="s">
        <v>84</v>
      </c>
      <c r="AW231" s="12" t="s">
        <v>34</v>
      </c>
      <c r="AX231" s="12" t="s">
        <v>76</v>
      </c>
      <c r="AY231" s="259" t="s">
        <v>165</v>
      </c>
    </row>
    <row r="232" s="10" customFormat="1" ht="16.5" customHeight="1">
      <c r="B232" s="231"/>
      <c r="C232" s="232"/>
      <c r="D232" s="232"/>
      <c r="E232" s="233" t="s">
        <v>22</v>
      </c>
      <c r="F232" s="241" t="s">
        <v>337</v>
      </c>
      <c r="G232" s="232"/>
      <c r="H232" s="232"/>
      <c r="I232" s="232"/>
      <c r="J232" s="232"/>
      <c r="K232" s="236">
        <v>5.7000000000000002</v>
      </c>
      <c r="L232" s="232"/>
      <c r="M232" s="232"/>
      <c r="N232" s="232"/>
      <c r="O232" s="232"/>
      <c r="P232" s="232"/>
      <c r="Q232" s="232"/>
      <c r="R232" s="237"/>
      <c r="T232" s="238"/>
      <c r="U232" s="232"/>
      <c r="V232" s="232"/>
      <c r="W232" s="232"/>
      <c r="X232" s="232"/>
      <c r="Y232" s="232"/>
      <c r="Z232" s="232"/>
      <c r="AA232" s="239"/>
      <c r="AT232" s="240" t="s">
        <v>173</v>
      </c>
      <c r="AU232" s="240" t="s">
        <v>144</v>
      </c>
      <c r="AV232" s="10" t="s">
        <v>144</v>
      </c>
      <c r="AW232" s="10" t="s">
        <v>34</v>
      </c>
      <c r="AX232" s="10" t="s">
        <v>76</v>
      </c>
      <c r="AY232" s="240" t="s">
        <v>165</v>
      </c>
    </row>
    <row r="233" s="10" customFormat="1" ht="16.5" customHeight="1">
      <c r="B233" s="231"/>
      <c r="C233" s="232"/>
      <c r="D233" s="232"/>
      <c r="E233" s="233" t="s">
        <v>22</v>
      </c>
      <c r="F233" s="241" t="s">
        <v>338</v>
      </c>
      <c r="G233" s="232"/>
      <c r="H233" s="232"/>
      <c r="I233" s="232"/>
      <c r="J233" s="232"/>
      <c r="K233" s="236">
        <v>2.25</v>
      </c>
      <c r="L233" s="232"/>
      <c r="M233" s="232"/>
      <c r="N233" s="232"/>
      <c r="O233" s="232"/>
      <c r="P233" s="232"/>
      <c r="Q233" s="232"/>
      <c r="R233" s="237"/>
      <c r="T233" s="238"/>
      <c r="U233" s="232"/>
      <c r="V233" s="232"/>
      <c r="W233" s="232"/>
      <c r="X233" s="232"/>
      <c r="Y233" s="232"/>
      <c r="Z233" s="232"/>
      <c r="AA233" s="239"/>
      <c r="AT233" s="240" t="s">
        <v>173</v>
      </c>
      <c r="AU233" s="240" t="s">
        <v>144</v>
      </c>
      <c r="AV233" s="10" t="s">
        <v>144</v>
      </c>
      <c r="AW233" s="10" t="s">
        <v>34</v>
      </c>
      <c r="AX233" s="10" t="s">
        <v>76</v>
      </c>
      <c r="AY233" s="240" t="s">
        <v>165</v>
      </c>
    </row>
    <row r="234" s="10" customFormat="1" ht="16.5" customHeight="1">
      <c r="B234" s="231"/>
      <c r="C234" s="232"/>
      <c r="D234" s="232"/>
      <c r="E234" s="233" t="s">
        <v>22</v>
      </c>
      <c r="F234" s="241" t="s">
        <v>339</v>
      </c>
      <c r="G234" s="232"/>
      <c r="H234" s="232"/>
      <c r="I234" s="232"/>
      <c r="J234" s="232"/>
      <c r="K234" s="236">
        <v>5.2000000000000002</v>
      </c>
      <c r="L234" s="232"/>
      <c r="M234" s="232"/>
      <c r="N234" s="232"/>
      <c r="O234" s="232"/>
      <c r="P234" s="232"/>
      <c r="Q234" s="232"/>
      <c r="R234" s="237"/>
      <c r="T234" s="238"/>
      <c r="U234" s="232"/>
      <c r="V234" s="232"/>
      <c r="W234" s="232"/>
      <c r="X234" s="232"/>
      <c r="Y234" s="232"/>
      <c r="Z234" s="232"/>
      <c r="AA234" s="239"/>
      <c r="AT234" s="240" t="s">
        <v>173</v>
      </c>
      <c r="AU234" s="240" t="s">
        <v>144</v>
      </c>
      <c r="AV234" s="10" t="s">
        <v>144</v>
      </c>
      <c r="AW234" s="10" t="s">
        <v>34</v>
      </c>
      <c r="AX234" s="10" t="s">
        <v>76</v>
      </c>
      <c r="AY234" s="240" t="s">
        <v>165</v>
      </c>
    </row>
    <row r="235" s="10" customFormat="1" ht="16.5" customHeight="1">
      <c r="B235" s="231"/>
      <c r="C235" s="232"/>
      <c r="D235" s="232"/>
      <c r="E235" s="233" t="s">
        <v>22</v>
      </c>
      <c r="F235" s="241" t="s">
        <v>340</v>
      </c>
      <c r="G235" s="232"/>
      <c r="H235" s="232"/>
      <c r="I235" s="232"/>
      <c r="J235" s="232"/>
      <c r="K235" s="236">
        <v>0.90000000000000002</v>
      </c>
      <c r="L235" s="232"/>
      <c r="M235" s="232"/>
      <c r="N235" s="232"/>
      <c r="O235" s="232"/>
      <c r="P235" s="232"/>
      <c r="Q235" s="232"/>
      <c r="R235" s="237"/>
      <c r="T235" s="238"/>
      <c r="U235" s="232"/>
      <c r="V235" s="232"/>
      <c r="W235" s="232"/>
      <c r="X235" s="232"/>
      <c r="Y235" s="232"/>
      <c r="Z235" s="232"/>
      <c r="AA235" s="239"/>
      <c r="AT235" s="240" t="s">
        <v>173</v>
      </c>
      <c r="AU235" s="240" t="s">
        <v>144</v>
      </c>
      <c r="AV235" s="10" t="s">
        <v>144</v>
      </c>
      <c r="AW235" s="10" t="s">
        <v>34</v>
      </c>
      <c r="AX235" s="10" t="s">
        <v>76</v>
      </c>
      <c r="AY235" s="240" t="s">
        <v>165</v>
      </c>
    </row>
    <row r="236" s="11" customFormat="1" ht="16.5" customHeight="1">
      <c r="B236" s="242"/>
      <c r="C236" s="243"/>
      <c r="D236" s="243"/>
      <c r="E236" s="244" t="s">
        <v>22</v>
      </c>
      <c r="F236" s="245" t="s">
        <v>189</v>
      </c>
      <c r="G236" s="243"/>
      <c r="H236" s="243"/>
      <c r="I236" s="243"/>
      <c r="J236" s="243"/>
      <c r="K236" s="246">
        <v>14.050000000000001</v>
      </c>
      <c r="L236" s="243"/>
      <c r="M236" s="243"/>
      <c r="N236" s="243"/>
      <c r="O236" s="243"/>
      <c r="P236" s="243"/>
      <c r="Q236" s="243"/>
      <c r="R236" s="247"/>
      <c r="T236" s="248"/>
      <c r="U236" s="243"/>
      <c r="V236" s="243"/>
      <c r="W236" s="243"/>
      <c r="X236" s="243"/>
      <c r="Y236" s="243"/>
      <c r="Z236" s="243"/>
      <c r="AA236" s="249"/>
      <c r="AT236" s="250" t="s">
        <v>173</v>
      </c>
      <c r="AU236" s="250" t="s">
        <v>144</v>
      </c>
      <c r="AV236" s="11" t="s">
        <v>170</v>
      </c>
      <c r="AW236" s="11" t="s">
        <v>34</v>
      </c>
      <c r="AX236" s="11" t="s">
        <v>84</v>
      </c>
      <c r="AY236" s="250" t="s">
        <v>165</v>
      </c>
    </row>
    <row r="237" s="1" customFormat="1" ht="38.25" customHeight="1">
      <c r="B237" s="47"/>
      <c r="C237" s="220" t="s">
        <v>341</v>
      </c>
      <c r="D237" s="220" t="s">
        <v>166</v>
      </c>
      <c r="E237" s="221" t="s">
        <v>342</v>
      </c>
      <c r="F237" s="222" t="s">
        <v>343</v>
      </c>
      <c r="G237" s="222"/>
      <c r="H237" s="222"/>
      <c r="I237" s="222"/>
      <c r="J237" s="223" t="s">
        <v>185</v>
      </c>
      <c r="K237" s="224">
        <v>12.975</v>
      </c>
      <c r="L237" s="225">
        <v>0</v>
      </c>
      <c r="M237" s="226"/>
      <c r="N237" s="227">
        <f>ROUND(L237*K237,2)</f>
        <v>0</v>
      </c>
      <c r="O237" s="227"/>
      <c r="P237" s="227"/>
      <c r="Q237" s="227"/>
      <c r="R237" s="49"/>
      <c r="T237" s="228" t="s">
        <v>22</v>
      </c>
      <c r="U237" s="57" t="s">
        <v>43</v>
      </c>
      <c r="V237" s="48"/>
      <c r="W237" s="229">
        <f>V237*K237</f>
        <v>0</v>
      </c>
      <c r="X237" s="229">
        <v>0</v>
      </c>
      <c r="Y237" s="229">
        <f>X237*K237</f>
        <v>0</v>
      </c>
      <c r="Z237" s="229">
        <v>0.068000000000000005</v>
      </c>
      <c r="AA237" s="230">
        <f>Z237*K237</f>
        <v>0.88230000000000008</v>
      </c>
      <c r="AR237" s="23" t="s">
        <v>249</v>
      </c>
      <c r="AT237" s="23" t="s">
        <v>166</v>
      </c>
      <c r="AU237" s="23" t="s">
        <v>144</v>
      </c>
      <c r="AY237" s="23" t="s">
        <v>165</v>
      </c>
      <c r="BE237" s="143">
        <f>IF(U237="základní",N237,0)</f>
        <v>0</v>
      </c>
      <c r="BF237" s="143">
        <f>IF(U237="snížená",N237,0)</f>
        <v>0</v>
      </c>
      <c r="BG237" s="143">
        <f>IF(U237="zákl. přenesená",N237,0)</f>
        <v>0</v>
      </c>
      <c r="BH237" s="143">
        <f>IF(U237="sníž. přenesená",N237,0)</f>
        <v>0</v>
      </c>
      <c r="BI237" s="143">
        <f>IF(U237="nulová",N237,0)</f>
        <v>0</v>
      </c>
      <c r="BJ237" s="23" t="s">
        <v>144</v>
      </c>
      <c r="BK237" s="143">
        <f>ROUND(L237*K237,2)</f>
        <v>0</v>
      </c>
      <c r="BL237" s="23" t="s">
        <v>249</v>
      </c>
      <c r="BM237" s="23" t="s">
        <v>344</v>
      </c>
    </row>
    <row r="238" s="10" customFormat="1" ht="16.5" customHeight="1">
      <c r="B238" s="231"/>
      <c r="C238" s="232"/>
      <c r="D238" s="232"/>
      <c r="E238" s="233" t="s">
        <v>22</v>
      </c>
      <c r="F238" s="234" t="s">
        <v>345</v>
      </c>
      <c r="G238" s="235"/>
      <c r="H238" s="235"/>
      <c r="I238" s="235"/>
      <c r="J238" s="232"/>
      <c r="K238" s="236">
        <v>5.4000000000000004</v>
      </c>
      <c r="L238" s="232"/>
      <c r="M238" s="232"/>
      <c r="N238" s="232"/>
      <c r="O238" s="232"/>
      <c r="P238" s="232"/>
      <c r="Q238" s="232"/>
      <c r="R238" s="237"/>
      <c r="T238" s="238"/>
      <c r="U238" s="232"/>
      <c r="V238" s="232"/>
      <c r="W238" s="232"/>
      <c r="X238" s="232"/>
      <c r="Y238" s="232"/>
      <c r="Z238" s="232"/>
      <c r="AA238" s="239"/>
      <c r="AT238" s="240" t="s">
        <v>173</v>
      </c>
      <c r="AU238" s="240" t="s">
        <v>144</v>
      </c>
      <c r="AV238" s="10" t="s">
        <v>144</v>
      </c>
      <c r="AW238" s="10" t="s">
        <v>34</v>
      </c>
      <c r="AX238" s="10" t="s">
        <v>76</v>
      </c>
      <c r="AY238" s="240" t="s">
        <v>165</v>
      </c>
    </row>
    <row r="239" s="10" customFormat="1" ht="16.5" customHeight="1">
      <c r="B239" s="231"/>
      <c r="C239" s="232"/>
      <c r="D239" s="232"/>
      <c r="E239" s="233" t="s">
        <v>22</v>
      </c>
      <c r="F239" s="241" t="s">
        <v>346</v>
      </c>
      <c r="G239" s="232"/>
      <c r="H239" s="232"/>
      <c r="I239" s="232"/>
      <c r="J239" s="232"/>
      <c r="K239" s="236">
        <v>7.5750000000000002</v>
      </c>
      <c r="L239" s="232"/>
      <c r="M239" s="232"/>
      <c r="N239" s="232"/>
      <c r="O239" s="232"/>
      <c r="P239" s="232"/>
      <c r="Q239" s="232"/>
      <c r="R239" s="237"/>
      <c r="T239" s="238"/>
      <c r="U239" s="232"/>
      <c r="V239" s="232"/>
      <c r="W239" s="232"/>
      <c r="X239" s="232"/>
      <c r="Y239" s="232"/>
      <c r="Z239" s="232"/>
      <c r="AA239" s="239"/>
      <c r="AT239" s="240" t="s">
        <v>173</v>
      </c>
      <c r="AU239" s="240" t="s">
        <v>144</v>
      </c>
      <c r="AV239" s="10" t="s">
        <v>144</v>
      </c>
      <c r="AW239" s="10" t="s">
        <v>34</v>
      </c>
      <c r="AX239" s="10" t="s">
        <v>76</v>
      </c>
      <c r="AY239" s="240" t="s">
        <v>165</v>
      </c>
    </row>
    <row r="240" s="11" customFormat="1" ht="16.5" customHeight="1">
      <c r="B240" s="242"/>
      <c r="C240" s="243"/>
      <c r="D240" s="243"/>
      <c r="E240" s="244" t="s">
        <v>22</v>
      </c>
      <c r="F240" s="245" t="s">
        <v>189</v>
      </c>
      <c r="G240" s="243"/>
      <c r="H240" s="243"/>
      <c r="I240" s="243"/>
      <c r="J240" s="243"/>
      <c r="K240" s="246">
        <v>12.975</v>
      </c>
      <c r="L240" s="243"/>
      <c r="M240" s="243"/>
      <c r="N240" s="243"/>
      <c r="O240" s="243"/>
      <c r="P240" s="243"/>
      <c r="Q240" s="243"/>
      <c r="R240" s="247"/>
      <c r="T240" s="248"/>
      <c r="U240" s="243"/>
      <c r="V240" s="243"/>
      <c r="W240" s="243"/>
      <c r="X240" s="243"/>
      <c r="Y240" s="243"/>
      <c r="Z240" s="243"/>
      <c r="AA240" s="249"/>
      <c r="AT240" s="250" t="s">
        <v>173</v>
      </c>
      <c r="AU240" s="250" t="s">
        <v>144</v>
      </c>
      <c r="AV240" s="11" t="s">
        <v>170</v>
      </c>
      <c r="AW240" s="11" t="s">
        <v>34</v>
      </c>
      <c r="AX240" s="11" t="s">
        <v>84</v>
      </c>
      <c r="AY240" s="250" t="s">
        <v>165</v>
      </c>
    </row>
    <row r="241" s="9" customFormat="1" ht="29.88" customHeight="1">
      <c r="B241" s="206"/>
      <c r="C241" s="207"/>
      <c r="D241" s="217" t="s">
        <v>122</v>
      </c>
      <c r="E241" s="217"/>
      <c r="F241" s="217"/>
      <c r="G241" s="217"/>
      <c r="H241" s="217"/>
      <c r="I241" s="217"/>
      <c r="J241" s="217"/>
      <c r="K241" s="217"/>
      <c r="L241" s="217"/>
      <c r="M241" s="217"/>
      <c r="N241" s="218">
        <f>BK241</f>
        <v>0</v>
      </c>
      <c r="O241" s="219"/>
      <c r="P241" s="219"/>
      <c r="Q241" s="219"/>
      <c r="R241" s="210"/>
      <c r="T241" s="211"/>
      <c r="U241" s="207"/>
      <c r="V241" s="207"/>
      <c r="W241" s="212">
        <f>SUM(W242:W245)</f>
        <v>0</v>
      </c>
      <c r="X241" s="207"/>
      <c r="Y241" s="212">
        <f>SUM(Y242:Y245)</f>
        <v>0</v>
      </c>
      <c r="Z241" s="207"/>
      <c r="AA241" s="213">
        <f>SUM(AA242:AA245)</f>
        <v>0</v>
      </c>
      <c r="AR241" s="214" t="s">
        <v>84</v>
      </c>
      <c r="AT241" s="215" t="s">
        <v>75</v>
      </c>
      <c r="AU241" s="215" t="s">
        <v>84</v>
      </c>
      <c r="AY241" s="214" t="s">
        <v>165</v>
      </c>
      <c r="BK241" s="216">
        <f>SUM(BK242:BK245)</f>
        <v>0</v>
      </c>
    </row>
    <row r="242" s="1" customFormat="1" ht="38.25" customHeight="1">
      <c r="B242" s="47"/>
      <c r="C242" s="220" t="s">
        <v>347</v>
      </c>
      <c r="D242" s="220" t="s">
        <v>166</v>
      </c>
      <c r="E242" s="221" t="s">
        <v>348</v>
      </c>
      <c r="F242" s="222" t="s">
        <v>349</v>
      </c>
      <c r="G242" s="222"/>
      <c r="H242" s="222"/>
      <c r="I242" s="222"/>
      <c r="J242" s="223" t="s">
        <v>350</v>
      </c>
      <c r="K242" s="224">
        <v>6.1749999999999998</v>
      </c>
      <c r="L242" s="225">
        <v>0</v>
      </c>
      <c r="M242" s="226"/>
      <c r="N242" s="227">
        <f>ROUND(L242*K242,2)</f>
        <v>0</v>
      </c>
      <c r="O242" s="227"/>
      <c r="P242" s="227"/>
      <c r="Q242" s="227"/>
      <c r="R242" s="49"/>
      <c r="T242" s="228" t="s">
        <v>22</v>
      </c>
      <c r="U242" s="57" t="s">
        <v>43</v>
      </c>
      <c r="V242" s="48"/>
      <c r="W242" s="229">
        <f>V242*K242</f>
        <v>0</v>
      </c>
      <c r="X242" s="229">
        <v>0</v>
      </c>
      <c r="Y242" s="229">
        <f>X242*K242</f>
        <v>0</v>
      </c>
      <c r="Z242" s="229">
        <v>0</v>
      </c>
      <c r="AA242" s="230">
        <f>Z242*K242</f>
        <v>0</v>
      </c>
      <c r="AR242" s="23" t="s">
        <v>170</v>
      </c>
      <c r="AT242" s="23" t="s">
        <v>166</v>
      </c>
      <c r="AU242" s="23" t="s">
        <v>144</v>
      </c>
      <c r="AY242" s="23" t="s">
        <v>165</v>
      </c>
      <c r="BE242" s="143">
        <f>IF(U242="základní",N242,0)</f>
        <v>0</v>
      </c>
      <c r="BF242" s="143">
        <f>IF(U242="snížená",N242,0)</f>
        <v>0</v>
      </c>
      <c r="BG242" s="143">
        <f>IF(U242="zákl. přenesená",N242,0)</f>
        <v>0</v>
      </c>
      <c r="BH242" s="143">
        <f>IF(U242="sníž. přenesená",N242,0)</f>
        <v>0</v>
      </c>
      <c r="BI242" s="143">
        <f>IF(U242="nulová",N242,0)</f>
        <v>0</v>
      </c>
      <c r="BJ242" s="23" t="s">
        <v>144</v>
      </c>
      <c r="BK242" s="143">
        <f>ROUND(L242*K242,2)</f>
        <v>0</v>
      </c>
      <c r="BL242" s="23" t="s">
        <v>170</v>
      </c>
      <c r="BM242" s="23" t="s">
        <v>351</v>
      </c>
    </row>
    <row r="243" s="1" customFormat="1" ht="38.25" customHeight="1">
      <c r="B243" s="47"/>
      <c r="C243" s="220" t="s">
        <v>352</v>
      </c>
      <c r="D243" s="220" t="s">
        <v>166</v>
      </c>
      <c r="E243" s="221" t="s">
        <v>353</v>
      </c>
      <c r="F243" s="222" t="s">
        <v>354</v>
      </c>
      <c r="G243" s="222"/>
      <c r="H243" s="222"/>
      <c r="I243" s="222"/>
      <c r="J243" s="223" t="s">
        <v>350</v>
      </c>
      <c r="K243" s="224">
        <v>6.1749999999999998</v>
      </c>
      <c r="L243" s="225">
        <v>0</v>
      </c>
      <c r="M243" s="226"/>
      <c r="N243" s="227">
        <f>ROUND(L243*K243,2)</f>
        <v>0</v>
      </c>
      <c r="O243" s="227"/>
      <c r="P243" s="227"/>
      <c r="Q243" s="227"/>
      <c r="R243" s="49"/>
      <c r="T243" s="228" t="s">
        <v>22</v>
      </c>
      <c r="U243" s="57" t="s">
        <v>43</v>
      </c>
      <c r="V243" s="48"/>
      <c r="W243" s="229">
        <f>V243*K243</f>
        <v>0</v>
      </c>
      <c r="X243" s="229">
        <v>0</v>
      </c>
      <c r="Y243" s="229">
        <f>X243*K243</f>
        <v>0</v>
      </c>
      <c r="Z243" s="229">
        <v>0</v>
      </c>
      <c r="AA243" s="230">
        <f>Z243*K243</f>
        <v>0</v>
      </c>
      <c r="AR243" s="23" t="s">
        <v>170</v>
      </c>
      <c r="AT243" s="23" t="s">
        <v>166</v>
      </c>
      <c r="AU243" s="23" t="s">
        <v>144</v>
      </c>
      <c r="AY243" s="23" t="s">
        <v>165</v>
      </c>
      <c r="BE243" s="143">
        <f>IF(U243="základní",N243,0)</f>
        <v>0</v>
      </c>
      <c r="BF243" s="143">
        <f>IF(U243="snížená",N243,0)</f>
        <v>0</v>
      </c>
      <c r="BG243" s="143">
        <f>IF(U243="zákl. přenesená",N243,0)</f>
        <v>0</v>
      </c>
      <c r="BH243" s="143">
        <f>IF(U243="sníž. přenesená",N243,0)</f>
        <v>0</v>
      </c>
      <c r="BI243" s="143">
        <f>IF(U243="nulová",N243,0)</f>
        <v>0</v>
      </c>
      <c r="BJ243" s="23" t="s">
        <v>144</v>
      </c>
      <c r="BK243" s="143">
        <f>ROUND(L243*K243,2)</f>
        <v>0</v>
      </c>
      <c r="BL243" s="23" t="s">
        <v>170</v>
      </c>
      <c r="BM243" s="23" t="s">
        <v>355</v>
      </c>
    </row>
    <row r="244" s="1" customFormat="1" ht="38.25" customHeight="1">
      <c r="B244" s="47"/>
      <c r="C244" s="220" t="s">
        <v>356</v>
      </c>
      <c r="D244" s="220" t="s">
        <v>166</v>
      </c>
      <c r="E244" s="221" t="s">
        <v>357</v>
      </c>
      <c r="F244" s="222" t="s">
        <v>358</v>
      </c>
      <c r="G244" s="222"/>
      <c r="H244" s="222"/>
      <c r="I244" s="222"/>
      <c r="J244" s="223" t="s">
        <v>350</v>
      </c>
      <c r="K244" s="224">
        <v>55.575000000000003</v>
      </c>
      <c r="L244" s="225">
        <v>0</v>
      </c>
      <c r="M244" s="226"/>
      <c r="N244" s="227">
        <f>ROUND(L244*K244,2)</f>
        <v>0</v>
      </c>
      <c r="O244" s="227"/>
      <c r="P244" s="227"/>
      <c r="Q244" s="227"/>
      <c r="R244" s="49"/>
      <c r="T244" s="228" t="s">
        <v>22</v>
      </c>
      <c r="U244" s="57" t="s">
        <v>43</v>
      </c>
      <c r="V244" s="48"/>
      <c r="W244" s="229">
        <f>V244*K244</f>
        <v>0</v>
      </c>
      <c r="X244" s="229">
        <v>0</v>
      </c>
      <c r="Y244" s="229">
        <f>X244*K244</f>
        <v>0</v>
      </c>
      <c r="Z244" s="229">
        <v>0</v>
      </c>
      <c r="AA244" s="230">
        <f>Z244*K244</f>
        <v>0</v>
      </c>
      <c r="AR244" s="23" t="s">
        <v>170</v>
      </c>
      <c r="AT244" s="23" t="s">
        <v>166</v>
      </c>
      <c r="AU244" s="23" t="s">
        <v>144</v>
      </c>
      <c r="AY244" s="23" t="s">
        <v>165</v>
      </c>
      <c r="BE244" s="143">
        <f>IF(U244="základní",N244,0)</f>
        <v>0</v>
      </c>
      <c r="BF244" s="143">
        <f>IF(U244="snížená",N244,0)</f>
        <v>0</v>
      </c>
      <c r="BG244" s="143">
        <f>IF(U244="zákl. přenesená",N244,0)</f>
        <v>0</v>
      </c>
      <c r="BH244" s="143">
        <f>IF(U244="sníž. přenesená",N244,0)</f>
        <v>0</v>
      </c>
      <c r="BI244" s="143">
        <f>IF(U244="nulová",N244,0)</f>
        <v>0</v>
      </c>
      <c r="BJ244" s="23" t="s">
        <v>144</v>
      </c>
      <c r="BK244" s="143">
        <f>ROUND(L244*K244,2)</f>
        <v>0</v>
      </c>
      <c r="BL244" s="23" t="s">
        <v>170</v>
      </c>
      <c r="BM244" s="23" t="s">
        <v>359</v>
      </c>
    </row>
    <row r="245" s="1" customFormat="1" ht="25.5" customHeight="1">
      <c r="B245" s="47"/>
      <c r="C245" s="220" t="s">
        <v>360</v>
      </c>
      <c r="D245" s="220" t="s">
        <v>166</v>
      </c>
      <c r="E245" s="221" t="s">
        <v>361</v>
      </c>
      <c r="F245" s="222" t="s">
        <v>362</v>
      </c>
      <c r="G245" s="222"/>
      <c r="H245" s="222"/>
      <c r="I245" s="222"/>
      <c r="J245" s="223" t="s">
        <v>350</v>
      </c>
      <c r="K245" s="224">
        <v>6.1749999999999998</v>
      </c>
      <c r="L245" s="225">
        <v>0</v>
      </c>
      <c r="M245" s="226"/>
      <c r="N245" s="227">
        <f>ROUND(L245*K245,2)</f>
        <v>0</v>
      </c>
      <c r="O245" s="227"/>
      <c r="P245" s="227"/>
      <c r="Q245" s="227"/>
      <c r="R245" s="49"/>
      <c r="T245" s="228" t="s">
        <v>22</v>
      </c>
      <c r="U245" s="57" t="s">
        <v>43</v>
      </c>
      <c r="V245" s="48"/>
      <c r="W245" s="229">
        <f>V245*K245</f>
        <v>0</v>
      </c>
      <c r="X245" s="229">
        <v>0</v>
      </c>
      <c r="Y245" s="229">
        <f>X245*K245</f>
        <v>0</v>
      </c>
      <c r="Z245" s="229">
        <v>0</v>
      </c>
      <c r="AA245" s="230">
        <f>Z245*K245</f>
        <v>0</v>
      </c>
      <c r="AR245" s="23" t="s">
        <v>170</v>
      </c>
      <c r="AT245" s="23" t="s">
        <v>166</v>
      </c>
      <c r="AU245" s="23" t="s">
        <v>144</v>
      </c>
      <c r="AY245" s="23" t="s">
        <v>165</v>
      </c>
      <c r="BE245" s="143">
        <f>IF(U245="základní",N245,0)</f>
        <v>0</v>
      </c>
      <c r="BF245" s="143">
        <f>IF(U245="snížená",N245,0)</f>
        <v>0</v>
      </c>
      <c r="BG245" s="143">
        <f>IF(U245="zákl. přenesená",N245,0)</f>
        <v>0</v>
      </c>
      <c r="BH245" s="143">
        <f>IF(U245="sníž. přenesená",N245,0)</f>
        <v>0</v>
      </c>
      <c r="BI245" s="143">
        <f>IF(U245="nulová",N245,0)</f>
        <v>0</v>
      </c>
      <c r="BJ245" s="23" t="s">
        <v>144</v>
      </c>
      <c r="BK245" s="143">
        <f>ROUND(L245*K245,2)</f>
        <v>0</v>
      </c>
      <c r="BL245" s="23" t="s">
        <v>170</v>
      </c>
      <c r="BM245" s="23" t="s">
        <v>363</v>
      </c>
    </row>
    <row r="246" s="9" customFormat="1" ht="29.88" customHeight="1">
      <c r="B246" s="206"/>
      <c r="C246" s="207"/>
      <c r="D246" s="217" t="s">
        <v>123</v>
      </c>
      <c r="E246" s="217"/>
      <c r="F246" s="217"/>
      <c r="G246" s="217"/>
      <c r="H246" s="217"/>
      <c r="I246" s="217"/>
      <c r="J246" s="217"/>
      <c r="K246" s="217"/>
      <c r="L246" s="217"/>
      <c r="M246" s="217"/>
      <c r="N246" s="268">
        <f>BK246</f>
        <v>0</v>
      </c>
      <c r="O246" s="269"/>
      <c r="P246" s="269"/>
      <c r="Q246" s="269"/>
      <c r="R246" s="210"/>
      <c r="T246" s="211"/>
      <c r="U246" s="207"/>
      <c r="V246" s="207"/>
      <c r="W246" s="212">
        <f>W247</f>
        <v>0</v>
      </c>
      <c r="X246" s="207"/>
      <c r="Y246" s="212">
        <f>Y247</f>
        <v>0</v>
      </c>
      <c r="Z246" s="207"/>
      <c r="AA246" s="213">
        <f>AA247</f>
        <v>0</v>
      </c>
      <c r="AR246" s="214" t="s">
        <v>84</v>
      </c>
      <c r="AT246" s="215" t="s">
        <v>75</v>
      </c>
      <c r="AU246" s="215" t="s">
        <v>84</v>
      </c>
      <c r="AY246" s="214" t="s">
        <v>165</v>
      </c>
      <c r="BK246" s="216">
        <f>BK247</f>
        <v>0</v>
      </c>
    </row>
    <row r="247" s="1" customFormat="1" ht="25.5" customHeight="1">
      <c r="B247" s="47"/>
      <c r="C247" s="220" t="s">
        <v>364</v>
      </c>
      <c r="D247" s="220" t="s">
        <v>166</v>
      </c>
      <c r="E247" s="221" t="s">
        <v>365</v>
      </c>
      <c r="F247" s="222" t="s">
        <v>366</v>
      </c>
      <c r="G247" s="222"/>
      <c r="H247" s="222"/>
      <c r="I247" s="222"/>
      <c r="J247" s="223" t="s">
        <v>350</v>
      </c>
      <c r="K247" s="224">
        <v>5.8259999999999996</v>
      </c>
      <c r="L247" s="225">
        <v>0</v>
      </c>
      <c r="M247" s="226"/>
      <c r="N247" s="227">
        <f>ROUND(L247*K247,2)</f>
        <v>0</v>
      </c>
      <c r="O247" s="227"/>
      <c r="P247" s="227"/>
      <c r="Q247" s="227"/>
      <c r="R247" s="49"/>
      <c r="T247" s="228" t="s">
        <v>22</v>
      </c>
      <c r="U247" s="57" t="s">
        <v>43</v>
      </c>
      <c r="V247" s="48"/>
      <c r="W247" s="229">
        <f>V247*K247</f>
        <v>0</v>
      </c>
      <c r="X247" s="229">
        <v>0</v>
      </c>
      <c r="Y247" s="229">
        <f>X247*K247</f>
        <v>0</v>
      </c>
      <c r="Z247" s="229">
        <v>0</v>
      </c>
      <c r="AA247" s="230">
        <f>Z247*K247</f>
        <v>0</v>
      </c>
      <c r="AR247" s="23" t="s">
        <v>170</v>
      </c>
      <c r="AT247" s="23" t="s">
        <v>166</v>
      </c>
      <c r="AU247" s="23" t="s">
        <v>144</v>
      </c>
      <c r="AY247" s="23" t="s">
        <v>165</v>
      </c>
      <c r="BE247" s="143">
        <f>IF(U247="základní",N247,0)</f>
        <v>0</v>
      </c>
      <c r="BF247" s="143">
        <f>IF(U247="snížená",N247,0)</f>
        <v>0</v>
      </c>
      <c r="BG247" s="143">
        <f>IF(U247="zákl. přenesená",N247,0)</f>
        <v>0</v>
      </c>
      <c r="BH247" s="143">
        <f>IF(U247="sníž. přenesená",N247,0)</f>
        <v>0</v>
      </c>
      <c r="BI247" s="143">
        <f>IF(U247="nulová",N247,0)</f>
        <v>0</v>
      </c>
      <c r="BJ247" s="23" t="s">
        <v>144</v>
      </c>
      <c r="BK247" s="143">
        <f>ROUND(L247*K247,2)</f>
        <v>0</v>
      </c>
      <c r="BL247" s="23" t="s">
        <v>170</v>
      </c>
      <c r="BM247" s="23" t="s">
        <v>367</v>
      </c>
    </row>
    <row r="248" s="9" customFormat="1" ht="37.44" customHeight="1">
      <c r="B248" s="206"/>
      <c r="C248" s="207"/>
      <c r="D248" s="208" t="s">
        <v>124</v>
      </c>
      <c r="E248" s="208"/>
      <c r="F248" s="208"/>
      <c r="G248" s="208"/>
      <c r="H248" s="208"/>
      <c r="I248" s="208"/>
      <c r="J248" s="208"/>
      <c r="K248" s="208"/>
      <c r="L248" s="208"/>
      <c r="M248" s="208"/>
      <c r="N248" s="270">
        <f>BK248</f>
        <v>0</v>
      </c>
      <c r="O248" s="271"/>
      <c r="P248" s="271"/>
      <c r="Q248" s="271"/>
      <c r="R248" s="210"/>
      <c r="T248" s="211"/>
      <c r="U248" s="207"/>
      <c r="V248" s="207"/>
      <c r="W248" s="212">
        <f>W249+W265+W278+W296+W319+W355+W371+W379+W396+W427+W444+W450+W469+W476</f>
        <v>0</v>
      </c>
      <c r="X248" s="207"/>
      <c r="Y248" s="212">
        <f>Y249+Y265+Y278+Y296+Y319+Y355+Y371+Y379+Y396+Y427+Y444+Y450+Y469+Y476</f>
        <v>3.8176762200000001</v>
      </c>
      <c r="Z248" s="207"/>
      <c r="AA248" s="213">
        <f>AA249+AA265+AA278+AA296+AA319+AA355+AA371+AA379+AA396+AA427+AA444+AA450+AA469+AA476</f>
        <v>1.8995411500000001</v>
      </c>
      <c r="AR248" s="214" t="s">
        <v>144</v>
      </c>
      <c r="AT248" s="215" t="s">
        <v>75</v>
      </c>
      <c r="AU248" s="215" t="s">
        <v>76</v>
      </c>
      <c r="AY248" s="214" t="s">
        <v>165</v>
      </c>
      <c r="BK248" s="216">
        <f>BK249+BK265+BK278+BK296+BK319+BK355+BK371+BK379+BK396+BK427+BK444+BK450+BK469+BK476</f>
        <v>0</v>
      </c>
    </row>
    <row r="249" s="9" customFormat="1" ht="19.92" customHeight="1">
      <c r="B249" s="206"/>
      <c r="C249" s="207"/>
      <c r="D249" s="217" t="s">
        <v>125</v>
      </c>
      <c r="E249" s="217"/>
      <c r="F249" s="217"/>
      <c r="G249" s="217"/>
      <c r="H249" s="217"/>
      <c r="I249" s="217"/>
      <c r="J249" s="217"/>
      <c r="K249" s="217"/>
      <c r="L249" s="217"/>
      <c r="M249" s="217"/>
      <c r="N249" s="218">
        <f>BK249</f>
        <v>0</v>
      </c>
      <c r="O249" s="219"/>
      <c r="P249" s="219"/>
      <c r="Q249" s="219"/>
      <c r="R249" s="210"/>
      <c r="T249" s="211"/>
      <c r="U249" s="207"/>
      <c r="V249" s="207"/>
      <c r="W249" s="212">
        <f>SUM(W250:W264)</f>
        <v>0</v>
      </c>
      <c r="X249" s="207"/>
      <c r="Y249" s="212">
        <f>SUM(Y250:Y264)</f>
        <v>0.021963400000000001</v>
      </c>
      <c r="Z249" s="207"/>
      <c r="AA249" s="213">
        <f>SUM(AA250:AA264)</f>
        <v>0</v>
      </c>
      <c r="AR249" s="214" t="s">
        <v>144</v>
      </c>
      <c r="AT249" s="215" t="s">
        <v>75</v>
      </c>
      <c r="AU249" s="215" t="s">
        <v>84</v>
      </c>
      <c r="AY249" s="214" t="s">
        <v>165</v>
      </c>
      <c r="BK249" s="216">
        <f>SUM(BK250:BK264)</f>
        <v>0</v>
      </c>
    </row>
    <row r="250" s="1" customFormat="1" ht="38.25" customHeight="1">
      <c r="B250" s="47"/>
      <c r="C250" s="220" t="s">
        <v>368</v>
      </c>
      <c r="D250" s="220" t="s">
        <v>166</v>
      </c>
      <c r="E250" s="221" t="s">
        <v>369</v>
      </c>
      <c r="F250" s="222" t="s">
        <v>370</v>
      </c>
      <c r="G250" s="222"/>
      <c r="H250" s="222"/>
      <c r="I250" s="222"/>
      <c r="J250" s="223" t="s">
        <v>185</v>
      </c>
      <c r="K250" s="224">
        <v>5.2000000000000002</v>
      </c>
      <c r="L250" s="225">
        <v>0</v>
      </c>
      <c r="M250" s="226"/>
      <c r="N250" s="227">
        <f>ROUND(L250*K250,2)</f>
        <v>0</v>
      </c>
      <c r="O250" s="227"/>
      <c r="P250" s="227"/>
      <c r="Q250" s="227"/>
      <c r="R250" s="49"/>
      <c r="T250" s="228" t="s">
        <v>22</v>
      </c>
      <c r="U250" s="57" t="s">
        <v>43</v>
      </c>
      <c r="V250" s="48"/>
      <c r="W250" s="229">
        <f>V250*K250</f>
        <v>0</v>
      </c>
      <c r="X250" s="229">
        <v>0</v>
      </c>
      <c r="Y250" s="229">
        <f>X250*K250</f>
        <v>0</v>
      </c>
      <c r="Z250" s="229">
        <v>0</v>
      </c>
      <c r="AA250" s="230">
        <f>Z250*K250</f>
        <v>0</v>
      </c>
      <c r="AR250" s="23" t="s">
        <v>249</v>
      </c>
      <c r="AT250" s="23" t="s">
        <v>166</v>
      </c>
      <c r="AU250" s="23" t="s">
        <v>144</v>
      </c>
      <c r="AY250" s="23" t="s">
        <v>165</v>
      </c>
      <c r="BE250" s="143">
        <f>IF(U250="základní",N250,0)</f>
        <v>0</v>
      </c>
      <c r="BF250" s="143">
        <f>IF(U250="snížená",N250,0)</f>
        <v>0</v>
      </c>
      <c r="BG250" s="143">
        <f>IF(U250="zákl. přenesená",N250,0)</f>
        <v>0</v>
      </c>
      <c r="BH250" s="143">
        <f>IF(U250="sníž. přenesená",N250,0)</f>
        <v>0</v>
      </c>
      <c r="BI250" s="143">
        <f>IF(U250="nulová",N250,0)</f>
        <v>0</v>
      </c>
      <c r="BJ250" s="23" t="s">
        <v>144</v>
      </c>
      <c r="BK250" s="143">
        <f>ROUND(L250*K250,2)</f>
        <v>0</v>
      </c>
      <c r="BL250" s="23" t="s">
        <v>249</v>
      </c>
      <c r="BM250" s="23" t="s">
        <v>371</v>
      </c>
    </row>
    <row r="251" s="10" customFormat="1" ht="16.5" customHeight="1">
      <c r="B251" s="231"/>
      <c r="C251" s="232"/>
      <c r="D251" s="232"/>
      <c r="E251" s="233" t="s">
        <v>22</v>
      </c>
      <c r="F251" s="234" t="s">
        <v>372</v>
      </c>
      <c r="G251" s="235"/>
      <c r="H251" s="235"/>
      <c r="I251" s="235"/>
      <c r="J251" s="232"/>
      <c r="K251" s="236">
        <v>4.0300000000000002</v>
      </c>
      <c r="L251" s="232"/>
      <c r="M251" s="232"/>
      <c r="N251" s="232"/>
      <c r="O251" s="232"/>
      <c r="P251" s="232"/>
      <c r="Q251" s="232"/>
      <c r="R251" s="237"/>
      <c r="T251" s="238"/>
      <c r="U251" s="232"/>
      <c r="V251" s="232"/>
      <c r="W251" s="232"/>
      <c r="X251" s="232"/>
      <c r="Y251" s="232"/>
      <c r="Z251" s="232"/>
      <c r="AA251" s="239"/>
      <c r="AT251" s="240" t="s">
        <v>173</v>
      </c>
      <c r="AU251" s="240" t="s">
        <v>144</v>
      </c>
      <c r="AV251" s="10" t="s">
        <v>144</v>
      </c>
      <c r="AW251" s="10" t="s">
        <v>34</v>
      </c>
      <c r="AX251" s="10" t="s">
        <v>76</v>
      </c>
      <c r="AY251" s="240" t="s">
        <v>165</v>
      </c>
    </row>
    <row r="252" s="10" customFormat="1" ht="16.5" customHeight="1">
      <c r="B252" s="231"/>
      <c r="C252" s="232"/>
      <c r="D252" s="232"/>
      <c r="E252" s="233" t="s">
        <v>22</v>
      </c>
      <c r="F252" s="241" t="s">
        <v>306</v>
      </c>
      <c r="G252" s="232"/>
      <c r="H252" s="232"/>
      <c r="I252" s="232"/>
      <c r="J252" s="232"/>
      <c r="K252" s="236">
        <v>1.1699999999999999</v>
      </c>
      <c r="L252" s="232"/>
      <c r="M252" s="232"/>
      <c r="N252" s="232"/>
      <c r="O252" s="232"/>
      <c r="P252" s="232"/>
      <c r="Q252" s="232"/>
      <c r="R252" s="237"/>
      <c r="T252" s="238"/>
      <c r="U252" s="232"/>
      <c r="V252" s="232"/>
      <c r="W252" s="232"/>
      <c r="X252" s="232"/>
      <c r="Y252" s="232"/>
      <c r="Z252" s="232"/>
      <c r="AA252" s="239"/>
      <c r="AT252" s="240" t="s">
        <v>173</v>
      </c>
      <c r="AU252" s="240" t="s">
        <v>144</v>
      </c>
      <c r="AV252" s="10" t="s">
        <v>144</v>
      </c>
      <c r="AW252" s="10" t="s">
        <v>34</v>
      </c>
      <c r="AX252" s="10" t="s">
        <v>76</v>
      </c>
      <c r="AY252" s="240" t="s">
        <v>165</v>
      </c>
    </row>
    <row r="253" s="11" customFormat="1" ht="16.5" customHeight="1">
      <c r="B253" s="242"/>
      <c r="C253" s="243"/>
      <c r="D253" s="243"/>
      <c r="E253" s="244" t="s">
        <v>22</v>
      </c>
      <c r="F253" s="245" t="s">
        <v>189</v>
      </c>
      <c r="G253" s="243"/>
      <c r="H253" s="243"/>
      <c r="I253" s="243"/>
      <c r="J253" s="243"/>
      <c r="K253" s="246">
        <v>5.2000000000000002</v>
      </c>
      <c r="L253" s="243"/>
      <c r="M253" s="243"/>
      <c r="N253" s="243"/>
      <c r="O253" s="243"/>
      <c r="P253" s="243"/>
      <c r="Q253" s="243"/>
      <c r="R253" s="247"/>
      <c r="T253" s="248"/>
      <c r="U253" s="243"/>
      <c r="V253" s="243"/>
      <c r="W253" s="243"/>
      <c r="X253" s="243"/>
      <c r="Y253" s="243"/>
      <c r="Z253" s="243"/>
      <c r="AA253" s="249"/>
      <c r="AT253" s="250" t="s">
        <v>173</v>
      </c>
      <c r="AU253" s="250" t="s">
        <v>144</v>
      </c>
      <c r="AV253" s="11" t="s">
        <v>170</v>
      </c>
      <c r="AW253" s="11" t="s">
        <v>34</v>
      </c>
      <c r="AX253" s="11" t="s">
        <v>84</v>
      </c>
      <c r="AY253" s="250" t="s">
        <v>165</v>
      </c>
    </row>
    <row r="254" s="1" customFormat="1" ht="38.25" customHeight="1">
      <c r="B254" s="47"/>
      <c r="C254" s="220" t="s">
        <v>373</v>
      </c>
      <c r="D254" s="220" t="s">
        <v>166</v>
      </c>
      <c r="E254" s="221" t="s">
        <v>374</v>
      </c>
      <c r="F254" s="222" t="s">
        <v>375</v>
      </c>
      <c r="G254" s="222"/>
      <c r="H254" s="222"/>
      <c r="I254" s="222"/>
      <c r="J254" s="223" t="s">
        <v>185</v>
      </c>
      <c r="K254" s="224">
        <v>1.1499999999999999</v>
      </c>
      <c r="L254" s="225">
        <v>0</v>
      </c>
      <c r="M254" s="226"/>
      <c r="N254" s="227">
        <f>ROUND(L254*K254,2)</f>
        <v>0</v>
      </c>
      <c r="O254" s="227"/>
      <c r="P254" s="227"/>
      <c r="Q254" s="227"/>
      <c r="R254" s="49"/>
      <c r="T254" s="228" t="s">
        <v>22</v>
      </c>
      <c r="U254" s="57" t="s">
        <v>43</v>
      </c>
      <c r="V254" s="48"/>
      <c r="W254" s="229">
        <f>V254*K254</f>
        <v>0</v>
      </c>
      <c r="X254" s="229">
        <v>0</v>
      </c>
      <c r="Y254" s="229">
        <f>X254*K254</f>
        <v>0</v>
      </c>
      <c r="Z254" s="229">
        <v>0</v>
      </c>
      <c r="AA254" s="230">
        <f>Z254*K254</f>
        <v>0</v>
      </c>
      <c r="AR254" s="23" t="s">
        <v>249</v>
      </c>
      <c r="AT254" s="23" t="s">
        <v>166</v>
      </c>
      <c r="AU254" s="23" t="s">
        <v>144</v>
      </c>
      <c r="AY254" s="23" t="s">
        <v>165</v>
      </c>
      <c r="BE254" s="143">
        <f>IF(U254="základní",N254,0)</f>
        <v>0</v>
      </c>
      <c r="BF254" s="143">
        <f>IF(U254="snížená",N254,0)</f>
        <v>0</v>
      </c>
      <c r="BG254" s="143">
        <f>IF(U254="zákl. přenesená",N254,0)</f>
        <v>0</v>
      </c>
      <c r="BH254" s="143">
        <f>IF(U254="sníž. přenesená",N254,0)</f>
        <v>0</v>
      </c>
      <c r="BI254" s="143">
        <f>IF(U254="nulová",N254,0)</f>
        <v>0</v>
      </c>
      <c r="BJ254" s="23" t="s">
        <v>144</v>
      </c>
      <c r="BK254" s="143">
        <f>ROUND(L254*K254,2)</f>
        <v>0</v>
      </c>
      <c r="BL254" s="23" t="s">
        <v>249</v>
      </c>
      <c r="BM254" s="23" t="s">
        <v>376</v>
      </c>
    </row>
    <row r="255" s="10" customFormat="1" ht="16.5" customHeight="1">
      <c r="B255" s="231"/>
      <c r="C255" s="232"/>
      <c r="D255" s="232"/>
      <c r="E255" s="233" t="s">
        <v>22</v>
      </c>
      <c r="F255" s="234" t="s">
        <v>377</v>
      </c>
      <c r="G255" s="235"/>
      <c r="H255" s="235"/>
      <c r="I255" s="235"/>
      <c r="J255" s="232"/>
      <c r="K255" s="236">
        <v>1.1499999999999999</v>
      </c>
      <c r="L255" s="232"/>
      <c r="M255" s="232"/>
      <c r="N255" s="232"/>
      <c r="O255" s="232"/>
      <c r="P255" s="232"/>
      <c r="Q255" s="232"/>
      <c r="R255" s="237"/>
      <c r="T255" s="238"/>
      <c r="U255" s="232"/>
      <c r="V255" s="232"/>
      <c r="W255" s="232"/>
      <c r="X255" s="232"/>
      <c r="Y255" s="232"/>
      <c r="Z255" s="232"/>
      <c r="AA255" s="239"/>
      <c r="AT255" s="240" t="s">
        <v>173</v>
      </c>
      <c r="AU255" s="240" t="s">
        <v>144</v>
      </c>
      <c r="AV255" s="10" t="s">
        <v>144</v>
      </c>
      <c r="AW255" s="10" t="s">
        <v>34</v>
      </c>
      <c r="AX255" s="10" t="s">
        <v>76</v>
      </c>
      <c r="AY255" s="240" t="s">
        <v>165</v>
      </c>
    </row>
    <row r="256" s="11" customFormat="1" ht="16.5" customHeight="1">
      <c r="B256" s="242"/>
      <c r="C256" s="243"/>
      <c r="D256" s="243"/>
      <c r="E256" s="244" t="s">
        <v>22</v>
      </c>
      <c r="F256" s="245" t="s">
        <v>189</v>
      </c>
      <c r="G256" s="243"/>
      <c r="H256" s="243"/>
      <c r="I256" s="243"/>
      <c r="J256" s="243"/>
      <c r="K256" s="246">
        <v>1.1499999999999999</v>
      </c>
      <c r="L256" s="243"/>
      <c r="M256" s="243"/>
      <c r="N256" s="243"/>
      <c r="O256" s="243"/>
      <c r="P256" s="243"/>
      <c r="Q256" s="243"/>
      <c r="R256" s="247"/>
      <c r="T256" s="248"/>
      <c r="U256" s="243"/>
      <c r="V256" s="243"/>
      <c r="W256" s="243"/>
      <c r="X256" s="243"/>
      <c r="Y256" s="243"/>
      <c r="Z256" s="243"/>
      <c r="AA256" s="249"/>
      <c r="AT256" s="250" t="s">
        <v>173</v>
      </c>
      <c r="AU256" s="250" t="s">
        <v>144</v>
      </c>
      <c r="AV256" s="11" t="s">
        <v>170</v>
      </c>
      <c r="AW256" s="11" t="s">
        <v>34</v>
      </c>
      <c r="AX256" s="11" t="s">
        <v>84</v>
      </c>
      <c r="AY256" s="250" t="s">
        <v>165</v>
      </c>
    </row>
    <row r="257" s="1" customFormat="1" ht="25.5" customHeight="1">
      <c r="B257" s="47"/>
      <c r="C257" s="260" t="s">
        <v>378</v>
      </c>
      <c r="D257" s="260" t="s">
        <v>268</v>
      </c>
      <c r="E257" s="261" t="s">
        <v>379</v>
      </c>
      <c r="F257" s="262" t="s">
        <v>380</v>
      </c>
      <c r="G257" s="262"/>
      <c r="H257" s="262"/>
      <c r="I257" s="262"/>
      <c r="J257" s="263" t="s">
        <v>381</v>
      </c>
      <c r="K257" s="264">
        <v>9.5250000000000004</v>
      </c>
      <c r="L257" s="265">
        <v>0</v>
      </c>
      <c r="M257" s="266"/>
      <c r="N257" s="267">
        <f>ROUND(L257*K257,2)</f>
        <v>0</v>
      </c>
      <c r="O257" s="227"/>
      <c r="P257" s="227"/>
      <c r="Q257" s="227"/>
      <c r="R257" s="49"/>
      <c r="T257" s="228" t="s">
        <v>22</v>
      </c>
      <c r="U257" s="57" t="s">
        <v>43</v>
      </c>
      <c r="V257" s="48"/>
      <c r="W257" s="229">
        <f>V257*K257</f>
        <v>0</v>
      </c>
      <c r="X257" s="229">
        <v>0.001</v>
      </c>
      <c r="Y257" s="229">
        <f>X257*K257</f>
        <v>0.0095250000000000005</v>
      </c>
      <c r="Z257" s="229">
        <v>0</v>
      </c>
      <c r="AA257" s="230">
        <f>Z257*K257</f>
        <v>0</v>
      </c>
      <c r="AR257" s="23" t="s">
        <v>341</v>
      </c>
      <c r="AT257" s="23" t="s">
        <v>268</v>
      </c>
      <c r="AU257" s="23" t="s">
        <v>144</v>
      </c>
      <c r="AY257" s="23" t="s">
        <v>165</v>
      </c>
      <c r="BE257" s="143">
        <f>IF(U257="základní",N257,0)</f>
        <v>0</v>
      </c>
      <c r="BF257" s="143">
        <f>IF(U257="snížená",N257,0)</f>
        <v>0</v>
      </c>
      <c r="BG257" s="143">
        <f>IF(U257="zákl. přenesená",N257,0)</f>
        <v>0</v>
      </c>
      <c r="BH257" s="143">
        <f>IF(U257="sníž. přenesená",N257,0)</f>
        <v>0</v>
      </c>
      <c r="BI257" s="143">
        <f>IF(U257="nulová",N257,0)</f>
        <v>0</v>
      </c>
      <c r="BJ257" s="23" t="s">
        <v>144</v>
      </c>
      <c r="BK257" s="143">
        <f>ROUND(L257*K257,2)</f>
        <v>0</v>
      </c>
      <c r="BL257" s="23" t="s">
        <v>249</v>
      </c>
      <c r="BM257" s="23" t="s">
        <v>382</v>
      </c>
    </row>
    <row r="258" s="10" customFormat="1" ht="16.5" customHeight="1">
      <c r="B258" s="231"/>
      <c r="C258" s="232"/>
      <c r="D258" s="232"/>
      <c r="E258" s="233" t="s">
        <v>22</v>
      </c>
      <c r="F258" s="234" t="s">
        <v>383</v>
      </c>
      <c r="G258" s="235"/>
      <c r="H258" s="235"/>
      <c r="I258" s="235"/>
      <c r="J258" s="232"/>
      <c r="K258" s="236">
        <v>9.5250000000000004</v>
      </c>
      <c r="L258" s="232"/>
      <c r="M258" s="232"/>
      <c r="N258" s="232"/>
      <c r="O258" s="232"/>
      <c r="P258" s="232"/>
      <c r="Q258" s="232"/>
      <c r="R258" s="237"/>
      <c r="T258" s="238"/>
      <c r="U258" s="232"/>
      <c r="V258" s="232"/>
      <c r="W258" s="232"/>
      <c r="X258" s="232"/>
      <c r="Y258" s="232"/>
      <c r="Z258" s="232"/>
      <c r="AA258" s="239"/>
      <c r="AT258" s="240" t="s">
        <v>173</v>
      </c>
      <c r="AU258" s="240" t="s">
        <v>144</v>
      </c>
      <c r="AV258" s="10" t="s">
        <v>144</v>
      </c>
      <c r="AW258" s="10" t="s">
        <v>34</v>
      </c>
      <c r="AX258" s="10" t="s">
        <v>76</v>
      </c>
      <c r="AY258" s="240" t="s">
        <v>165</v>
      </c>
    </row>
    <row r="259" s="11" customFormat="1" ht="16.5" customHeight="1">
      <c r="B259" s="242"/>
      <c r="C259" s="243"/>
      <c r="D259" s="243"/>
      <c r="E259" s="244" t="s">
        <v>22</v>
      </c>
      <c r="F259" s="245" t="s">
        <v>189</v>
      </c>
      <c r="G259" s="243"/>
      <c r="H259" s="243"/>
      <c r="I259" s="243"/>
      <c r="J259" s="243"/>
      <c r="K259" s="246">
        <v>9.5250000000000004</v>
      </c>
      <c r="L259" s="243"/>
      <c r="M259" s="243"/>
      <c r="N259" s="243"/>
      <c r="O259" s="243"/>
      <c r="P259" s="243"/>
      <c r="Q259" s="243"/>
      <c r="R259" s="247"/>
      <c r="T259" s="248"/>
      <c r="U259" s="243"/>
      <c r="V259" s="243"/>
      <c r="W259" s="243"/>
      <c r="X259" s="243"/>
      <c r="Y259" s="243"/>
      <c r="Z259" s="243"/>
      <c r="AA259" s="249"/>
      <c r="AT259" s="250" t="s">
        <v>173</v>
      </c>
      <c r="AU259" s="250" t="s">
        <v>144</v>
      </c>
      <c r="AV259" s="11" t="s">
        <v>170</v>
      </c>
      <c r="AW259" s="11" t="s">
        <v>34</v>
      </c>
      <c r="AX259" s="11" t="s">
        <v>84</v>
      </c>
      <c r="AY259" s="250" t="s">
        <v>165</v>
      </c>
    </row>
    <row r="260" s="1" customFormat="1" ht="16.5" customHeight="1">
      <c r="B260" s="47"/>
      <c r="C260" s="220" t="s">
        <v>384</v>
      </c>
      <c r="D260" s="220" t="s">
        <v>166</v>
      </c>
      <c r="E260" s="221" t="s">
        <v>385</v>
      </c>
      <c r="F260" s="222" t="s">
        <v>386</v>
      </c>
      <c r="G260" s="222"/>
      <c r="H260" s="222"/>
      <c r="I260" s="222"/>
      <c r="J260" s="223" t="s">
        <v>311</v>
      </c>
      <c r="K260" s="224">
        <v>11.5</v>
      </c>
      <c r="L260" s="225">
        <v>0</v>
      </c>
      <c r="M260" s="226"/>
      <c r="N260" s="227">
        <f>ROUND(L260*K260,2)</f>
        <v>0</v>
      </c>
      <c r="O260" s="227"/>
      <c r="P260" s="227"/>
      <c r="Q260" s="227"/>
      <c r="R260" s="49"/>
      <c r="T260" s="228" t="s">
        <v>22</v>
      </c>
      <c r="U260" s="57" t="s">
        <v>43</v>
      </c>
      <c r="V260" s="48"/>
      <c r="W260" s="229">
        <f>V260*K260</f>
        <v>0</v>
      </c>
      <c r="X260" s="229">
        <v>0.001</v>
      </c>
      <c r="Y260" s="229">
        <f>X260*K260</f>
        <v>0.0115</v>
      </c>
      <c r="Z260" s="229">
        <v>0</v>
      </c>
      <c r="AA260" s="230">
        <f>Z260*K260</f>
        <v>0</v>
      </c>
      <c r="AR260" s="23" t="s">
        <v>249</v>
      </c>
      <c r="AT260" s="23" t="s">
        <v>166</v>
      </c>
      <c r="AU260" s="23" t="s">
        <v>144</v>
      </c>
      <c r="AY260" s="23" t="s">
        <v>165</v>
      </c>
      <c r="BE260" s="143">
        <f>IF(U260="základní",N260,0)</f>
        <v>0</v>
      </c>
      <c r="BF260" s="143">
        <f>IF(U260="snížená",N260,0)</f>
        <v>0</v>
      </c>
      <c r="BG260" s="143">
        <f>IF(U260="zákl. přenesená",N260,0)</f>
        <v>0</v>
      </c>
      <c r="BH260" s="143">
        <f>IF(U260="sníž. přenesená",N260,0)</f>
        <v>0</v>
      </c>
      <c r="BI260" s="143">
        <f>IF(U260="nulová",N260,0)</f>
        <v>0</v>
      </c>
      <c r="BJ260" s="23" t="s">
        <v>144</v>
      </c>
      <c r="BK260" s="143">
        <f>ROUND(L260*K260,2)</f>
        <v>0</v>
      </c>
      <c r="BL260" s="23" t="s">
        <v>249</v>
      </c>
      <c r="BM260" s="23" t="s">
        <v>387</v>
      </c>
    </row>
    <row r="261" s="10" customFormat="1" ht="16.5" customHeight="1">
      <c r="B261" s="231"/>
      <c r="C261" s="232"/>
      <c r="D261" s="232"/>
      <c r="E261" s="233" t="s">
        <v>22</v>
      </c>
      <c r="F261" s="234" t="s">
        <v>388</v>
      </c>
      <c r="G261" s="235"/>
      <c r="H261" s="235"/>
      <c r="I261" s="235"/>
      <c r="J261" s="232"/>
      <c r="K261" s="236">
        <v>11.5</v>
      </c>
      <c r="L261" s="232"/>
      <c r="M261" s="232"/>
      <c r="N261" s="232"/>
      <c r="O261" s="232"/>
      <c r="P261" s="232"/>
      <c r="Q261" s="232"/>
      <c r="R261" s="237"/>
      <c r="T261" s="238"/>
      <c r="U261" s="232"/>
      <c r="V261" s="232"/>
      <c r="W261" s="232"/>
      <c r="X261" s="232"/>
      <c r="Y261" s="232"/>
      <c r="Z261" s="232"/>
      <c r="AA261" s="239"/>
      <c r="AT261" s="240" t="s">
        <v>173</v>
      </c>
      <c r="AU261" s="240" t="s">
        <v>144</v>
      </c>
      <c r="AV261" s="10" t="s">
        <v>144</v>
      </c>
      <c r="AW261" s="10" t="s">
        <v>34</v>
      </c>
      <c r="AX261" s="10" t="s">
        <v>76</v>
      </c>
      <c r="AY261" s="240" t="s">
        <v>165</v>
      </c>
    </row>
    <row r="262" s="11" customFormat="1" ht="16.5" customHeight="1">
      <c r="B262" s="242"/>
      <c r="C262" s="243"/>
      <c r="D262" s="243"/>
      <c r="E262" s="244" t="s">
        <v>22</v>
      </c>
      <c r="F262" s="245" t="s">
        <v>189</v>
      </c>
      <c r="G262" s="243"/>
      <c r="H262" s="243"/>
      <c r="I262" s="243"/>
      <c r="J262" s="243"/>
      <c r="K262" s="246">
        <v>11.5</v>
      </c>
      <c r="L262" s="243"/>
      <c r="M262" s="243"/>
      <c r="N262" s="243"/>
      <c r="O262" s="243"/>
      <c r="P262" s="243"/>
      <c r="Q262" s="243"/>
      <c r="R262" s="247"/>
      <c r="T262" s="248"/>
      <c r="U262" s="243"/>
      <c r="V262" s="243"/>
      <c r="W262" s="243"/>
      <c r="X262" s="243"/>
      <c r="Y262" s="243"/>
      <c r="Z262" s="243"/>
      <c r="AA262" s="249"/>
      <c r="AT262" s="250" t="s">
        <v>173</v>
      </c>
      <c r="AU262" s="250" t="s">
        <v>144</v>
      </c>
      <c r="AV262" s="11" t="s">
        <v>170</v>
      </c>
      <c r="AW262" s="11" t="s">
        <v>34</v>
      </c>
      <c r="AX262" s="11" t="s">
        <v>84</v>
      </c>
      <c r="AY262" s="250" t="s">
        <v>165</v>
      </c>
    </row>
    <row r="263" s="1" customFormat="1" ht="25.5" customHeight="1">
      <c r="B263" s="47"/>
      <c r="C263" s="260" t="s">
        <v>389</v>
      </c>
      <c r="D263" s="260" t="s">
        <v>268</v>
      </c>
      <c r="E263" s="261" t="s">
        <v>390</v>
      </c>
      <c r="F263" s="262" t="s">
        <v>391</v>
      </c>
      <c r="G263" s="262"/>
      <c r="H263" s="262"/>
      <c r="I263" s="262"/>
      <c r="J263" s="263" t="s">
        <v>311</v>
      </c>
      <c r="K263" s="264">
        <v>11.73</v>
      </c>
      <c r="L263" s="265">
        <v>0</v>
      </c>
      <c r="M263" s="266"/>
      <c r="N263" s="267">
        <f>ROUND(L263*K263,2)</f>
        <v>0</v>
      </c>
      <c r="O263" s="227"/>
      <c r="P263" s="227"/>
      <c r="Q263" s="227"/>
      <c r="R263" s="49"/>
      <c r="T263" s="228" t="s">
        <v>22</v>
      </c>
      <c r="U263" s="57" t="s">
        <v>43</v>
      </c>
      <c r="V263" s="48"/>
      <c r="W263" s="229">
        <f>V263*K263</f>
        <v>0</v>
      </c>
      <c r="X263" s="229">
        <v>8.0000000000000007E-05</v>
      </c>
      <c r="Y263" s="229">
        <f>X263*K263</f>
        <v>0.00093840000000000015</v>
      </c>
      <c r="Z263" s="229">
        <v>0</v>
      </c>
      <c r="AA263" s="230">
        <f>Z263*K263</f>
        <v>0</v>
      </c>
      <c r="AR263" s="23" t="s">
        <v>341</v>
      </c>
      <c r="AT263" s="23" t="s">
        <v>268</v>
      </c>
      <c r="AU263" s="23" t="s">
        <v>144</v>
      </c>
      <c r="AY263" s="23" t="s">
        <v>165</v>
      </c>
      <c r="BE263" s="143">
        <f>IF(U263="základní",N263,0)</f>
        <v>0</v>
      </c>
      <c r="BF263" s="143">
        <f>IF(U263="snížená",N263,0)</f>
        <v>0</v>
      </c>
      <c r="BG263" s="143">
        <f>IF(U263="zákl. přenesená",N263,0)</f>
        <v>0</v>
      </c>
      <c r="BH263" s="143">
        <f>IF(U263="sníž. přenesená",N263,0)</f>
        <v>0</v>
      </c>
      <c r="BI263" s="143">
        <f>IF(U263="nulová",N263,0)</f>
        <v>0</v>
      </c>
      <c r="BJ263" s="23" t="s">
        <v>144</v>
      </c>
      <c r="BK263" s="143">
        <f>ROUND(L263*K263,2)</f>
        <v>0</v>
      </c>
      <c r="BL263" s="23" t="s">
        <v>249</v>
      </c>
      <c r="BM263" s="23" t="s">
        <v>392</v>
      </c>
    </row>
    <row r="264" s="1" customFormat="1" ht="38.25" customHeight="1">
      <c r="B264" s="47"/>
      <c r="C264" s="220" t="s">
        <v>393</v>
      </c>
      <c r="D264" s="220" t="s">
        <v>166</v>
      </c>
      <c r="E264" s="221" t="s">
        <v>394</v>
      </c>
      <c r="F264" s="222" t="s">
        <v>395</v>
      </c>
      <c r="G264" s="222"/>
      <c r="H264" s="222"/>
      <c r="I264" s="222"/>
      <c r="J264" s="223" t="s">
        <v>396</v>
      </c>
      <c r="K264" s="272">
        <v>0</v>
      </c>
      <c r="L264" s="225">
        <v>0</v>
      </c>
      <c r="M264" s="226"/>
      <c r="N264" s="227">
        <f>ROUND(L264*K264,2)</f>
        <v>0</v>
      </c>
      <c r="O264" s="227"/>
      <c r="P264" s="227"/>
      <c r="Q264" s="227"/>
      <c r="R264" s="49"/>
      <c r="T264" s="228" t="s">
        <v>22</v>
      </c>
      <c r="U264" s="57" t="s">
        <v>43</v>
      </c>
      <c r="V264" s="48"/>
      <c r="W264" s="229">
        <f>V264*K264</f>
        <v>0</v>
      </c>
      <c r="X264" s="229">
        <v>0</v>
      </c>
      <c r="Y264" s="229">
        <f>X264*K264</f>
        <v>0</v>
      </c>
      <c r="Z264" s="229">
        <v>0</v>
      </c>
      <c r="AA264" s="230">
        <f>Z264*K264</f>
        <v>0</v>
      </c>
      <c r="AR264" s="23" t="s">
        <v>249</v>
      </c>
      <c r="AT264" s="23" t="s">
        <v>166</v>
      </c>
      <c r="AU264" s="23" t="s">
        <v>144</v>
      </c>
      <c r="AY264" s="23" t="s">
        <v>165</v>
      </c>
      <c r="BE264" s="143">
        <f>IF(U264="základní",N264,0)</f>
        <v>0</v>
      </c>
      <c r="BF264" s="143">
        <f>IF(U264="snížená",N264,0)</f>
        <v>0</v>
      </c>
      <c r="BG264" s="143">
        <f>IF(U264="zákl. přenesená",N264,0)</f>
        <v>0</v>
      </c>
      <c r="BH264" s="143">
        <f>IF(U264="sníž. přenesená",N264,0)</f>
        <v>0</v>
      </c>
      <c r="BI264" s="143">
        <f>IF(U264="nulová",N264,0)</f>
        <v>0</v>
      </c>
      <c r="BJ264" s="23" t="s">
        <v>144</v>
      </c>
      <c r="BK264" s="143">
        <f>ROUND(L264*K264,2)</f>
        <v>0</v>
      </c>
      <c r="BL264" s="23" t="s">
        <v>249</v>
      </c>
      <c r="BM264" s="23" t="s">
        <v>397</v>
      </c>
    </row>
    <row r="265" s="9" customFormat="1" ht="29.88" customHeight="1">
      <c r="B265" s="206"/>
      <c r="C265" s="207"/>
      <c r="D265" s="217" t="s">
        <v>126</v>
      </c>
      <c r="E265" s="217"/>
      <c r="F265" s="217"/>
      <c r="G265" s="217"/>
      <c r="H265" s="217"/>
      <c r="I265" s="217"/>
      <c r="J265" s="217"/>
      <c r="K265" s="217"/>
      <c r="L265" s="217"/>
      <c r="M265" s="217"/>
      <c r="N265" s="268">
        <f>BK265</f>
        <v>0</v>
      </c>
      <c r="O265" s="269"/>
      <c r="P265" s="269"/>
      <c r="Q265" s="269"/>
      <c r="R265" s="210"/>
      <c r="T265" s="211"/>
      <c r="U265" s="207"/>
      <c r="V265" s="207"/>
      <c r="W265" s="212">
        <f>SUM(W266:W277)</f>
        <v>0</v>
      </c>
      <c r="X265" s="207"/>
      <c r="Y265" s="212">
        <f>SUM(Y266:Y277)</f>
        <v>0.0032750000000000001</v>
      </c>
      <c r="Z265" s="207"/>
      <c r="AA265" s="213">
        <f>SUM(AA266:AA277)</f>
        <v>0.01779</v>
      </c>
      <c r="AR265" s="214" t="s">
        <v>144</v>
      </c>
      <c r="AT265" s="215" t="s">
        <v>75</v>
      </c>
      <c r="AU265" s="215" t="s">
        <v>84</v>
      </c>
      <c r="AY265" s="214" t="s">
        <v>165</v>
      </c>
      <c r="BK265" s="216">
        <f>SUM(BK266:BK277)</f>
        <v>0</v>
      </c>
    </row>
    <row r="266" s="1" customFormat="1" ht="16.5" customHeight="1">
      <c r="B266" s="47"/>
      <c r="C266" s="220" t="s">
        <v>398</v>
      </c>
      <c r="D266" s="220" t="s">
        <v>166</v>
      </c>
      <c r="E266" s="221" t="s">
        <v>399</v>
      </c>
      <c r="F266" s="222" t="s">
        <v>400</v>
      </c>
      <c r="G266" s="222"/>
      <c r="H266" s="222"/>
      <c r="I266" s="222"/>
      <c r="J266" s="223" t="s">
        <v>311</v>
      </c>
      <c r="K266" s="224">
        <v>8</v>
      </c>
      <c r="L266" s="225">
        <v>0</v>
      </c>
      <c r="M266" s="226"/>
      <c r="N266" s="227">
        <f>ROUND(L266*K266,2)</f>
        <v>0</v>
      </c>
      <c r="O266" s="227"/>
      <c r="P266" s="227"/>
      <c r="Q266" s="227"/>
      <c r="R266" s="49"/>
      <c r="T266" s="228" t="s">
        <v>22</v>
      </c>
      <c r="U266" s="57" t="s">
        <v>43</v>
      </c>
      <c r="V266" s="48"/>
      <c r="W266" s="229">
        <f>V266*K266</f>
        <v>0</v>
      </c>
      <c r="X266" s="229">
        <v>0</v>
      </c>
      <c r="Y266" s="229">
        <f>X266*K266</f>
        <v>0</v>
      </c>
      <c r="Z266" s="229">
        <v>0.0020999999999999999</v>
      </c>
      <c r="AA266" s="230">
        <f>Z266*K266</f>
        <v>0.016799999999999999</v>
      </c>
      <c r="AR266" s="23" t="s">
        <v>249</v>
      </c>
      <c r="AT266" s="23" t="s">
        <v>166</v>
      </c>
      <c r="AU266" s="23" t="s">
        <v>144</v>
      </c>
      <c r="AY266" s="23" t="s">
        <v>165</v>
      </c>
      <c r="BE266" s="143">
        <f>IF(U266="základní",N266,0)</f>
        <v>0</v>
      </c>
      <c r="BF266" s="143">
        <f>IF(U266="snížená",N266,0)</f>
        <v>0</v>
      </c>
      <c r="BG266" s="143">
        <f>IF(U266="zákl. přenesená",N266,0)</f>
        <v>0</v>
      </c>
      <c r="BH266" s="143">
        <f>IF(U266="sníž. přenesená",N266,0)</f>
        <v>0</v>
      </c>
      <c r="BI266" s="143">
        <f>IF(U266="nulová",N266,0)</f>
        <v>0</v>
      </c>
      <c r="BJ266" s="23" t="s">
        <v>144</v>
      </c>
      <c r="BK266" s="143">
        <f>ROUND(L266*K266,2)</f>
        <v>0</v>
      </c>
      <c r="BL266" s="23" t="s">
        <v>249</v>
      </c>
      <c r="BM266" s="23" t="s">
        <v>401</v>
      </c>
    </row>
    <row r="267" s="1" customFormat="1" ht="25.5" customHeight="1">
      <c r="B267" s="47"/>
      <c r="C267" s="220" t="s">
        <v>402</v>
      </c>
      <c r="D267" s="220" t="s">
        <v>166</v>
      </c>
      <c r="E267" s="221" t="s">
        <v>403</v>
      </c>
      <c r="F267" s="222" t="s">
        <v>404</v>
      </c>
      <c r="G267" s="222"/>
      <c r="H267" s="222"/>
      <c r="I267" s="222"/>
      <c r="J267" s="223" t="s">
        <v>311</v>
      </c>
      <c r="K267" s="224">
        <v>0.5</v>
      </c>
      <c r="L267" s="225">
        <v>0</v>
      </c>
      <c r="M267" s="226"/>
      <c r="N267" s="227">
        <f>ROUND(L267*K267,2)</f>
        <v>0</v>
      </c>
      <c r="O267" s="227"/>
      <c r="P267" s="227"/>
      <c r="Q267" s="227"/>
      <c r="R267" s="49"/>
      <c r="T267" s="228" t="s">
        <v>22</v>
      </c>
      <c r="U267" s="57" t="s">
        <v>43</v>
      </c>
      <c r="V267" s="48"/>
      <c r="W267" s="229">
        <f>V267*K267</f>
        <v>0</v>
      </c>
      <c r="X267" s="229">
        <v>0</v>
      </c>
      <c r="Y267" s="229">
        <f>X267*K267</f>
        <v>0</v>
      </c>
      <c r="Z267" s="229">
        <v>0.00198</v>
      </c>
      <c r="AA267" s="230">
        <f>Z267*K267</f>
        <v>0.00098999999999999999</v>
      </c>
      <c r="AR267" s="23" t="s">
        <v>249</v>
      </c>
      <c r="AT267" s="23" t="s">
        <v>166</v>
      </c>
      <c r="AU267" s="23" t="s">
        <v>144</v>
      </c>
      <c r="AY267" s="23" t="s">
        <v>165</v>
      </c>
      <c r="BE267" s="143">
        <f>IF(U267="základní",N267,0)</f>
        <v>0</v>
      </c>
      <c r="BF267" s="143">
        <f>IF(U267="snížená",N267,0)</f>
        <v>0</v>
      </c>
      <c r="BG267" s="143">
        <f>IF(U267="zákl. přenesená",N267,0)</f>
        <v>0</v>
      </c>
      <c r="BH267" s="143">
        <f>IF(U267="sníž. přenesená",N267,0)</f>
        <v>0</v>
      </c>
      <c r="BI267" s="143">
        <f>IF(U267="nulová",N267,0)</f>
        <v>0</v>
      </c>
      <c r="BJ267" s="23" t="s">
        <v>144</v>
      </c>
      <c r="BK267" s="143">
        <f>ROUND(L267*K267,2)</f>
        <v>0</v>
      </c>
      <c r="BL267" s="23" t="s">
        <v>249</v>
      </c>
      <c r="BM267" s="23" t="s">
        <v>405</v>
      </c>
    </row>
    <row r="268" s="1" customFormat="1" ht="25.5" customHeight="1">
      <c r="B268" s="47"/>
      <c r="C268" s="220" t="s">
        <v>406</v>
      </c>
      <c r="D268" s="220" t="s">
        <v>166</v>
      </c>
      <c r="E268" s="221" t="s">
        <v>407</v>
      </c>
      <c r="F268" s="222" t="s">
        <v>408</v>
      </c>
      <c r="G268" s="222"/>
      <c r="H268" s="222"/>
      <c r="I268" s="222"/>
      <c r="J268" s="223" t="s">
        <v>169</v>
      </c>
      <c r="K268" s="224">
        <v>1</v>
      </c>
      <c r="L268" s="225">
        <v>0</v>
      </c>
      <c r="M268" s="226"/>
      <c r="N268" s="227">
        <f>ROUND(L268*K268,2)</f>
        <v>0</v>
      </c>
      <c r="O268" s="227"/>
      <c r="P268" s="227"/>
      <c r="Q268" s="227"/>
      <c r="R268" s="49"/>
      <c r="T268" s="228" t="s">
        <v>22</v>
      </c>
      <c r="U268" s="57" t="s">
        <v>43</v>
      </c>
      <c r="V268" s="48"/>
      <c r="W268" s="229">
        <f>V268*K268</f>
        <v>0</v>
      </c>
      <c r="X268" s="229">
        <v>0.00052999999999999998</v>
      </c>
      <c r="Y268" s="229">
        <f>X268*K268</f>
        <v>0.00052999999999999998</v>
      </c>
      <c r="Z268" s="229">
        <v>0</v>
      </c>
      <c r="AA268" s="230">
        <f>Z268*K268</f>
        <v>0</v>
      </c>
      <c r="AR268" s="23" t="s">
        <v>249</v>
      </c>
      <c r="AT268" s="23" t="s">
        <v>166</v>
      </c>
      <c r="AU268" s="23" t="s">
        <v>144</v>
      </c>
      <c r="AY268" s="23" t="s">
        <v>165</v>
      </c>
      <c r="BE268" s="143">
        <f>IF(U268="základní",N268,0)</f>
        <v>0</v>
      </c>
      <c r="BF268" s="143">
        <f>IF(U268="snížená",N268,0)</f>
        <v>0</v>
      </c>
      <c r="BG268" s="143">
        <f>IF(U268="zákl. přenesená",N268,0)</f>
        <v>0</v>
      </c>
      <c r="BH268" s="143">
        <f>IF(U268="sníž. přenesená",N268,0)</f>
        <v>0</v>
      </c>
      <c r="BI268" s="143">
        <f>IF(U268="nulová",N268,0)</f>
        <v>0</v>
      </c>
      <c r="BJ268" s="23" t="s">
        <v>144</v>
      </c>
      <c r="BK268" s="143">
        <f>ROUND(L268*K268,2)</f>
        <v>0</v>
      </c>
      <c r="BL268" s="23" t="s">
        <v>249</v>
      </c>
      <c r="BM268" s="23" t="s">
        <v>409</v>
      </c>
    </row>
    <row r="269" s="1" customFormat="1" ht="25.5" customHeight="1">
      <c r="B269" s="47"/>
      <c r="C269" s="220" t="s">
        <v>410</v>
      </c>
      <c r="D269" s="220" t="s">
        <v>166</v>
      </c>
      <c r="E269" s="221" t="s">
        <v>411</v>
      </c>
      <c r="F269" s="222" t="s">
        <v>412</v>
      </c>
      <c r="G269" s="222"/>
      <c r="H269" s="222"/>
      <c r="I269" s="222"/>
      <c r="J269" s="223" t="s">
        <v>311</v>
      </c>
      <c r="K269" s="224">
        <v>3.5</v>
      </c>
      <c r="L269" s="225">
        <v>0</v>
      </c>
      <c r="M269" s="226"/>
      <c r="N269" s="227">
        <f>ROUND(L269*K269,2)</f>
        <v>0</v>
      </c>
      <c r="O269" s="227"/>
      <c r="P269" s="227"/>
      <c r="Q269" s="227"/>
      <c r="R269" s="49"/>
      <c r="T269" s="228" t="s">
        <v>22</v>
      </c>
      <c r="U269" s="57" t="s">
        <v>43</v>
      </c>
      <c r="V269" s="48"/>
      <c r="W269" s="229">
        <f>V269*K269</f>
        <v>0</v>
      </c>
      <c r="X269" s="229">
        <v>0.00029</v>
      </c>
      <c r="Y269" s="229">
        <f>X269*K269</f>
        <v>0.0010150000000000001</v>
      </c>
      <c r="Z269" s="229">
        <v>0</v>
      </c>
      <c r="AA269" s="230">
        <f>Z269*K269</f>
        <v>0</v>
      </c>
      <c r="AR269" s="23" t="s">
        <v>249</v>
      </c>
      <c r="AT269" s="23" t="s">
        <v>166</v>
      </c>
      <c r="AU269" s="23" t="s">
        <v>144</v>
      </c>
      <c r="AY269" s="23" t="s">
        <v>165</v>
      </c>
      <c r="BE269" s="143">
        <f>IF(U269="základní",N269,0)</f>
        <v>0</v>
      </c>
      <c r="BF269" s="143">
        <f>IF(U269="snížená",N269,0)</f>
        <v>0</v>
      </c>
      <c r="BG269" s="143">
        <f>IF(U269="zákl. přenesená",N269,0)</f>
        <v>0</v>
      </c>
      <c r="BH269" s="143">
        <f>IF(U269="sníž. přenesená",N269,0)</f>
        <v>0</v>
      </c>
      <c r="BI269" s="143">
        <f>IF(U269="nulová",N269,0)</f>
        <v>0</v>
      </c>
      <c r="BJ269" s="23" t="s">
        <v>144</v>
      </c>
      <c r="BK269" s="143">
        <f>ROUND(L269*K269,2)</f>
        <v>0</v>
      </c>
      <c r="BL269" s="23" t="s">
        <v>249</v>
      </c>
      <c r="BM269" s="23" t="s">
        <v>413</v>
      </c>
    </row>
    <row r="270" s="1" customFormat="1" ht="25.5" customHeight="1">
      <c r="B270" s="47"/>
      <c r="C270" s="220" t="s">
        <v>414</v>
      </c>
      <c r="D270" s="220" t="s">
        <v>166</v>
      </c>
      <c r="E270" s="221" t="s">
        <v>415</v>
      </c>
      <c r="F270" s="222" t="s">
        <v>416</v>
      </c>
      <c r="G270" s="222"/>
      <c r="H270" s="222"/>
      <c r="I270" s="222"/>
      <c r="J270" s="223" t="s">
        <v>311</v>
      </c>
      <c r="K270" s="224">
        <v>2.5</v>
      </c>
      <c r="L270" s="225">
        <v>0</v>
      </c>
      <c r="M270" s="226"/>
      <c r="N270" s="227">
        <f>ROUND(L270*K270,2)</f>
        <v>0</v>
      </c>
      <c r="O270" s="227"/>
      <c r="P270" s="227"/>
      <c r="Q270" s="227"/>
      <c r="R270" s="49"/>
      <c r="T270" s="228" t="s">
        <v>22</v>
      </c>
      <c r="U270" s="57" t="s">
        <v>43</v>
      </c>
      <c r="V270" s="48"/>
      <c r="W270" s="229">
        <f>V270*K270</f>
        <v>0</v>
      </c>
      <c r="X270" s="229">
        <v>0.00035</v>
      </c>
      <c r="Y270" s="229">
        <f>X270*K270</f>
        <v>0.00087500000000000002</v>
      </c>
      <c r="Z270" s="229">
        <v>0</v>
      </c>
      <c r="AA270" s="230">
        <f>Z270*K270</f>
        <v>0</v>
      </c>
      <c r="AR270" s="23" t="s">
        <v>249</v>
      </c>
      <c r="AT270" s="23" t="s">
        <v>166</v>
      </c>
      <c r="AU270" s="23" t="s">
        <v>144</v>
      </c>
      <c r="AY270" s="23" t="s">
        <v>165</v>
      </c>
      <c r="BE270" s="143">
        <f>IF(U270="základní",N270,0)</f>
        <v>0</v>
      </c>
      <c r="BF270" s="143">
        <f>IF(U270="snížená",N270,0)</f>
        <v>0</v>
      </c>
      <c r="BG270" s="143">
        <f>IF(U270="zákl. přenesená",N270,0)</f>
        <v>0</v>
      </c>
      <c r="BH270" s="143">
        <f>IF(U270="sníž. přenesená",N270,0)</f>
        <v>0</v>
      </c>
      <c r="BI270" s="143">
        <f>IF(U270="nulová",N270,0)</f>
        <v>0</v>
      </c>
      <c r="BJ270" s="23" t="s">
        <v>144</v>
      </c>
      <c r="BK270" s="143">
        <f>ROUND(L270*K270,2)</f>
        <v>0</v>
      </c>
      <c r="BL270" s="23" t="s">
        <v>249</v>
      </c>
      <c r="BM270" s="23" t="s">
        <v>417</v>
      </c>
    </row>
    <row r="271" s="1" customFormat="1" ht="25.5" customHeight="1">
      <c r="B271" s="47"/>
      <c r="C271" s="220" t="s">
        <v>418</v>
      </c>
      <c r="D271" s="220" t="s">
        <v>166</v>
      </c>
      <c r="E271" s="221" t="s">
        <v>419</v>
      </c>
      <c r="F271" s="222" t="s">
        <v>420</v>
      </c>
      <c r="G271" s="222"/>
      <c r="H271" s="222"/>
      <c r="I271" s="222"/>
      <c r="J271" s="223" t="s">
        <v>311</v>
      </c>
      <c r="K271" s="224">
        <v>0.5</v>
      </c>
      <c r="L271" s="225">
        <v>0</v>
      </c>
      <c r="M271" s="226"/>
      <c r="N271" s="227">
        <f>ROUND(L271*K271,2)</f>
        <v>0</v>
      </c>
      <c r="O271" s="227"/>
      <c r="P271" s="227"/>
      <c r="Q271" s="227"/>
      <c r="R271" s="49"/>
      <c r="T271" s="228" t="s">
        <v>22</v>
      </c>
      <c r="U271" s="57" t="s">
        <v>43</v>
      </c>
      <c r="V271" s="48"/>
      <c r="W271" s="229">
        <f>V271*K271</f>
        <v>0</v>
      </c>
      <c r="X271" s="229">
        <v>0.00056999999999999998</v>
      </c>
      <c r="Y271" s="229">
        <f>X271*K271</f>
        <v>0.00028499999999999999</v>
      </c>
      <c r="Z271" s="229">
        <v>0</v>
      </c>
      <c r="AA271" s="230">
        <f>Z271*K271</f>
        <v>0</v>
      </c>
      <c r="AR271" s="23" t="s">
        <v>249</v>
      </c>
      <c r="AT271" s="23" t="s">
        <v>166</v>
      </c>
      <c r="AU271" s="23" t="s">
        <v>144</v>
      </c>
      <c r="AY271" s="23" t="s">
        <v>165</v>
      </c>
      <c r="BE271" s="143">
        <f>IF(U271="základní",N271,0)</f>
        <v>0</v>
      </c>
      <c r="BF271" s="143">
        <f>IF(U271="snížená",N271,0)</f>
        <v>0</v>
      </c>
      <c r="BG271" s="143">
        <f>IF(U271="zákl. přenesená",N271,0)</f>
        <v>0</v>
      </c>
      <c r="BH271" s="143">
        <f>IF(U271="sníž. přenesená",N271,0)</f>
        <v>0</v>
      </c>
      <c r="BI271" s="143">
        <f>IF(U271="nulová",N271,0)</f>
        <v>0</v>
      </c>
      <c r="BJ271" s="23" t="s">
        <v>144</v>
      </c>
      <c r="BK271" s="143">
        <f>ROUND(L271*K271,2)</f>
        <v>0</v>
      </c>
      <c r="BL271" s="23" t="s">
        <v>249</v>
      </c>
      <c r="BM271" s="23" t="s">
        <v>421</v>
      </c>
    </row>
    <row r="272" s="1" customFormat="1" ht="25.5" customHeight="1">
      <c r="B272" s="47"/>
      <c r="C272" s="220" t="s">
        <v>422</v>
      </c>
      <c r="D272" s="220" t="s">
        <v>166</v>
      </c>
      <c r="E272" s="221" t="s">
        <v>423</v>
      </c>
      <c r="F272" s="222" t="s">
        <v>424</v>
      </c>
      <c r="G272" s="222"/>
      <c r="H272" s="222"/>
      <c r="I272" s="222"/>
      <c r="J272" s="223" t="s">
        <v>311</v>
      </c>
      <c r="K272" s="224">
        <v>0.5</v>
      </c>
      <c r="L272" s="225">
        <v>0</v>
      </c>
      <c r="M272" s="226"/>
      <c r="N272" s="227">
        <f>ROUND(L272*K272,2)</f>
        <v>0</v>
      </c>
      <c r="O272" s="227"/>
      <c r="P272" s="227"/>
      <c r="Q272" s="227"/>
      <c r="R272" s="49"/>
      <c r="T272" s="228" t="s">
        <v>22</v>
      </c>
      <c r="U272" s="57" t="s">
        <v>43</v>
      </c>
      <c r="V272" s="48"/>
      <c r="W272" s="229">
        <f>V272*K272</f>
        <v>0</v>
      </c>
      <c r="X272" s="229">
        <v>0.00114</v>
      </c>
      <c r="Y272" s="229">
        <f>X272*K272</f>
        <v>0.00056999999999999998</v>
      </c>
      <c r="Z272" s="229">
        <v>0</v>
      </c>
      <c r="AA272" s="230">
        <f>Z272*K272</f>
        <v>0</v>
      </c>
      <c r="AR272" s="23" t="s">
        <v>249</v>
      </c>
      <c r="AT272" s="23" t="s">
        <v>166</v>
      </c>
      <c r="AU272" s="23" t="s">
        <v>144</v>
      </c>
      <c r="AY272" s="23" t="s">
        <v>165</v>
      </c>
      <c r="BE272" s="143">
        <f>IF(U272="základní",N272,0)</f>
        <v>0</v>
      </c>
      <c r="BF272" s="143">
        <f>IF(U272="snížená",N272,0)</f>
        <v>0</v>
      </c>
      <c r="BG272" s="143">
        <f>IF(U272="zákl. přenesená",N272,0)</f>
        <v>0</v>
      </c>
      <c r="BH272" s="143">
        <f>IF(U272="sníž. přenesená",N272,0)</f>
        <v>0</v>
      </c>
      <c r="BI272" s="143">
        <f>IF(U272="nulová",N272,0)</f>
        <v>0</v>
      </c>
      <c r="BJ272" s="23" t="s">
        <v>144</v>
      </c>
      <c r="BK272" s="143">
        <f>ROUND(L272*K272,2)</f>
        <v>0</v>
      </c>
      <c r="BL272" s="23" t="s">
        <v>249</v>
      </c>
      <c r="BM272" s="23" t="s">
        <v>425</v>
      </c>
    </row>
    <row r="273" s="1" customFormat="1" ht="25.5" customHeight="1">
      <c r="B273" s="47"/>
      <c r="C273" s="220" t="s">
        <v>426</v>
      </c>
      <c r="D273" s="220" t="s">
        <v>166</v>
      </c>
      <c r="E273" s="221" t="s">
        <v>427</v>
      </c>
      <c r="F273" s="222" t="s">
        <v>428</v>
      </c>
      <c r="G273" s="222"/>
      <c r="H273" s="222"/>
      <c r="I273" s="222"/>
      <c r="J273" s="223" t="s">
        <v>169</v>
      </c>
      <c r="K273" s="224">
        <v>3</v>
      </c>
      <c r="L273" s="225">
        <v>0</v>
      </c>
      <c r="M273" s="226"/>
      <c r="N273" s="227">
        <f>ROUND(L273*K273,2)</f>
        <v>0</v>
      </c>
      <c r="O273" s="227"/>
      <c r="P273" s="227"/>
      <c r="Q273" s="227"/>
      <c r="R273" s="49"/>
      <c r="T273" s="228" t="s">
        <v>22</v>
      </c>
      <c r="U273" s="57" t="s">
        <v>43</v>
      </c>
      <c r="V273" s="48"/>
      <c r="W273" s="229">
        <f>V273*K273</f>
        <v>0</v>
      </c>
      <c r="X273" s="229">
        <v>0</v>
      </c>
      <c r="Y273" s="229">
        <f>X273*K273</f>
        <v>0</v>
      </c>
      <c r="Z273" s="229">
        <v>0</v>
      </c>
      <c r="AA273" s="230">
        <f>Z273*K273</f>
        <v>0</v>
      </c>
      <c r="AR273" s="23" t="s">
        <v>249</v>
      </c>
      <c r="AT273" s="23" t="s">
        <v>166</v>
      </c>
      <c r="AU273" s="23" t="s">
        <v>144</v>
      </c>
      <c r="AY273" s="23" t="s">
        <v>165</v>
      </c>
      <c r="BE273" s="143">
        <f>IF(U273="základní",N273,0)</f>
        <v>0</v>
      </c>
      <c r="BF273" s="143">
        <f>IF(U273="snížená",N273,0)</f>
        <v>0</v>
      </c>
      <c r="BG273" s="143">
        <f>IF(U273="zákl. přenesená",N273,0)</f>
        <v>0</v>
      </c>
      <c r="BH273" s="143">
        <f>IF(U273="sníž. přenesená",N273,0)</f>
        <v>0</v>
      </c>
      <c r="BI273" s="143">
        <f>IF(U273="nulová",N273,0)</f>
        <v>0</v>
      </c>
      <c r="BJ273" s="23" t="s">
        <v>144</v>
      </c>
      <c r="BK273" s="143">
        <f>ROUND(L273*K273,2)</f>
        <v>0</v>
      </c>
      <c r="BL273" s="23" t="s">
        <v>249</v>
      </c>
      <c r="BM273" s="23" t="s">
        <v>429</v>
      </c>
    </row>
    <row r="274" s="1" customFormat="1" ht="25.5" customHeight="1">
      <c r="B274" s="47"/>
      <c r="C274" s="220" t="s">
        <v>430</v>
      </c>
      <c r="D274" s="220" t="s">
        <v>166</v>
      </c>
      <c r="E274" s="221" t="s">
        <v>431</v>
      </c>
      <c r="F274" s="222" t="s">
        <v>432</v>
      </c>
      <c r="G274" s="222"/>
      <c r="H274" s="222"/>
      <c r="I274" s="222"/>
      <c r="J274" s="223" t="s">
        <v>169</v>
      </c>
      <c r="K274" s="224">
        <v>2</v>
      </c>
      <c r="L274" s="225">
        <v>0</v>
      </c>
      <c r="M274" s="226"/>
      <c r="N274" s="227">
        <f>ROUND(L274*K274,2)</f>
        <v>0</v>
      </c>
      <c r="O274" s="227"/>
      <c r="P274" s="227"/>
      <c r="Q274" s="227"/>
      <c r="R274" s="49"/>
      <c r="T274" s="228" t="s">
        <v>22</v>
      </c>
      <c r="U274" s="57" t="s">
        <v>43</v>
      </c>
      <c r="V274" s="48"/>
      <c r="W274" s="229">
        <f>V274*K274</f>
        <v>0</v>
      </c>
      <c r="X274" s="229">
        <v>0</v>
      </c>
      <c r="Y274" s="229">
        <f>X274*K274</f>
        <v>0</v>
      </c>
      <c r="Z274" s="229">
        <v>0</v>
      </c>
      <c r="AA274" s="230">
        <f>Z274*K274</f>
        <v>0</v>
      </c>
      <c r="AR274" s="23" t="s">
        <v>249</v>
      </c>
      <c r="AT274" s="23" t="s">
        <v>166</v>
      </c>
      <c r="AU274" s="23" t="s">
        <v>144</v>
      </c>
      <c r="AY274" s="23" t="s">
        <v>165</v>
      </c>
      <c r="BE274" s="143">
        <f>IF(U274="základní",N274,0)</f>
        <v>0</v>
      </c>
      <c r="BF274" s="143">
        <f>IF(U274="snížená",N274,0)</f>
        <v>0</v>
      </c>
      <c r="BG274" s="143">
        <f>IF(U274="zákl. přenesená",N274,0)</f>
        <v>0</v>
      </c>
      <c r="BH274" s="143">
        <f>IF(U274="sníž. přenesená",N274,0)</f>
        <v>0</v>
      </c>
      <c r="BI274" s="143">
        <f>IF(U274="nulová",N274,0)</f>
        <v>0</v>
      </c>
      <c r="BJ274" s="23" t="s">
        <v>144</v>
      </c>
      <c r="BK274" s="143">
        <f>ROUND(L274*K274,2)</f>
        <v>0</v>
      </c>
      <c r="BL274" s="23" t="s">
        <v>249</v>
      </c>
      <c r="BM274" s="23" t="s">
        <v>433</v>
      </c>
    </row>
    <row r="275" s="1" customFormat="1" ht="25.5" customHeight="1">
      <c r="B275" s="47"/>
      <c r="C275" s="220" t="s">
        <v>434</v>
      </c>
      <c r="D275" s="220" t="s">
        <v>166</v>
      </c>
      <c r="E275" s="221" t="s">
        <v>435</v>
      </c>
      <c r="F275" s="222" t="s">
        <v>436</v>
      </c>
      <c r="G275" s="222"/>
      <c r="H275" s="222"/>
      <c r="I275" s="222"/>
      <c r="J275" s="223" t="s">
        <v>169</v>
      </c>
      <c r="K275" s="224">
        <v>1</v>
      </c>
      <c r="L275" s="225">
        <v>0</v>
      </c>
      <c r="M275" s="226"/>
      <c r="N275" s="227">
        <f>ROUND(L275*K275,2)</f>
        <v>0</v>
      </c>
      <c r="O275" s="227"/>
      <c r="P275" s="227"/>
      <c r="Q275" s="227"/>
      <c r="R275" s="49"/>
      <c r="T275" s="228" t="s">
        <v>22</v>
      </c>
      <c r="U275" s="57" t="s">
        <v>43</v>
      </c>
      <c r="V275" s="48"/>
      <c r="W275" s="229">
        <f>V275*K275</f>
        <v>0</v>
      </c>
      <c r="X275" s="229">
        <v>0</v>
      </c>
      <c r="Y275" s="229">
        <f>X275*K275</f>
        <v>0</v>
      </c>
      <c r="Z275" s="229">
        <v>0</v>
      </c>
      <c r="AA275" s="230">
        <f>Z275*K275</f>
        <v>0</v>
      </c>
      <c r="AR275" s="23" t="s">
        <v>249</v>
      </c>
      <c r="AT275" s="23" t="s">
        <v>166</v>
      </c>
      <c r="AU275" s="23" t="s">
        <v>144</v>
      </c>
      <c r="AY275" s="23" t="s">
        <v>165</v>
      </c>
      <c r="BE275" s="143">
        <f>IF(U275="základní",N275,0)</f>
        <v>0</v>
      </c>
      <c r="BF275" s="143">
        <f>IF(U275="snížená",N275,0)</f>
        <v>0</v>
      </c>
      <c r="BG275" s="143">
        <f>IF(U275="zákl. přenesená",N275,0)</f>
        <v>0</v>
      </c>
      <c r="BH275" s="143">
        <f>IF(U275="sníž. přenesená",N275,0)</f>
        <v>0</v>
      </c>
      <c r="BI275" s="143">
        <f>IF(U275="nulová",N275,0)</f>
        <v>0</v>
      </c>
      <c r="BJ275" s="23" t="s">
        <v>144</v>
      </c>
      <c r="BK275" s="143">
        <f>ROUND(L275*K275,2)</f>
        <v>0</v>
      </c>
      <c r="BL275" s="23" t="s">
        <v>249</v>
      </c>
      <c r="BM275" s="23" t="s">
        <v>437</v>
      </c>
    </row>
    <row r="276" s="1" customFormat="1" ht="25.5" customHeight="1">
      <c r="B276" s="47"/>
      <c r="C276" s="220" t="s">
        <v>438</v>
      </c>
      <c r="D276" s="220" t="s">
        <v>166</v>
      </c>
      <c r="E276" s="221" t="s">
        <v>439</v>
      </c>
      <c r="F276" s="222" t="s">
        <v>440</v>
      </c>
      <c r="G276" s="222"/>
      <c r="H276" s="222"/>
      <c r="I276" s="222"/>
      <c r="J276" s="223" t="s">
        <v>311</v>
      </c>
      <c r="K276" s="224">
        <v>7</v>
      </c>
      <c r="L276" s="225">
        <v>0</v>
      </c>
      <c r="M276" s="226"/>
      <c r="N276" s="227">
        <f>ROUND(L276*K276,2)</f>
        <v>0</v>
      </c>
      <c r="O276" s="227"/>
      <c r="P276" s="227"/>
      <c r="Q276" s="227"/>
      <c r="R276" s="49"/>
      <c r="T276" s="228" t="s">
        <v>22</v>
      </c>
      <c r="U276" s="57" t="s">
        <v>43</v>
      </c>
      <c r="V276" s="48"/>
      <c r="W276" s="229">
        <f>V276*K276</f>
        <v>0</v>
      </c>
      <c r="X276" s="229">
        <v>0</v>
      </c>
      <c r="Y276" s="229">
        <f>X276*K276</f>
        <v>0</v>
      </c>
      <c r="Z276" s="229">
        <v>0</v>
      </c>
      <c r="AA276" s="230">
        <f>Z276*K276</f>
        <v>0</v>
      </c>
      <c r="AR276" s="23" t="s">
        <v>249</v>
      </c>
      <c r="AT276" s="23" t="s">
        <v>166</v>
      </c>
      <c r="AU276" s="23" t="s">
        <v>144</v>
      </c>
      <c r="AY276" s="23" t="s">
        <v>165</v>
      </c>
      <c r="BE276" s="143">
        <f>IF(U276="základní",N276,0)</f>
        <v>0</v>
      </c>
      <c r="BF276" s="143">
        <f>IF(U276="snížená",N276,0)</f>
        <v>0</v>
      </c>
      <c r="BG276" s="143">
        <f>IF(U276="zákl. přenesená",N276,0)</f>
        <v>0</v>
      </c>
      <c r="BH276" s="143">
        <f>IF(U276="sníž. přenesená",N276,0)</f>
        <v>0</v>
      </c>
      <c r="BI276" s="143">
        <f>IF(U276="nulová",N276,0)</f>
        <v>0</v>
      </c>
      <c r="BJ276" s="23" t="s">
        <v>144</v>
      </c>
      <c r="BK276" s="143">
        <f>ROUND(L276*K276,2)</f>
        <v>0</v>
      </c>
      <c r="BL276" s="23" t="s">
        <v>249</v>
      </c>
      <c r="BM276" s="23" t="s">
        <v>441</v>
      </c>
    </row>
    <row r="277" s="1" customFormat="1" ht="25.5" customHeight="1">
      <c r="B277" s="47"/>
      <c r="C277" s="220" t="s">
        <v>442</v>
      </c>
      <c r="D277" s="220" t="s">
        <v>166</v>
      </c>
      <c r="E277" s="221" t="s">
        <v>443</v>
      </c>
      <c r="F277" s="222" t="s">
        <v>444</v>
      </c>
      <c r="G277" s="222"/>
      <c r="H277" s="222"/>
      <c r="I277" s="222"/>
      <c r="J277" s="223" t="s">
        <v>396</v>
      </c>
      <c r="K277" s="272">
        <v>0</v>
      </c>
      <c r="L277" s="225">
        <v>0</v>
      </c>
      <c r="M277" s="226"/>
      <c r="N277" s="227">
        <f>ROUND(L277*K277,2)</f>
        <v>0</v>
      </c>
      <c r="O277" s="227"/>
      <c r="P277" s="227"/>
      <c r="Q277" s="227"/>
      <c r="R277" s="49"/>
      <c r="T277" s="228" t="s">
        <v>22</v>
      </c>
      <c r="U277" s="57" t="s">
        <v>43</v>
      </c>
      <c r="V277" s="48"/>
      <c r="W277" s="229">
        <f>V277*K277</f>
        <v>0</v>
      </c>
      <c r="X277" s="229">
        <v>0</v>
      </c>
      <c r="Y277" s="229">
        <f>X277*K277</f>
        <v>0</v>
      </c>
      <c r="Z277" s="229">
        <v>0</v>
      </c>
      <c r="AA277" s="230">
        <f>Z277*K277</f>
        <v>0</v>
      </c>
      <c r="AR277" s="23" t="s">
        <v>249</v>
      </c>
      <c r="AT277" s="23" t="s">
        <v>166</v>
      </c>
      <c r="AU277" s="23" t="s">
        <v>144</v>
      </c>
      <c r="AY277" s="23" t="s">
        <v>165</v>
      </c>
      <c r="BE277" s="143">
        <f>IF(U277="základní",N277,0)</f>
        <v>0</v>
      </c>
      <c r="BF277" s="143">
        <f>IF(U277="snížená",N277,0)</f>
        <v>0</v>
      </c>
      <c r="BG277" s="143">
        <f>IF(U277="zákl. přenesená",N277,0)</f>
        <v>0</v>
      </c>
      <c r="BH277" s="143">
        <f>IF(U277="sníž. přenesená",N277,0)</f>
        <v>0</v>
      </c>
      <c r="BI277" s="143">
        <f>IF(U277="nulová",N277,0)</f>
        <v>0</v>
      </c>
      <c r="BJ277" s="23" t="s">
        <v>144</v>
      </c>
      <c r="BK277" s="143">
        <f>ROUND(L277*K277,2)</f>
        <v>0</v>
      </c>
      <c r="BL277" s="23" t="s">
        <v>249</v>
      </c>
      <c r="BM277" s="23" t="s">
        <v>445</v>
      </c>
    </row>
    <row r="278" s="9" customFormat="1" ht="29.88" customHeight="1">
      <c r="B278" s="206"/>
      <c r="C278" s="207"/>
      <c r="D278" s="217" t="s">
        <v>127</v>
      </c>
      <c r="E278" s="217"/>
      <c r="F278" s="217"/>
      <c r="G278" s="217"/>
      <c r="H278" s="217"/>
      <c r="I278" s="217"/>
      <c r="J278" s="217"/>
      <c r="K278" s="217"/>
      <c r="L278" s="217"/>
      <c r="M278" s="217"/>
      <c r="N278" s="268">
        <f>BK278</f>
        <v>0</v>
      </c>
      <c r="O278" s="269"/>
      <c r="P278" s="269"/>
      <c r="Q278" s="269"/>
      <c r="R278" s="210"/>
      <c r="T278" s="211"/>
      <c r="U278" s="207"/>
      <c r="V278" s="207"/>
      <c r="W278" s="212">
        <f>SUM(W279:W295)</f>
        <v>0</v>
      </c>
      <c r="X278" s="207"/>
      <c r="Y278" s="212">
        <f>SUM(Y279:Y295)</f>
        <v>0.041940000000000005</v>
      </c>
      <c r="Z278" s="207"/>
      <c r="AA278" s="213">
        <f>SUM(AA279:AA295)</f>
        <v>0.038329999999999996</v>
      </c>
      <c r="AR278" s="214" t="s">
        <v>144</v>
      </c>
      <c r="AT278" s="215" t="s">
        <v>75</v>
      </c>
      <c r="AU278" s="215" t="s">
        <v>84</v>
      </c>
      <c r="AY278" s="214" t="s">
        <v>165</v>
      </c>
      <c r="BK278" s="216">
        <f>SUM(BK279:BK295)</f>
        <v>0</v>
      </c>
    </row>
    <row r="279" s="1" customFormat="1" ht="25.5" customHeight="1">
      <c r="B279" s="47"/>
      <c r="C279" s="220" t="s">
        <v>446</v>
      </c>
      <c r="D279" s="220" t="s">
        <v>166</v>
      </c>
      <c r="E279" s="221" t="s">
        <v>447</v>
      </c>
      <c r="F279" s="222" t="s">
        <v>448</v>
      </c>
      <c r="G279" s="222"/>
      <c r="H279" s="222"/>
      <c r="I279" s="222"/>
      <c r="J279" s="223" t="s">
        <v>311</v>
      </c>
      <c r="K279" s="224">
        <v>17</v>
      </c>
      <c r="L279" s="225">
        <v>0</v>
      </c>
      <c r="M279" s="226"/>
      <c r="N279" s="227">
        <f>ROUND(L279*K279,2)</f>
        <v>0</v>
      </c>
      <c r="O279" s="227"/>
      <c r="P279" s="227"/>
      <c r="Q279" s="227"/>
      <c r="R279" s="49"/>
      <c r="T279" s="228" t="s">
        <v>22</v>
      </c>
      <c r="U279" s="57" t="s">
        <v>43</v>
      </c>
      <c r="V279" s="48"/>
      <c r="W279" s="229">
        <f>V279*K279</f>
        <v>0</v>
      </c>
      <c r="X279" s="229">
        <v>0</v>
      </c>
      <c r="Y279" s="229">
        <f>X279*K279</f>
        <v>0</v>
      </c>
      <c r="Z279" s="229">
        <v>0.0021299999999999999</v>
      </c>
      <c r="AA279" s="230">
        <f>Z279*K279</f>
        <v>0.036209999999999999</v>
      </c>
      <c r="AR279" s="23" t="s">
        <v>249</v>
      </c>
      <c r="AT279" s="23" t="s">
        <v>166</v>
      </c>
      <c r="AU279" s="23" t="s">
        <v>144</v>
      </c>
      <c r="AY279" s="23" t="s">
        <v>165</v>
      </c>
      <c r="BE279" s="143">
        <f>IF(U279="základní",N279,0)</f>
        <v>0</v>
      </c>
      <c r="BF279" s="143">
        <f>IF(U279="snížená",N279,0)</f>
        <v>0</v>
      </c>
      <c r="BG279" s="143">
        <f>IF(U279="zákl. přenesená",N279,0)</f>
        <v>0</v>
      </c>
      <c r="BH279" s="143">
        <f>IF(U279="sníž. přenesená",N279,0)</f>
        <v>0</v>
      </c>
      <c r="BI279" s="143">
        <f>IF(U279="nulová",N279,0)</f>
        <v>0</v>
      </c>
      <c r="BJ279" s="23" t="s">
        <v>144</v>
      </c>
      <c r="BK279" s="143">
        <f>ROUND(L279*K279,2)</f>
        <v>0</v>
      </c>
      <c r="BL279" s="23" t="s">
        <v>249</v>
      </c>
      <c r="BM279" s="23" t="s">
        <v>449</v>
      </c>
    </row>
    <row r="280" s="1" customFormat="1" ht="25.5" customHeight="1">
      <c r="B280" s="47"/>
      <c r="C280" s="220" t="s">
        <v>450</v>
      </c>
      <c r="D280" s="220" t="s">
        <v>166</v>
      </c>
      <c r="E280" s="221" t="s">
        <v>451</v>
      </c>
      <c r="F280" s="222" t="s">
        <v>452</v>
      </c>
      <c r="G280" s="222"/>
      <c r="H280" s="222"/>
      <c r="I280" s="222"/>
      <c r="J280" s="223" t="s">
        <v>169</v>
      </c>
      <c r="K280" s="224">
        <v>2</v>
      </c>
      <c r="L280" s="225">
        <v>0</v>
      </c>
      <c r="M280" s="226"/>
      <c r="N280" s="227">
        <f>ROUND(L280*K280,2)</f>
        <v>0</v>
      </c>
      <c r="O280" s="227"/>
      <c r="P280" s="227"/>
      <c r="Q280" s="227"/>
      <c r="R280" s="49"/>
      <c r="T280" s="228" t="s">
        <v>22</v>
      </c>
      <c r="U280" s="57" t="s">
        <v>43</v>
      </c>
      <c r="V280" s="48"/>
      <c r="W280" s="229">
        <f>V280*K280</f>
        <v>0</v>
      </c>
      <c r="X280" s="229">
        <v>0.0011999999999999999</v>
      </c>
      <c r="Y280" s="229">
        <f>X280*K280</f>
        <v>0.0023999999999999998</v>
      </c>
      <c r="Z280" s="229">
        <v>0</v>
      </c>
      <c r="AA280" s="230">
        <f>Z280*K280</f>
        <v>0</v>
      </c>
      <c r="AR280" s="23" t="s">
        <v>249</v>
      </c>
      <c r="AT280" s="23" t="s">
        <v>166</v>
      </c>
      <c r="AU280" s="23" t="s">
        <v>144</v>
      </c>
      <c r="AY280" s="23" t="s">
        <v>165</v>
      </c>
      <c r="BE280" s="143">
        <f>IF(U280="základní",N280,0)</f>
        <v>0</v>
      </c>
      <c r="BF280" s="143">
        <f>IF(U280="snížená",N280,0)</f>
        <v>0</v>
      </c>
      <c r="BG280" s="143">
        <f>IF(U280="zákl. přenesená",N280,0)</f>
        <v>0</v>
      </c>
      <c r="BH280" s="143">
        <f>IF(U280="sníž. přenesená",N280,0)</f>
        <v>0</v>
      </c>
      <c r="BI280" s="143">
        <f>IF(U280="nulová",N280,0)</f>
        <v>0</v>
      </c>
      <c r="BJ280" s="23" t="s">
        <v>144</v>
      </c>
      <c r="BK280" s="143">
        <f>ROUND(L280*K280,2)</f>
        <v>0</v>
      </c>
      <c r="BL280" s="23" t="s">
        <v>249</v>
      </c>
      <c r="BM280" s="23" t="s">
        <v>453</v>
      </c>
    </row>
    <row r="281" s="1" customFormat="1" ht="25.5" customHeight="1">
      <c r="B281" s="47"/>
      <c r="C281" s="220" t="s">
        <v>454</v>
      </c>
      <c r="D281" s="220" t="s">
        <v>166</v>
      </c>
      <c r="E281" s="221" t="s">
        <v>455</v>
      </c>
      <c r="F281" s="222" t="s">
        <v>456</v>
      </c>
      <c r="G281" s="222"/>
      <c r="H281" s="222"/>
      <c r="I281" s="222"/>
      <c r="J281" s="223" t="s">
        <v>311</v>
      </c>
      <c r="K281" s="224">
        <v>40</v>
      </c>
      <c r="L281" s="225">
        <v>0</v>
      </c>
      <c r="M281" s="226"/>
      <c r="N281" s="227">
        <f>ROUND(L281*K281,2)</f>
        <v>0</v>
      </c>
      <c r="O281" s="227"/>
      <c r="P281" s="227"/>
      <c r="Q281" s="227"/>
      <c r="R281" s="49"/>
      <c r="T281" s="228" t="s">
        <v>22</v>
      </c>
      <c r="U281" s="57" t="s">
        <v>43</v>
      </c>
      <c r="V281" s="48"/>
      <c r="W281" s="229">
        <f>V281*K281</f>
        <v>0</v>
      </c>
      <c r="X281" s="229">
        <v>0.00066</v>
      </c>
      <c r="Y281" s="229">
        <f>X281*K281</f>
        <v>0.0264</v>
      </c>
      <c r="Z281" s="229">
        <v>0</v>
      </c>
      <c r="AA281" s="230">
        <f>Z281*K281</f>
        <v>0</v>
      </c>
      <c r="AR281" s="23" t="s">
        <v>249</v>
      </c>
      <c r="AT281" s="23" t="s">
        <v>166</v>
      </c>
      <c r="AU281" s="23" t="s">
        <v>144</v>
      </c>
      <c r="AY281" s="23" t="s">
        <v>165</v>
      </c>
      <c r="BE281" s="143">
        <f>IF(U281="základní",N281,0)</f>
        <v>0</v>
      </c>
      <c r="BF281" s="143">
        <f>IF(U281="snížená",N281,0)</f>
        <v>0</v>
      </c>
      <c r="BG281" s="143">
        <f>IF(U281="zákl. přenesená",N281,0)</f>
        <v>0</v>
      </c>
      <c r="BH281" s="143">
        <f>IF(U281="sníž. přenesená",N281,0)</f>
        <v>0</v>
      </c>
      <c r="BI281" s="143">
        <f>IF(U281="nulová",N281,0)</f>
        <v>0</v>
      </c>
      <c r="BJ281" s="23" t="s">
        <v>144</v>
      </c>
      <c r="BK281" s="143">
        <f>ROUND(L281*K281,2)</f>
        <v>0</v>
      </c>
      <c r="BL281" s="23" t="s">
        <v>249</v>
      </c>
      <c r="BM281" s="23" t="s">
        <v>457</v>
      </c>
    </row>
    <row r="282" s="1" customFormat="1" ht="25.5" customHeight="1">
      <c r="B282" s="47"/>
      <c r="C282" s="220" t="s">
        <v>458</v>
      </c>
      <c r="D282" s="220" t="s">
        <v>166</v>
      </c>
      <c r="E282" s="221" t="s">
        <v>459</v>
      </c>
      <c r="F282" s="222" t="s">
        <v>460</v>
      </c>
      <c r="G282" s="222"/>
      <c r="H282" s="222"/>
      <c r="I282" s="222"/>
      <c r="J282" s="223" t="s">
        <v>311</v>
      </c>
      <c r="K282" s="224">
        <v>3</v>
      </c>
      <c r="L282" s="225">
        <v>0</v>
      </c>
      <c r="M282" s="226"/>
      <c r="N282" s="227">
        <f>ROUND(L282*K282,2)</f>
        <v>0</v>
      </c>
      <c r="O282" s="227"/>
      <c r="P282" s="227"/>
      <c r="Q282" s="227"/>
      <c r="R282" s="49"/>
      <c r="T282" s="228" t="s">
        <v>22</v>
      </c>
      <c r="U282" s="57" t="s">
        <v>43</v>
      </c>
      <c r="V282" s="48"/>
      <c r="W282" s="229">
        <f>V282*K282</f>
        <v>0</v>
      </c>
      <c r="X282" s="229">
        <v>0.00091</v>
      </c>
      <c r="Y282" s="229">
        <f>X282*K282</f>
        <v>0.0027299999999999998</v>
      </c>
      <c r="Z282" s="229">
        <v>0</v>
      </c>
      <c r="AA282" s="230">
        <f>Z282*K282</f>
        <v>0</v>
      </c>
      <c r="AR282" s="23" t="s">
        <v>249</v>
      </c>
      <c r="AT282" s="23" t="s">
        <v>166</v>
      </c>
      <c r="AU282" s="23" t="s">
        <v>144</v>
      </c>
      <c r="AY282" s="23" t="s">
        <v>165</v>
      </c>
      <c r="BE282" s="143">
        <f>IF(U282="základní",N282,0)</f>
        <v>0</v>
      </c>
      <c r="BF282" s="143">
        <f>IF(U282="snížená",N282,0)</f>
        <v>0</v>
      </c>
      <c r="BG282" s="143">
        <f>IF(U282="zákl. přenesená",N282,0)</f>
        <v>0</v>
      </c>
      <c r="BH282" s="143">
        <f>IF(U282="sníž. přenesená",N282,0)</f>
        <v>0</v>
      </c>
      <c r="BI282" s="143">
        <f>IF(U282="nulová",N282,0)</f>
        <v>0</v>
      </c>
      <c r="BJ282" s="23" t="s">
        <v>144</v>
      </c>
      <c r="BK282" s="143">
        <f>ROUND(L282*K282,2)</f>
        <v>0</v>
      </c>
      <c r="BL282" s="23" t="s">
        <v>249</v>
      </c>
      <c r="BM282" s="23" t="s">
        <v>461</v>
      </c>
    </row>
    <row r="283" s="1" customFormat="1" ht="38.25" customHeight="1">
      <c r="B283" s="47"/>
      <c r="C283" s="220" t="s">
        <v>462</v>
      </c>
      <c r="D283" s="220" t="s">
        <v>166</v>
      </c>
      <c r="E283" s="221" t="s">
        <v>463</v>
      </c>
      <c r="F283" s="222" t="s">
        <v>464</v>
      </c>
      <c r="G283" s="222"/>
      <c r="H283" s="222"/>
      <c r="I283" s="222"/>
      <c r="J283" s="223" t="s">
        <v>311</v>
      </c>
      <c r="K283" s="224">
        <v>43</v>
      </c>
      <c r="L283" s="225">
        <v>0</v>
      </c>
      <c r="M283" s="226"/>
      <c r="N283" s="227">
        <f>ROUND(L283*K283,2)</f>
        <v>0</v>
      </c>
      <c r="O283" s="227"/>
      <c r="P283" s="227"/>
      <c r="Q283" s="227"/>
      <c r="R283" s="49"/>
      <c r="T283" s="228" t="s">
        <v>22</v>
      </c>
      <c r="U283" s="57" t="s">
        <v>43</v>
      </c>
      <c r="V283" s="48"/>
      <c r="W283" s="229">
        <f>V283*K283</f>
        <v>0</v>
      </c>
      <c r="X283" s="229">
        <v>3.0000000000000001E-05</v>
      </c>
      <c r="Y283" s="229">
        <f>X283*K283</f>
        <v>0.0012900000000000001</v>
      </c>
      <c r="Z283" s="229">
        <v>0</v>
      </c>
      <c r="AA283" s="230">
        <f>Z283*K283</f>
        <v>0</v>
      </c>
      <c r="AR283" s="23" t="s">
        <v>249</v>
      </c>
      <c r="AT283" s="23" t="s">
        <v>166</v>
      </c>
      <c r="AU283" s="23" t="s">
        <v>144</v>
      </c>
      <c r="AY283" s="23" t="s">
        <v>165</v>
      </c>
      <c r="BE283" s="143">
        <f>IF(U283="základní",N283,0)</f>
        <v>0</v>
      </c>
      <c r="BF283" s="143">
        <f>IF(U283="snížená",N283,0)</f>
        <v>0</v>
      </c>
      <c r="BG283" s="143">
        <f>IF(U283="zákl. přenesená",N283,0)</f>
        <v>0</v>
      </c>
      <c r="BH283" s="143">
        <f>IF(U283="sníž. přenesená",N283,0)</f>
        <v>0</v>
      </c>
      <c r="BI283" s="143">
        <f>IF(U283="nulová",N283,0)</f>
        <v>0</v>
      </c>
      <c r="BJ283" s="23" t="s">
        <v>144</v>
      </c>
      <c r="BK283" s="143">
        <f>ROUND(L283*K283,2)</f>
        <v>0</v>
      </c>
      <c r="BL283" s="23" t="s">
        <v>249</v>
      </c>
      <c r="BM283" s="23" t="s">
        <v>465</v>
      </c>
    </row>
    <row r="284" s="1" customFormat="1" ht="25.5" customHeight="1">
      <c r="B284" s="47"/>
      <c r="C284" s="220" t="s">
        <v>466</v>
      </c>
      <c r="D284" s="220" t="s">
        <v>166</v>
      </c>
      <c r="E284" s="221" t="s">
        <v>467</v>
      </c>
      <c r="F284" s="222" t="s">
        <v>468</v>
      </c>
      <c r="G284" s="222"/>
      <c r="H284" s="222"/>
      <c r="I284" s="222"/>
      <c r="J284" s="223" t="s">
        <v>169</v>
      </c>
      <c r="K284" s="224">
        <v>8</v>
      </c>
      <c r="L284" s="225">
        <v>0</v>
      </c>
      <c r="M284" s="226"/>
      <c r="N284" s="227">
        <f>ROUND(L284*K284,2)</f>
        <v>0</v>
      </c>
      <c r="O284" s="227"/>
      <c r="P284" s="227"/>
      <c r="Q284" s="227"/>
      <c r="R284" s="49"/>
      <c r="T284" s="228" t="s">
        <v>22</v>
      </c>
      <c r="U284" s="57" t="s">
        <v>43</v>
      </c>
      <c r="V284" s="48"/>
      <c r="W284" s="229">
        <f>V284*K284</f>
        <v>0</v>
      </c>
      <c r="X284" s="229">
        <v>0</v>
      </c>
      <c r="Y284" s="229">
        <f>X284*K284</f>
        <v>0</v>
      </c>
      <c r="Z284" s="229">
        <v>0</v>
      </c>
      <c r="AA284" s="230">
        <f>Z284*K284</f>
        <v>0</v>
      </c>
      <c r="AR284" s="23" t="s">
        <v>249</v>
      </c>
      <c r="AT284" s="23" t="s">
        <v>166</v>
      </c>
      <c r="AU284" s="23" t="s">
        <v>144</v>
      </c>
      <c r="AY284" s="23" t="s">
        <v>165</v>
      </c>
      <c r="BE284" s="143">
        <f>IF(U284="základní",N284,0)</f>
        <v>0</v>
      </c>
      <c r="BF284" s="143">
        <f>IF(U284="snížená",N284,0)</f>
        <v>0</v>
      </c>
      <c r="BG284" s="143">
        <f>IF(U284="zákl. přenesená",N284,0)</f>
        <v>0</v>
      </c>
      <c r="BH284" s="143">
        <f>IF(U284="sníž. přenesená",N284,0)</f>
        <v>0</v>
      </c>
      <c r="BI284" s="143">
        <f>IF(U284="nulová",N284,0)</f>
        <v>0</v>
      </c>
      <c r="BJ284" s="23" t="s">
        <v>144</v>
      </c>
      <c r="BK284" s="143">
        <f>ROUND(L284*K284,2)</f>
        <v>0</v>
      </c>
      <c r="BL284" s="23" t="s">
        <v>249</v>
      </c>
      <c r="BM284" s="23" t="s">
        <v>469</v>
      </c>
    </row>
    <row r="285" s="1" customFormat="1" ht="25.5" customHeight="1">
      <c r="B285" s="47"/>
      <c r="C285" s="220" t="s">
        <v>470</v>
      </c>
      <c r="D285" s="220" t="s">
        <v>166</v>
      </c>
      <c r="E285" s="221" t="s">
        <v>471</v>
      </c>
      <c r="F285" s="222" t="s">
        <v>472</v>
      </c>
      <c r="G285" s="222"/>
      <c r="H285" s="222"/>
      <c r="I285" s="222"/>
      <c r="J285" s="223" t="s">
        <v>169</v>
      </c>
      <c r="K285" s="224">
        <v>2</v>
      </c>
      <c r="L285" s="225">
        <v>0</v>
      </c>
      <c r="M285" s="226"/>
      <c r="N285" s="227">
        <f>ROUND(L285*K285,2)</f>
        <v>0</v>
      </c>
      <c r="O285" s="227"/>
      <c r="P285" s="227"/>
      <c r="Q285" s="227"/>
      <c r="R285" s="49"/>
      <c r="T285" s="228" t="s">
        <v>22</v>
      </c>
      <c r="U285" s="57" t="s">
        <v>43</v>
      </c>
      <c r="V285" s="48"/>
      <c r="W285" s="229">
        <f>V285*K285</f>
        <v>0</v>
      </c>
      <c r="X285" s="229">
        <v>0</v>
      </c>
      <c r="Y285" s="229">
        <f>X285*K285</f>
        <v>0</v>
      </c>
      <c r="Z285" s="229">
        <v>0</v>
      </c>
      <c r="AA285" s="230">
        <f>Z285*K285</f>
        <v>0</v>
      </c>
      <c r="AR285" s="23" t="s">
        <v>249</v>
      </c>
      <c r="AT285" s="23" t="s">
        <v>166</v>
      </c>
      <c r="AU285" s="23" t="s">
        <v>144</v>
      </c>
      <c r="AY285" s="23" t="s">
        <v>165</v>
      </c>
      <c r="BE285" s="143">
        <f>IF(U285="základní",N285,0)</f>
        <v>0</v>
      </c>
      <c r="BF285" s="143">
        <f>IF(U285="snížená",N285,0)</f>
        <v>0</v>
      </c>
      <c r="BG285" s="143">
        <f>IF(U285="zákl. přenesená",N285,0)</f>
        <v>0</v>
      </c>
      <c r="BH285" s="143">
        <f>IF(U285="sníž. přenesená",N285,0)</f>
        <v>0</v>
      </c>
      <c r="BI285" s="143">
        <f>IF(U285="nulová",N285,0)</f>
        <v>0</v>
      </c>
      <c r="BJ285" s="23" t="s">
        <v>144</v>
      </c>
      <c r="BK285" s="143">
        <f>ROUND(L285*K285,2)</f>
        <v>0</v>
      </c>
      <c r="BL285" s="23" t="s">
        <v>249</v>
      </c>
      <c r="BM285" s="23" t="s">
        <v>473</v>
      </c>
    </row>
    <row r="286" s="1" customFormat="1" ht="25.5" customHeight="1">
      <c r="B286" s="47"/>
      <c r="C286" s="220" t="s">
        <v>474</v>
      </c>
      <c r="D286" s="220" t="s">
        <v>166</v>
      </c>
      <c r="E286" s="221" t="s">
        <v>475</v>
      </c>
      <c r="F286" s="222" t="s">
        <v>476</v>
      </c>
      <c r="G286" s="222"/>
      <c r="H286" s="222"/>
      <c r="I286" s="222"/>
      <c r="J286" s="223" t="s">
        <v>169</v>
      </c>
      <c r="K286" s="224">
        <v>6</v>
      </c>
      <c r="L286" s="225">
        <v>0</v>
      </c>
      <c r="M286" s="226"/>
      <c r="N286" s="227">
        <f>ROUND(L286*K286,2)</f>
        <v>0</v>
      </c>
      <c r="O286" s="227"/>
      <c r="P286" s="227"/>
      <c r="Q286" s="227"/>
      <c r="R286" s="49"/>
      <c r="T286" s="228" t="s">
        <v>22</v>
      </c>
      <c r="U286" s="57" t="s">
        <v>43</v>
      </c>
      <c r="V286" s="48"/>
      <c r="W286" s="229">
        <f>V286*K286</f>
        <v>0</v>
      </c>
      <c r="X286" s="229">
        <v>0.00012999999999999999</v>
      </c>
      <c r="Y286" s="229">
        <f>X286*K286</f>
        <v>0.00077999999999999988</v>
      </c>
      <c r="Z286" s="229">
        <v>0</v>
      </c>
      <c r="AA286" s="230">
        <f>Z286*K286</f>
        <v>0</v>
      </c>
      <c r="AR286" s="23" t="s">
        <v>249</v>
      </c>
      <c r="AT286" s="23" t="s">
        <v>166</v>
      </c>
      <c r="AU286" s="23" t="s">
        <v>144</v>
      </c>
      <c r="AY286" s="23" t="s">
        <v>165</v>
      </c>
      <c r="BE286" s="143">
        <f>IF(U286="základní",N286,0)</f>
        <v>0</v>
      </c>
      <c r="BF286" s="143">
        <f>IF(U286="snížená",N286,0)</f>
        <v>0</v>
      </c>
      <c r="BG286" s="143">
        <f>IF(U286="zákl. přenesená",N286,0)</f>
        <v>0</v>
      </c>
      <c r="BH286" s="143">
        <f>IF(U286="sníž. přenesená",N286,0)</f>
        <v>0</v>
      </c>
      <c r="BI286" s="143">
        <f>IF(U286="nulová",N286,0)</f>
        <v>0</v>
      </c>
      <c r="BJ286" s="23" t="s">
        <v>144</v>
      </c>
      <c r="BK286" s="143">
        <f>ROUND(L286*K286,2)</f>
        <v>0</v>
      </c>
      <c r="BL286" s="23" t="s">
        <v>249</v>
      </c>
      <c r="BM286" s="23" t="s">
        <v>477</v>
      </c>
    </row>
    <row r="287" s="1" customFormat="1" ht="25.5" customHeight="1">
      <c r="B287" s="47"/>
      <c r="C287" s="220" t="s">
        <v>478</v>
      </c>
      <c r="D287" s="220" t="s">
        <v>166</v>
      </c>
      <c r="E287" s="221" t="s">
        <v>479</v>
      </c>
      <c r="F287" s="222" t="s">
        <v>480</v>
      </c>
      <c r="G287" s="222"/>
      <c r="H287" s="222"/>
      <c r="I287" s="222"/>
      <c r="J287" s="223" t="s">
        <v>481</v>
      </c>
      <c r="K287" s="224">
        <v>1</v>
      </c>
      <c r="L287" s="225">
        <v>0</v>
      </c>
      <c r="M287" s="226"/>
      <c r="N287" s="227">
        <f>ROUND(L287*K287,2)</f>
        <v>0</v>
      </c>
      <c r="O287" s="227"/>
      <c r="P287" s="227"/>
      <c r="Q287" s="227"/>
      <c r="R287" s="49"/>
      <c r="T287" s="228" t="s">
        <v>22</v>
      </c>
      <c r="U287" s="57" t="s">
        <v>43</v>
      </c>
      <c r="V287" s="48"/>
      <c r="W287" s="229">
        <f>V287*K287</f>
        <v>0</v>
      </c>
      <c r="X287" s="229">
        <v>0.00025999999999999998</v>
      </c>
      <c r="Y287" s="229">
        <f>X287*K287</f>
        <v>0.00025999999999999998</v>
      </c>
      <c r="Z287" s="229">
        <v>0</v>
      </c>
      <c r="AA287" s="230">
        <f>Z287*K287</f>
        <v>0</v>
      </c>
      <c r="AR287" s="23" t="s">
        <v>249</v>
      </c>
      <c r="AT287" s="23" t="s">
        <v>166</v>
      </c>
      <c r="AU287" s="23" t="s">
        <v>144</v>
      </c>
      <c r="AY287" s="23" t="s">
        <v>165</v>
      </c>
      <c r="BE287" s="143">
        <f>IF(U287="základní",N287,0)</f>
        <v>0</v>
      </c>
      <c r="BF287" s="143">
        <f>IF(U287="snížená",N287,0)</f>
        <v>0</v>
      </c>
      <c r="BG287" s="143">
        <f>IF(U287="zákl. přenesená",N287,0)</f>
        <v>0</v>
      </c>
      <c r="BH287" s="143">
        <f>IF(U287="sníž. přenesená",N287,0)</f>
        <v>0</v>
      </c>
      <c r="BI287" s="143">
        <f>IF(U287="nulová",N287,0)</f>
        <v>0</v>
      </c>
      <c r="BJ287" s="23" t="s">
        <v>144</v>
      </c>
      <c r="BK287" s="143">
        <f>ROUND(L287*K287,2)</f>
        <v>0</v>
      </c>
      <c r="BL287" s="23" t="s">
        <v>249</v>
      </c>
      <c r="BM287" s="23" t="s">
        <v>482</v>
      </c>
    </row>
    <row r="288" s="1" customFormat="1" ht="25.5" customHeight="1">
      <c r="B288" s="47"/>
      <c r="C288" s="220" t="s">
        <v>483</v>
      </c>
      <c r="D288" s="220" t="s">
        <v>166</v>
      </c>
      <c r="E288" s="221" t="s">
        <v>484</v>
      </c>
      <c r="F288" s="222" t="s">
        <v>485</v>
      </c>
      <c r="G288" s="222"/>
      <c r="H288" s="222"/>
      <c r="I288" s="222"/>
      <c r="J288" s="223" t="s">
        <v>169</v>
      </c>
      <c r="K288" s="224">
        <v>4</v>
      </c>
      <c r="L288" s="225">
        <v>0</v>
      </c>
      <c r="M288" s="226"/>
      <c r="N288" s="227">
        <f>ROUND(L288*K288,2)</f>
        <v>0</v>
      </c>
      <c r="O288" s="227"/>
      <c r="P288" s="227"/>
      <c r="Q288" s="227"/>
      <c r="R288" s="49"/>
      <c r="T288" s="228" t="s">
        <v>22</v>
      </c>
      <c r="U288" s="57" t="s">
        <v>43</v>
      </c>
      <c r="V288" s="48"/>
      <c r="W288" s="229">
        <f>V288*K288</f>
        <v>0</v>
      </c>
      <c r="X288" s="229">
        <v>0</v>
      </c>
      <c r="Y288" s="229">
        <f>X288*K288</f>
        <v>0</v>
      </c>
      <c r="Z288" s="229">
        <v>0.00052999999999999998</v>
      </c>
      <c r="AA288" s="230">
        <f>Z288*K288</f>
        <v>0.0021199999999999999</v>
      </c>
      <c r="AR288" s="23" t="s">
        <v>249</v>
      </c>
      <c r="AT288" s="23" t="s">
        <v>166</v>
      </c>
      <c r="AU288" s="23" t="s">
        <v>144</v>
      </c>
      <c r="AY288" s="23" t="s">
        <v>165</v>
      </c>
      <c r="BE288" s="143">
        <f>IF(U288="základní",N288,0)</f>
        <v>0</v>
      </c>
      <c r="BF288" s="143">
        <f>IF(U288="snížená",N288,0)</f>
        <v>0</v>
      </c>
      <c r="BG288" s="143">
        <f>IF(U288="zákl. přenesená",N288,0)</f>
        <v>0</v>
      </c>
      <c r="BH288" s="143">
        <f>IF(U288="sníž. přenesená",N288,0)</f>
        <v>0</v>
      </c>
      <c r="BI288" s="143">
        <f>IF(U288="nulová",N288,0)</f>
        <v>0</v>
      </c>
      <c r="BJ288" s="23" t="s">
        <v>144</v>
      </c>
      <c r="BK288" s="143">
        <f>ROUND(L288*K288,2)</f>
        <v>0</v>
      </c>
      <c r="BL288" s="23" t="s">
        <v>249</v>
      </c>
      <c r="BM288" s="23" t="s">
        <v>486</v>
      </c>
    </row>
    <row r="289" s="1" customFormat="1" ht="25.5" customHeight="1">
      <c r="B289" s="47"/>
      <c r="C289" s="220" t="s">
        <v>487</v>
      </c>
      <c r="D289" s="220" t="s">
        <v>166</v>
      </c>
      <c r="E289" s="221" t="s">
        <v>488</v>
      </c>
      <c r="F289" s="222" t="s">
        <v>489</v>
      </c>
      <c r="G289" s="222"/>
      <c r="H289" s="222"/>
      <c r="I289" s="222"/>
      <c r="J289" s="223" t="s">
        <v>169</v>
      </c>
      <c r="K289" s="224">
        <v>2</v>
      </c>
      <c r="L289" s="225">
        <v>0</v>
      </c>
      <c r="M289" s="226"/>
      <c r="N289" s="227">
        <f>ROUND(L289*K289,2)</f>
        <v>0</v>
      </c>
      <c r="O289" s="227"/>
      <c r="P289" s="227"/>
      <c r="Q289" s="227"/>
      <c r="R289" s="49"/>
      <c r="T289" s="228" t="s">
        <v>22</v>
      </c>
      <c r="U289" s="57" t="s">
        <v>43</v>
      </c>
      <c r="V289" s="48"/>
      <c r="W289" s="229">
        <f>V289*K289</f>
        <v>0</v>
      </c>
      <c r="X289" s="229">
        <v>2.0000000000000002E-05</v>
      </c>
      <c r="Y289" s="229">
        <f>X289*K289</f>
        <v>4.0000000000000003E-05</v>
      </c>
      <c r="Z289" s="229">
        <v>0</v>
      </c>
      <c r="AA289" s="230">
        <f>Z289*K289</f>
        <v>0</v>
      </c>
      <c r="AR289" s="23" t="s">
        <v>249</v>
      </c>
      <c r="AT289" s="23" t="s">
        <v>166</v>
      </c>
      <c r="AU289" s="23" t="s">
        <v>144</v>
      </c>
      <c r="AY289" s="23" t="s">
        <v>165</v>
      </c>
      <c r="BE289" s="143">
        <f>IF(U289="základní",N289,0)</f>
        <v>0</v>
      </c>
      <c r="BF289" s="143">
        <f>IF(U289="snížená",N289,0)</f>
        <v>0</v>
      </c>
      <c r="BG289" s="143">
        <f>IF(U289="zákl. přenesená",N289,0)</f>
        <v>0</v>
      </c>
      <c r="BH289" s="143">
        <f>IF(U289="sníž. přenesená",N289,0)</f>
        <v>0</v>
      </c>
      <c r="BI289" s="143">
        <f>IF(U289="nulová",N289,0)</f>
        <v>0</v>
      </c>
      <c r="BJ289" s="23" t="s">
        <v>144</v>
      </c>
      <c r="BK289" s="143">
        <f>ROUND(L289*K289,2)</f>
        <v>0</v>
      </c>
      <c r="BL289" s="23" t="s">
        <v>249</v>
      </c>
      <c r="BM289" s="23" t="s">
        <v>490</v>
      </c>
    </row>
    <row r="290" s="1" customFormat="1" ht="16.5" customHeight="1">
      <c r="B290" s="47"/>
      <c r="C290" s="260" t="s">
        <v>491</v>
      </c>
      <c r="D290" s="260" t="s">
        <v>268</v>
      </c>
      <c r="E290" s="261" t="s">
        <v>492</v>
      </c>
      <c r="F290" s="262" t="s">
        <v>493</v>
      </c>
      <c r="G290" s="262"/>
      <c r="H290" s="262"/>
      <c r="I290" s="262"/>
      <c r="J290" s="263" t="s">
        <v>494</v>
      </c>
      <c r="K290" s="264">
        <v>2</v>
      </c>
      <c r="L290" s="265">
        <v>0</v>
      </c>
      <c r="M290" s="266"/>
      <c r="N290" s="267">
        <f>ROUND(L290*K290,2)</f>
        <v>0</v>
      </c>
      <c r="O290" s="227"/>
      <c r="P290" s="227"/>
      <c r="Q290" s="227"/>
      <c r="R290" s="49"/>
      <c r="T290" s="228" t="s">
        <v>22</v>
      </c>
      <c r="U290" s="57" t="s">
        <v>43</v>
      </c>
      <c r="V290" s="48"/>
      <c r="W290" s="229">
        <f>V290*K290</f>
        <v>0</v>
      </c>
      <c r="X290" s="229">
        <v>0</v>
      </c>
      <c r="Y290" s="229">
        <f>X290*K290</f>
        <v>0</v>
      </c>
      <c r="Z290" s="229">
        <v>0</v>
      </c>
      <c r="AA290" s="230">
        <f>Z290*K290</f>
        <v>0</v>
      </c>
      <c r="AR290" s="23" t="s">
        <v>341</v>
      </c>
      <c r="AT290" s="23" t="s">
        <v>268</v>
      </c>
      <c r="AU290" s="23" t="s">
        <v>144</v>
      </c>
      <c r="AY290" s="23" t="s">
        <v>165</v>
      </c>
      <c r="BE290" s="143">
        <f>IF(U290="základní",N290,0)</f>
        <v>0</v>
      </c>
      <c r="BF290" s="143">
        <f>IF(U290="snížená",N290,0)</f>
        <v>0</v>
      </c>
      <c r="BG290" s="143">
        <f>IF(U290="zákl. přenesená",N290,0)</f>
        <v>0</v>
      </c>
      <c r="BH290" s="143">
        <f>IF(U290="sníž. přenesená",N290,0)</f>
        <v>0</v>
      </c>
      <c r="BI290" s="143">
        <f>IF(U290="nulová",N290,0)</f>
        <v>0</v>
      </c>
      <c r="BJ290" s="23" t="s">
        <v>144</v>
      </c>
      <c r="BK290" s="143">
        <f>ROUND(L290*K290,2)</f>
        <v>0</v>
      </c>
      <c r="BL290" s="23" t="s">
        <v>249</v>
      </c>
      <c r="BM290" s="23" t="s">
        <v>495</v>
      </c>
    </row>
    <row r="291" s="1" customFormat="1" ht="25.5" customHeight="1">
      <c r="B291" s="47"/>
      <c r="C291" s="220" t="s">
        <v>496</v>
      </c>
      <c r="D291" s="220" t="s">
        <v>166</v>
      </c>
      <c r="E291" s="221" t="s">
        <v>497</v>
      </c>
      <c r="F291" s="222" t="s">
        <v>498</v>
      </c>
      <c r="G291" s="222"/>
      <c r="H291" s="222"/>
      <c r="I291" s="222"/>
      <c r="J291" s="223" t="s">
        <v>169</v>
      </c>
      <c r="K291" s="224">
        <v>2</v>
      </c>
      <c r="L291" s="225">
        <v>0</v>
      </c>
      <c r="M291" s="226"/>
      <c r="N291" s="227">
        <f>ROUND(L291*K291,2)</f>
        <v>0</v>
      </c>
      <c r="O291" s="227"/>
      <c r="P291" s="227"/>
      <c r="Q291" s="227"/>
      <c r="R291" s="49"/>
      <c r="T291" s="228" t="s">
        <v>22</v>
      </c>
      <c r="U291" s="57" t="s">
        <v>43</v>
      </c>
      <c r="V291" s="48"/>
      <c r="W291" s="229">
        <f>V291*K291</f>
        <v>0</v>
      </c>
      <c r="X291" s="229">
        <v>2.0000000000000002E-05</v>
      </c>
      <c r="Y291" s="229">
        <f>X291*K291</f>
        <v>4.0000000000000003E-05</v>
      </c>
      <c r="Z291" s="229">
        <v>0</v>
      </c>
      <c r="AA291" s="230">
        <f>Z291*K291</f>
        <v>0</v>
      </c>
      <c r="AR291" s="23" t="s">
        <v>249</v>
      </c>
      <c r="AT291" s="23" t="s">
        <v>166</v>
      </c>
      <c r="AU291" s="23" t="s">
        <v>144</v>
      </c>
      <c r="AY291" s="23" t="s">
        <v>165</v>
      </c>
      <c r="BE291" s="143">
        <f>IF(U291="základní",N291,0)</f>
        <v>0</v>
      </c>
      <c r="BF291" s="143">
        <f>IF(U291="snížená",N291,0)</f>
        <v>0</v>
      </c>
      <c r="BG291" s="143">
        <f>IF(U291="zákl. přenesená",N291,0)</f>
        <v>0</v>
      </c>
      <c r="BH291" s="143">
        <f>IF(U291="sníž. přenesená",N291,0)</f>
        <v>0</v>
      </c>
      <c r="BI291" s="143">
        <f>IF(U291="nulová",N291,0)</f>
        <v>0</v>
      </c>
      <c r="BJ291" s="23" t="s">
        <v>144</v>
      </c>
      <c r="BK291" s="143">
        <f>ROUND(L291*K291,2)</f>
        <v>0</v>
      </c>
      <c r="BL291" s="23" t="s">
        <v>249</v>
      </c>
      <c r="BM291" s="23" t="s">
        <v>499</v>
      </c>
    </row>
    <row r="292" s="1" customFormat="1" ht="16.5" customHeight="1">
      <c r="B292" s="47"/>
      <c r="C292" s="260" t="s">
        <v>500</v>
      </c>
      <c r="D292" s="260" t="s">
        <v>268</v>
      </c>
      <c r="E292" s="261" t="s">
        <v>501</v>
      </c>
      <c r="F292" s="262" t="s">
        <v>502</v>
      </c>
      <c r="G292" s="262"/>
      <c r="H292" s="262"/>
      <c r="I292" s="262"/>
      <c r="J292" s="263" t="s">
        <v>494</v>
      </c>
      <c r="K292" s="264">
        <v>2</v>
      </c>
      <c r="L292" s="265">
        <v>0</v>
      </c>
      <c r="M292" s="266"/>
      <c r="N292" s="267">
        <f>ROUND(L292*K292,2)</f>
        <v>0</v>
      </c>
      <c r="O292" s="227"/>
      <c r="P292" s="227"/>
      <c r="Q292" s="227"/>
      <c r="R292" s="49"/>
      <c r="T292" s="228" t="s">
        <v>22</v>
      </c>
      <c r="U292" s="57" t="s">
        <v>43</v>
      </c>
      <c r="V292" s="48"/>
      <c r="W292" s="229">
        <f>V292*K292</f>
        <v>0</v>
      </c>
      <c r="X292" s="229">
        <v>0</v>
      </c>
      <c r="Y292" s="229">
        <f>X292*K292</f>
        <v>0</v>
      </c>
      <c r="Z292" s="229">
        <v>0</v>
      </c>
      <c r="AA292" s="230">
        <f>Z292*K292</f>
        <v>0</v>
      </c>
      <c r="AR292" s="23" t="s">
        <v>341</v>
      </c>
      <c r="AT292" s="23" t="s">
        <v>268</v>
      </c>
      <c r="AU292" s="23" t="s">
        <v>144</v>
      </c>
      <c r="AY292" s="23" t="s">
        <v>165</v>
      </c>
      <c r="BE292" s="143">
        <f>IF(U292="základní",N292,0)</f>
        <v>0</v>
      </c>
      <c r="BF292" s="143">
        <f>IF(U292="snížená",N292,0)</f>
        <v>0</v>
      </c>
      <c r="BG292" s="143">
        <f>IF(U292="zákl. přenesená",N292,0)</f>
        <v>0</v>
      </c>
      <c r="BH292" s="143">
        <f>IF(U292="sníž. přenesená",N292,0)</f>
        <v>0</v>
      </c>
      <c r="BI292" s="143">
        <f>IF(U292="nulová",N292,0)</f>
        <v>0</v>
      </c>
      <c r="BJ292" s="23" t="s">
        <v>144</v>
      </c>
      <c r="BK292" s="143">
        <f>ROUND(L292*K292,2)</f>
        <v>0</v>
      </c>
      <c r="BL292" s="23" t="s">
        <v>249</v>
      </c>
      <c r="BM292" s="23" t="s">
        <v>503</v>
      </c>
    </row>
    <row r="293" s="1" customFormat="1" ht="25.5" customHeight="1">
      <c r="B293" s="47"/>
      <c r="C293" s="220" t="s">
        <v>504</v>
      </c>
      <c r="D293" s="220" t="s">
        <v>166</v>
      </c>
      <c r="E293" s="221" t="s">
        <v>505</v>
      </c>
      <c r="F293" s="222" t="s">
        <v>506</v>
      </c>
      <c r="G293" s="222"/>
      <c r="H293" s="222"/>
      <c r="I293" s="222"/>
      <c r="J293" s="223" t="s">
        <v>311</v>
      </c>
      <c r="K293" s="224">
        <v>40</v>
      </c>
      <c r="L293" s="225">
        <v>0</v>
      </c>
      <c r="M293" s="226"/>
      <c r="N293" s="227">
        <f>ROUND(L293*K293,2)</f>
        <v>0</v>
      </c>
      <c r="O293" s="227"/>
      <c r="P293" s="227"/>
      <c r="Q293" s="227"/>
      <c r="R293" s="49"/>
      <c r="T293" s="228" t="s">
        <v>22</v>
      </c>
      <c r="U293" s="57" t="s">
        <v>43</v>
      </c>
      <c r="V293" s="48"/>
      <c r="W293" s="229">
        <f>V293*K293</f>
        <v>0</v>
      </c>
      <c r="X293" s="229">
        <v>0.00019000000000000001</v>
      </c>
      <c r="Y293" s="229">
        <f>X293*K293</f>
        <v>0.0076000000000000009</v>
      </c>
      <c r="Z293" s="229">
        <v>0</v>
      </c>
      <c r="AA293" s="230">
        <f>Z293*K293</f>
        <v>0</v>
      </c>
      <c r="AR293" s="23" t="s">
        <v>249</v>
      </c>
      <c r="AT293" s="23" t="s">
        <v>166</v>
      </c>
      <c r="AU293" s="23" t="s">
        <v>144</v>
      </c>
      <c r="AY293" s="23" t="s">
        <v>165</v>
      </c>
      <c r="BE293" s="143">
        <f>IF(U293="základní",N293,0)</f>
        <v>0</v>
      </c>
      <c r="BF293" s="143">
        <f>IF(U293="snížená",N293,0)</f>
        <v>0</v>
      </c>
      <c r="BG293" s="143">
        <f>IF(U293="zákl. přenesená",N293,0)</f>
        <v>0</v>
      </c>
      <c r="BH293" s="143">
        <f>IF(U293="sníž. přenesená",N293,0)</f>
        <v>0</v>
      </c>
      <c r="BI293" s="143">
        <f>IF(U293="nulová",N293,0)</f>
        <v>0</v>
      </c>
      <c r="BJ293" s="23" t="s">
        <v>144</v>
      </c>
      <c r="BK293" s="143">
        <f>ROUND(L293*K293,2)</f>
        <v>0</v>
      </c>
      <c r="BL293" s="23" t="s">
        <v>249</v>
      </c>
      <c r="BM293" s="23" t="s">
        <v>507</v>
      </c>
    </row>
    <row r="294" s="1" customFormat="1" ht="25.5" customHeight="1">
      <c r="B294" s="47"/>
      <c r="C294" s="220" t="s">
        <v>508</v>
      </c>
      <c r="D294" s="220" t="s">
        <v>166</v>
      </c>
      <c r="E294" s="221" t="s">
        <v>509</v>
      </c>
      <c r="F294" s="222" t="s">
        <v>510</v>
      </c>
      <c r="G294" s="222"/>
      <c r="H294" s="222"/>
      <c r="I294" s="222"/>
      <c r="J294" s="223" t="s">
        <v>311</v>
      </c>
      <c r="K294" s="224">
        <v>40</v>
      </c>
      <c r="L294" s="225">
        <v>0</v>
      </c>
      <c r="M294" s="226"/>
      <c r="N294" s="227">
        <f>ROUND(L294*K294,2)</f>
        <v>0</v>
      </c>
      <c r="O294" s="227"/>
      <c r="P294" s="227"/>
      <c r="Q294" s="227"/>
      <c r="R294" s="49"/>
      <c r="T294" s="228" t="s">
        <v>22</v>
      </c>
      <c r="U294" s="57" t="s">
        <v>43</v>
      </c>
      <c r="V294" s="48"/>
      <c r="W294" s="229">
        <f>V294*K294</f>
        <v>0</v>
      </c>
      <c r="X294" s="229">
        <v>1.0000000000000001E-05</v>
      </c>
      <c r="Y294" s="229">
        <f>X294*K294</f>
        <v>0.00040000000000000002</v>
      </c>
      <c r="Z294" s="229">
        <v>0</v>
      </c>
      <c r="AA294" s="230">
        <f>Z294*K294</f>
        <v>0</v>
      </c>
      <c r="AR294" s="23" t="s">
        <v>249</v>
      </c>
      <c r="AT294" s="23" t="s">
        <v>166</v>
      </c>
      <c r="AU294" s="23" t="s">
        <v>144</v>
      </c>
      <c r="AY294" s="23" t="s">
        <v>165</v>
      </c>
      <c r="BE294" s="143">
        <f>IF(U294="základní",N294,0)</f>
        <v>0</v>
      </c>
      <c r="BF294" s="143">
        <f>IF(U294="snížená",N294,0)</f>
        <v>0</v>
      </c>
      <c r="BG294" s="143">
        <f>IF(U294="zákl. přenesená",N294,0)</f>
        <v>0</v>
      </c>
      <c r="BH294" s="143">
        <f>IF(U294="sníž. přenesená",N294,0)</f>
        <v>0</v>
      </c>
      <c r="BI294" s="143">
        <f>IF(U294="nulová",N294,0)</f>
        <v>0</v>
      </c>
      <c r="BJ294" s="23" t="s">
        <v>144</v>
      </c>
      <c r="BK294" s="143">
        <f>ROUND(L294*K294,2)</f>
        <v>0</v>
      </c>
      <c r="BL294" s="23" t="s">
        <v>249</v>
      </c>
      <c r="BM294" s="23" t="s">
        <v>511</v>
      </c>
    </row>
    <row r="295" s="1" customFormat="1" ht="25.5" customHeight="1">
      <c r="B295" s="47"/>
      <c r="C295" s="220" t="s">
        <v>512</v>
      </c>
      <c r="D295" s="220" t="s">
        <v>166</v>
      </c>
      <c r="E295" s="221" t="s">
        <v>513</v>
      </c>
      <c r="F295" s="222" t="s">
        <v>514</v>
      </c>
      <c r="G295" s="222"/>
      <c r="H295" s="222"/>
      <c r="I295" s="222"/>
      <c r="J295" s="223" t="s">
        <v>396</v>
      </c>
      <c r="K295" s="272">
        <v>0</v>
      </c>
      <c r="L295" s="225">
        <v>0</v>
      </c>
      <c r="M295" s="226"/>
      <c r="N295" s="227">
        <f>ROUND(L295*K295,2)</f>
        <v>0</v>
      </c>
      <c r="O295" s="227"/>
      <c r="P295" s="227"/>
      <c r="Q295" s="227"/>
      <c r="R295" s="49"/>
      <c r="T295" s="228" t="s">
        <v>22</v>
      </c>
      <c r="U295" s="57" t="s">
        <v>43</v>
      </c>
      <c r="V295" s="48"/>
      <c r="W295" s="229">
        <f>V295*K295</f>
        <v>0</v>
      </c>
      <c r="X295" s="229">
        <v>0</v>
      </c>
      <c r="Y295" s="229">
        <f>X295*K295</f>
        <v>0</v>
      </c>
      <c r="Z295" s="229">
        <v>0</v>
      </c>
      <c r="AA295" s="230">
        <f>Z295*K295</f>
        <v>0</v>
      </c>
      <c r="AR295" s="23" t="s">
        <v>249</v>
      </c>
      <c r="AT295" s="23" t="s">
        <v>166</v>
      </c>
      <c r="AU295" s="23" t="s">
        <v>144</v>
      </c>
      <c r="AY295" s="23" t="s">
        <v>165</v>
      </c>
      <c r="BE295" s="143">
        <f>IF(U295="základní",N295,0)</f>
        <v>0</v>
      </c>
      <c r="BF295" s="143">
        <f>IF(U295="snížená",N295,0)</f>
        <v>0</v>
      </c>
      <c r="BG295" s="143">
        <f>IF(U295="zákl. přenesená",N295,0)</f>
        <v>0</v>
      </c>
      <c r="BH295" s="143">
        <f>IF(U295="sníž. přenesená",N295,0)</f>
        <v>0</v>
      </c>
      <c r="BI295" s="143">
        <f>IF(U295="nulová",N295,0)</f>
        <v>0</v>
      </c>
      <c r="BJ295" s="23" t="s">
        <v>144</v>
      </c>
      <c r="BK295" s="143">
        <f>ROUND(L295*K295,2)</f>
        <v>0</v>
      </c>
      <c r="BL295" s="23" t="s">
        <v>249</v>
      </c>
      <c r="BM295" s="23" t="s">
        <v>515</v>
      </c>
    </row>
    <row r="296" s="9" customFormat="1" ht="29.88" customHeight="1">
      <c r="B296" s="206"/>
      <c r="C296" s="207"/>
      <c r="D296" s="217" t="s">
        <v>128</v>
      </c>
      <c r="E296" s="217"/>
      <c r="F296" s="217"/>
      <c r="G296" s="217"/>
      <c r="H296" s="217"/>
      <c r="I296" s="217"/>
      <c r="J296" s="217"/>
      <c r="K296" s="217"/>
      <c r="L296" s="217"/>
      <c r="M296" s="217"/>
      <c r="N296" s="268">
        <f>BK296</f>
        <v>0</v>
      </c>
      <c r="O296" s="269"/>
      <c r="P296" s="269"/>
      <c r="Q296" s="269"/>
      <c r="R296" s="210"/>
      <c r="T296" s="211"/>
      <c r="U296" s="207"/>
      <c r="V296" s="207"/>
      <c r="W296" s="212">
        <f>SUM(W297:W318)</f>
        <v>0</v>
      </c>
      <c r="X296" s="207"/>
      <c r="Y296" s="212">
        <f>SUM(Y297:Y318)</f>
        <v>0.070580000000000004</v>
      </c>
      <c r="Z296" s="207"/>
      <c r="AA296" s="213">
        <f>SUM(AA297:AA318)</f>
        <v>0.095990000000000006</v>
      </c>
      <c r="AR296" s="214" t="s">
        <v>144</v>
      </c>
      <c r="AT296" s="215" t="s">
        <v>75</v>
      </c>
      <c r="AU296" s="215" t="s">
        <v>84</v>
      </c>
      <c r="AY296" s="214" t="s">
        <v>165</v>
      </c>
      <c r="BK296" s="216">
        <f>SUM(BK297:BK318)</f>
        <v>0</v>
      </c>
    </row>
    <row r="297" s="1" customFormat="1" ht="25.5" customHeight="1">
      <c r="B297" s="47"/>
      <c r="C297" s="220" t="s">
        <v>516</v>
      </c>
      <c r="D297" s="220" t="s">
        <v>166</v>
      </c>
      <c r="E297" s="221" t="s">
        <v>517</v>
      </c>
      <c r="F297" s="222" t="s">
        <v>518</v>
      </c>
      <c r="G297" s="222"/>
      <c r="H297" s="222"/>
      <c r="I297" s="222"/>
      <c r="J297" s="223" t="s">
        <v>519</v>
      </c>
      <c r="K297" s="224">
        <v>1</v>
      </c>
      <c r="L297" s="225">
        <v>0</v>
      </c>
      <c r="M297" s="226"/>
      <c r="N297" s="227">
        <f>ROUND(L297*K297,2)</f>
        <v>0</v>
      </c>
      <c r="O297" s="227"/>
      <c r="P297" s="227"/>
      <c r="Q297" s="227"/>
      <c r="R297" s="49"/>
      <c r="T297" s="228" t="s">
        <v>22</v>
      </c>
      <c r="U297" s="57" t="s">
        <v>43</v>
      </c>
      <c r="V297" s="48"/>
      <c r="W297" s="229">
        <f>V297*K297</f>
        <v>0</v>
      </c>
      <c r="X297" s="229">
        <v>0</v>
      </c>
      <c r="Y297" s="229">
        <f>X297*K297</f>
        <v>0</v>
      </c>
      <c r="Z297" s="229">
        <v>0.01933</v>
      </c>
      <c r="AA297" s="230">
        <f>Z297*K297</f>
        <v>0.01933</v>
      </c>
      <c r="AR297" s="23" t="s">
        <v>249</v>
      </c>
      <c r="AT297" s="23" t="s">
        <v>166</v>
      </c>
      <c r="AU297" s="23" t="s">
        <v>144</v>
      </c>
      <c r="AY297" s="23" t="s">
        <v>165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23" t="s">
        <v>144</v>
      </c>
      <c r="BK297" s="143">
        <f>ROUND(L297*K297,2)</f>
        <v>0</v>
      </c>
      <c r="BL297" s="23" t="s">
        <v>249</v>
      </c>
      <c r="BM297" s="23" t="s">
        <v>520</v>
      </c>
    </row>
    <row r="298" s="1" customFormat="1" ht="25.5" customHeight="1">
      <c r="B298" s="47"/>
      <c r="C298" s="220" t="s">
        <v>521</v>
      </c>
      <c r="D298" s="220" t="s">
        <v>166</v>
      </c>
      <c r="E298" s="221" t="s">
        <v>522</v>
      </c>
      <c r="F298" s="222" t="s">
        <v>523</v>
      </c>
      <c r="G298" s="222"/>
      <c r="H298" s="222"/>
      <c r="I298" s="222"/>
      <c r="J298" s="223" t="s">
        <v>519</v>
      </c>
      <c r="K298" s="224">
        <v>1</v>
      </c>
      <c r="L298" s="225">
        <v>0</v>
      </c>
      <c r="M298" s="226"/>
      <c r="N298" s="227">
        <f>ROUND(L298*K298,2)</f>
        <v>0</v>
      </c>
      <c r="O298" s="227"/>
      <c r="P298" s="227"/>
      <c r="Q298" s="227"/>
      <c r="R298" s="49"/>
      <c r="T298" s="228" t="s">
        <v>22</v>
      </c>
      <c r="U298" s="57" t="s">
        <v>43</v>
      </c>
      <c r="V298" s="48"/>
      <c r="W298" s="229">
        <f>V298*K298</f>
        <v>0</v>
      </c>
      <c r="X298" s="229">
        <v>0.023230000000000001</v>
      </c>
      <c r="Y298" s="229">
        <f>X298*K298</f>
        <v>0.023230000000000001</v>
      </c>
      <c r="Z298" s="229">
        <v>0</v>
      </c>
      <c r="AA298" s="230">
        <f>Z298*K298</f>
        <v>0</v>
      </c>
      <c r="AR298" s="23" t="s">
        <v>249</v>
      </c>
      <c r="AT298" s="23" t="s">
        <v>166</v>
      </c>
      <c r="AU298" s="23" t="s">
        <v>144</v>
      </c>
      <c r="AY298" s="23" t="s">
        <v>165</v>
      </c>
      <c r="BE298" s="143">
        <f>IF(U298="základní",N298,0)</f>
        <v>0</v>
      </c>
      <c r="BF298" s="143">
        <f>IF(U298="snížená",N298,0)</f>
        <v>0</v>
      </c>
      <c r="BG298" s="143">
        <f>IF(U298="zákl. přenesená",N298,0)</f>
        <v>0</v>
      </c>
      <c r="BH298" s="143">
        <f>IF(U298="sníž. přenesená",N298,0)</f>
        <v>0</v>
      </c>
      <c r="BI298" s="143">
        <f>IF(U298="nulová",N298,0)</f>
        <v>0</v>
      </c>
      <c r="BJ298" s="23" t="s">
        <v>144</v>
      </c>
      <c r="BK298" s="143">
        <f>ROUND(L298*K298,2)</f>
        <v>0</v>
      </c>
      <c r="BL298" s="23" t="s">
        <v>249</v>
      </c>
      <c r="BM298" s="23" t="s">
        <v>524</v>
      </c>
    </row>
    <row r="299" s="1" customFormat="1" ht="25.5" customHeight="1">
      <c r="B299" s="47"/>
      <c r="C299" s="220" t="s">
        <v>525</v>
      </c>
      <c r="D299" s="220" t="s">
        <v>166</v>
      </c>
      <c r="E299" s="221" t="s">
        <v>526</v>
      </c>
      <c r="F299" s="222" t="s">
        <v>527</v>
      </c>
      <c r="G299" s="222"/>
      <c r="H299" s="222"/>
      <c r="I299" s="222"/>
      <c r="J299" s="223" t="s">
        <v>519</v>
      </c>
      <c r="K299" s="224">
        <v>1</v>
      </c>
      <c r="L299" s="225">
        <v>0</v>
      </c>
      <c r="M299" s="226"/>
      <c r="N299" s="227">
        <f>ROUND(L299*K299,2)</f>
        <v>0</v>
      </c>
      <c r="O299" s="227"/>
      <c r="P299" s="227"/>
      <c r="Q299" s="227"/>
      <c r="R299" s="49"/>
      <c r="T299" s="228" t="s">
        <v>22</v>
      </c>
      <c r="U299" s="57" t="s">
        <v>43</v>
      </c>
      <c r="V299" s="48"/>
      <c r="W299" s="229">
        <f>V299*K299</f>
        <v>0</v>
      </c>
      <c r="X299" s="229">
        <v>0</v>
      </c>
      <c r="Y299" s="229">
        <f>X299*K299</f>
        <v>0</v>
      </c>
      <c r="Z299" s="229">
        <v>0.019460000000000002</v>
      </c>
      <c r="AA299" s="230">
        <f>Z299*K299</f>
        <v>0.019460000000000002</v>
      </c>
      <c r="AR299" s="23" t="s">
        <v>249</v>
      </c>
      <c r="AT299" s="23" t="s">
        <v>166</v>
      </c>
      <c r="AU299" s="23" t="s">
        <v>144</v>
      </c>
      <c r="AY299" s="23" t="s">
        <v>165</v>
      </c>
      <c r="BE299" s="143">
        <f>IF(U299="základní",N299,0)</f>
        <v>0</v>
      </c>
      <c r="BF299" s="143">
        <f>IF(U299="snížená",N299,0)</f>
        <v>0</v>
      </c>
      <c r="BG299" s="143">
        <f>IF(U299="zákl. přenesená",N299,0)</f>
        <v>0</v>
      </c>
      <c r="BH299" s="143">
        <f>IF(U299="sníž. přenesená",N299,0)</f>
        <v>0</v>
      </c>
      <c r="BI299" s="143">
        <f>IF(U299="nulová",N299,0)</f>
        <v>0</v>
      </c>
      <c r="BJ299" s="23" t="s">
        <v>144</v>
      </c>
      <c r="BK299" s="143">
        <f>ROUND(L299*K299,2)</f>
        <v>0</v>
      </c>
      <c r="BL299" s="23" t="s">
        <v>249</v>
      </c>
      <c r="BM299" s="23" t="s">
        <v>528</v>
      </c>
    </row>
    <row r="300" s="1" customFormat="1" ht="25.5" customHeight="1">
      <c r="B300" s="47"/>
      <c r="C300" s="220" t="s">
        <v>529</v>
      </c>
      <c r="D300" s="220" t="s">
        <v>166</v>
      </c>
      <c r="E300" s="221" t="s">
        <v>530</v>
      </c>
      <c r="F300" s="222" t="s">
        <v>531</v>
      </c>
      <c r="G300" s="222"/>
      <c r="H300" s="222"/>
      <c r="I300" s="222"/>
      <c r="J300" s="223" t="s">
        <v>519</v>
      </c>
      <c r="K300" s="224">
        <v>1</v>
      </c>
      <c r="L300" s="225">
        <v>0</v>
      </c>
      <c r="M300" s="226"/>
      <c r="N300" s="227">
        <f>ROUND(L300*K300,2)</f>
        <v>0</v>
      </c>
      <c r="O300" s="227"/>
      <c r="P300" s="227"/>
      <c r="Q300" s="227"/>
      <c r="R300" s="49"/>
      <c r="T300" s="228" t="s">
        <v>22</v>
      </c>
      <c r="U300" s="57" t="s">
        <v>43</v>
      </c>
      <c r="V300" s="48"/>
      <c r="W300" s="229">
        <f>V300*K300</f>
        <v>0</v>
      </c>
      <c r="X300" s="229">
        <v>0.017250000000000001</v>
      </c>
      <c r="Y300" s="229">
        <f>X300*K300</f>
        <v>0.017250000000000001</v>
      </c>
      <c r="Z300" s="229">
        <v>0</v>
      </c>
      <c r="AA300" s="230">
        <f>Z300*K300</f>
        <v>0</v>
      </c>
      <c r="AR300" s="23" t="s">
        <v>249</v>
      </c>
      <c r="AT300" s="23" t="s">
        <v>166</v>
      </c>
      <c r="AU300" s="23" t="s">
        <v>144</v>
      </c>
      <c r="AY300" s="23" t="s">
        <v>165</v>
      </c>
      <c r="BE300" s="143">
        <f>IF(U300="základní",N300,0)</f>
        <v>0</v>
      </c>
      <c r="BF300" s="143">
        <f>IF(U300="snížená",N300,0)</f>
        <v>0</v>
      </c>
      <c r="BG300" s="143">
        <f>IF(U300="zákl. přenesená",N300,0)</f>
        <v>0</v>
      </c>
      <c r="BH300" s="143">
        <f>IF(U300="sníž. přenesená",N300,0)</f>
        <v>0</v>
      </c>
      <c r="BI300" s="143">
        <f>IF(U300="nulová",N300,0)</f>
        <v>0</v>
      </c>
      <c r="BJ300" s="23" t="s">
        <v>144</v>
      </c>
      <c r="BK300" s="143">
        <f>ROUND(L300*K300,2)</f>
        <v>0</v>
      </c>
      <c r="BL300" s="23" t="s">
        <v>249</v>
      </c>
      <c r="BM300" s="23" t="s">
        <v>532</v>
      </c>
    </row>
    <row r="301" s="1" customFormat="1" ht="25.5" customHeight="1">
      <c r="B301" s="47"/>
      <c r="C301" s="220" t="s">
        <v>533</v>
      </c>
      <c r="D301" s="220" t="s">
        <v>166</v>
      </c>
      <c r="E301" s="221" t="s">
        <v>534</v>
      </c>
      <c r="F301" s="222" t="s">
        <v>535</v>
      </c>
      <c r="G301" s="222"/>
      <c r="H301" s="222"/>
      <c r="I301" s="222"/>
      <c r="J301" s="223" t="s">
        <v>519</v>
      </c>
      <c r="K301" s="224">
        <v>1</v>
      </c>
      <c r="L301" s="225">
        <v>0</v>
      </c>
      <c r="M301" s="226"/>
      <c r="N301" s="227">
        <f>ROUND(L301*K301,2)</f>
        <v>0</v>
      </c>
      <c r="O301" s="227"/>
      <c r="P301" s="227"/>
      <c r="Q301" s="227"/>
      <c r="R301" s="49"/>
      <c r="T301" s="228" t="s">
        <v>22</v>
      </c>
      <c r="U301" s="57" t="s">
        <v>43</v>
      </c>
      <c r="V301" s="48"/>
      <c r="W301" s="229">
        <f>V301*K301</f>
        <v>0</v>
      </c>
      <c r="X301" s="229">
        <v>0</v>
      </c>
      <c r="Y301" s="229">
        <f>X301*K301</f>
        <v>0</v>
      </c>
      <c r="Z301" s="229">
        <v>0.032899999999999999</v>
      </c>
      <c r="AA301" s="230">
        <f>Z301*K301</f>
        <v>0.032899999999999999</v>
      </c>
      <c r="AR301" s="23" t="s">
        <v>249</v>
      </c>
      <c r="AT301" s="23" t="s">
        <v>166</v>
      </c>
      <c r="AU301" s="23" t="s">
        <v>144</v>
      </c>
      <c r="AY301" s="23" t="s">
        <v>165</v>
      </c>
      <c r="BE301" s="143">
        <f>IF(U301="základní",N301,0)</f>
        <v>0</v>
      </c>
      <c r="BF301" s="143">
        <f>IF(U301="snížená",N301,0)</f>
        <v>0</v>
      </c>
      <c r="BG301" s="143">
        <f>IF(U301="zákl. přenesená",N301,0)</f>
        <v>0</v>
      </c>
      <c r="BH301" s="143">
        <f>IF(U301="sníž. přenesená",N301,0)</f>
        <v>0</v>
      </c>
      <c r="BI301" s="143">
        <f>IF(U301="nulová",N301,0)</f>
        <v>0</v>
      </c>
      <c r="BJ301" s="23" t="s">
        <v>144</v>
      </c>
      <c r="BK301" s="143">
        <f>ROUND(L301*K301,2)</f>
        <v>0</v>
      </c>
      <c r="BL301" s="23" t="s">
        <v>249</v>
      </c>
      <c r="BM301" s="23" t="s">
        <v>536</v>
      </c>
    </row>
    <row r="302" s="1" customFormat="1" ht="25.5" customHeight="1">
      <c r="B302" s="47"/>
      <c r="C302" s="220" t="s">
        <v>537</v>
      </c>
      <c r="D302" s="220" t="s">
        <v>166</v>
      </c>
      <c r="E302" s="221" t="s">
        <v>538</v>
      </c>
      <c r="F302" s="222" t="s">
        <v>539</v>
      </c>
      <c r="G302" s="222"/>
      <c r="H302" s="222"/>
      <c r="I302" s="222"/>
      <c r="J302" s="223" t="s">
        <v>519</v>
      </c>
      <c r="K302" s="224">
        <v>1</v>
      </c>
      <c r="L302" s="225">
        <v>0</v>
      </c>
      <c r="M302" s="226"/>
      <c r="N302" s="227">
        <f>ROUND(L302*K302,2)</f>
        <v>0</v>
      </c>
      <c r="O302" s="227"/>
      <c r="P302" s="227"/>
      <c r="Q302" s="227"/>
      <c r="R302" s="49"/>
      <c r="T302" s="228" t="s">
        <v>22</v>
      </c>
      <c r="U302" s="57" t="s">
        <v>43</v>
      </c>
      <c r="V302" s="48"/>
      <c r="W302" s="229">
        <f>V302*K302</f>
        <v>0</v>
      </c>
      <c r="X302" s="229">
        <v>0.019990000000000001</v>
      </c>
      <c r="Y302" s="229">
        <f>X302*K302</f>
        <v>0.019990000000000001</v>
      </c>
      <c r="Z302" s="229">
        <v>0</v>
      </c>
      <c r="AA302" s="230">
        <f>Z302*K302</f>
        <v>0</v>
      </c>
      <c r="AR302" s="23" t="s">
        <v>249</v>
      </c>
      <c r="AT302" s="23" t="s">
        <v>166</v>
      </c>
      <c r="AU302" s="23" t="s">
        <v>144</v>
      </c>
      <c r="AY302" s="23" t="s">
        <v>165</v>
      </c>
      <c r="BE302" s="143">
        <f>IF(U302="základní",N302,0)</f>
        <v>0</v>
      </c>
      <c r="BF302" s="143">
        <f>IF(U302="snížená",N302,0)</f>
        <v>0</v>
      </c>
      <c r="BG302" s="143">
        <f>IF(U302="zákl. přenesená",N302,0)</f>
        <v>0</v>
      </c>
      <c r="BH302" s="143">
        <f>IF(U302="sníž. přenesená",N302,0)</f>
        <v>0</v>
      </c>
      <c r="BI302" s="143">
        <f>IF(U302="nulová",N302,0)</f>
        <v>0</v>
      </c>
      <c r="BJ302" s="23" t="s">
        <v>144</v>
      </c>
      <c r="BK302" s="143">
        <f>ROUND(L302*K302,2)</f>
        <v>0</v>
      </c>
      <c r="BL302" s="23" t="s">
        <v>249</v>
      </c>
      <c r="BM302" s="23" t="s">
        <v>540</v>
      </c>
    </row>
    <row r="303" s="1" customFormat="1" ht="25.5" customHeight="1">
      <c r="B303" s="47"/>
      <c r="C303" s="220" t="s">
        <v>541</v>
      </c>
      <c r="D303" s="220" t="s">
        <v>166</v>
      </c>
      <c r="E303" s="221" t="s">
        <v>542</v>
      </c>
      <c r="F303" s="222" t="s">
        <v>543</v>
      </c>
      <c r="G303" s="222"/>
      <c r="H303" s="222"/>
      <c r="I303" s="222"/>
      <c r="J303" s="223" t="s">
        <v>519</v>
      </c>
      <c r="K303" s="224">
        <v>1</v>
      </c>
      <c r="L303" s="225">
        <v>0</v>
      </c>
      <c r="M303" s="226"/>
      <c r="N303" s="227">
        <f>ROUND(L303*K303,2)</f>
        <v>0</v>
      </c>
      <c r="O303" s="227"/>
      <c r="P303" s="227"/>
      <c r="Q303" s="227"/>
      <c r="R303" s="49"/>
      <c r="T303" s="228" t="s">
        <v>22</v>
      </c>
      <c r="U303" s="57" t="s">
        <v>43</v>
      </c>
      <c r="V303" s="48"/>
      <c r="W303" s="229">
        <f>V303*K303</f>
        <v>0</v>
      </c>
      <c r="X303" s="229">
        <v>0</v>
      </c>
      <c r="Y303" s="229">
        <f>X303*K303</f>
        <v>0</v>
      </c>
      <c r="Z303" s="229">
        <v>0.017069999999999998</v>
      </c>
      <c r="AA303" s="230">
        <f>Z303*K303</f>
        <v>0.017069999999999998</v>
      </c>
      <c r="AR303" s="23" t="s">
        <v>249</v>
      </c>
      <c r="AT303" s="23" t="s">
        <v>166</v>
      </c>
      <c r="AU303" s="23" t="s">
        <v>144</v>
      </c>
      <c r="AY303" s="23" t="s">
        <v>165</v>
      </c>
      <c r="BE303" s="143">
        <f>IF(U303="základní",N303,0)</f>
        <v>0</v>
      </c>
      <c r="BF303" s="143">
        <f>IF(U303="snížená",N303,0)</f>
        <v>0</v>
      </c>
      <c r="BG303" s="143">
        <f>IF(U303="zákl. přenesená",N303,0)</f>
        <v>0</v>
      </c>
      <c r="BH303" s="143">
        <f>IF(U303="sníž. přenesená",N303,0)</f>
        <v>0</v>
      </c>
      <c r="BI303" s="143">
        <f>IF(U303="nulová",N303,0)</f>
        <v>0</v>
      </c>
      <c r="BJ303" s="23" t="s">
        <v>144</v>
      </c>
      <c r="BK303" s="143">
        <f>ROUND(L303*K303,2)</f>
        <v>0</v>
      </c>
      <c r="BL303" s="23" t="s">
        <v>249</v>
      </c>
      <c r="BM303" s="23" t="s">
        <v>544</v>
      </c>
    </row>
    <row r="304" s="1" customFormat="1" ht="16.5" customHeight="1">
      <c r="B304" s="47"/>
      <c r="C304" s="220" t="s">
        <v>545</v>
      </c>
      <c r="D304" s="220" t="s">
        <v>166</v>
      </c>
      <c r="E304" s="221" t="s">
        <v>546</v>
      </c>
      <c r="F304" s="222" t="s">
        <v>547</v>
      </c>
      <c r="G304" s="222"/>
      <c r="H304" s="222"/>
      <c r="I304" s="222"/>
      <c r="J304" s="223" t="s">
        <v>519</v>
      </c>
      <c r="K304" s="224">
        <v>1</v>
      </c>
      <c r="L304" s="225">
        <v>0</v>
      </c>
      <c r="M304" s="226"/>
      <c r="N304" s="227">
        <f>ROUND(L304*K304,2)</f>
        <v>0</v>
      </c>
      <c r="O304" s="227"/>
      <c r="P304" s="227"/>
      <c r="Q304" s="227"/>
      <c r="R304" s="49"/>
      <c r="T304" s="228" t="s">
        <v>22</v>
      </c>
      <c r="U304" s="57" t="s">
        <v>43</v>
      </c>
      <c r="V304" s="48"/>
      <c r="W304" s="229">
        <f>V304*K304</f>
        <v>0</v>
      </c>
      <c r="X304" s="229">
        <v>9.0000000000000006E-05</v>
      </c>
      <c r="Y304" s="229">
        <f>X304*K304</f>
        <v>9.0000000000000006E-05</v>
      </c>
      <c r="Z304" s="229">
        <v>0</v>
      </c>
      <c r="AA304" s="230">
        <f>Z304*K304</f>
        <v>0</v>
      </c>
      <c r="AR304" s="23" t="s">
        <v>249</v>
      </c>
      <c r="AT304" s="23" t="s">
        <v>166</v>
      </c>
      <c r="AU304" s="23" t="s">
        <v>144</v>
      </c>
      <c r="AY304" s="23" t="s">
        <v>165</v>
      </c>
      <c r="BE304" s="143">
        <f>IF(U304="základní",N304,0)</f>
        <v>0</v>
      </c>
      <c r="BF304" s="143">
        <f>IF(U304="snížená",N304,0)</f>
        <v>0</v>
      </c>
      <c r="BG304" s="143">
        <f>IF(U304="zákl. přenesená",N304,0)</f>
        <v>0</v>
      </c>
      <c r="BH304" s="143">
        <f>IF(U304="sníž. přenesená",N304,0)</f>
        <v>0</v>
      </c>
      <c r="BI304" s="143">
        <f>IF(U304="nulová",N304,0)</f>
        <v>0</v>
      </c>
      <c r="BJ304" s="23" t="s">
        <v>144</v>
      </c>
      <c r="BK304" s="143">
        <f>ROUND(L304*K304,2)</f>
        <v>0</v>
      </c>
      <c r="BL304" s="23" t="s">
        <v>249</v>
      </c>
      <c r="BM304" s="23" t="s">
        <v>548</v>
      </c>
    </row>
    <row r="305" s="1" customFormat="1" ht="16.5" customHeight="1">
      <c r="B305" s="47"/>
      <c r="C305" s="260" t="s">
        <v>549</v>
      </c>
      <c r="D305" s="260" t="s">
        <v>268</v>
      </c>
      <c r="E305" s="261" t="s">
        <v>550</v>
      </c>
      <c r="F305" s="262" t="s">
        <v>551</v>
      </c>
      <c r="G305" s="262"/>
      <c r="H305" s="262"/>
      <c r="I305" s="262"/>
      <c r="J305" s="263" t="s">
        <v>169</v>
      </c>
      <c r="K305" s="264">
        <v>1</v>
      </c>
      <c r="L305" s="265">
        <v>0</v>
      </c>
      <c r="M305" s="266"/>
      <c r="N305" s="267">
        <f>ROUND(L305*K305,2)</f>
        <v>0</v>
      </c>
      <c r="O305" s="227"/>
      <c r="P305" s="227"/>
      <c r="Q305" s="227"/>
      <c r="R305" s="49"/>
      <c r="T305" s="228" t="s">
        <v>22</v>
      </c>
      <c r="U305" s="57" t="s">
        <v>43</v>
      </c>
      <c r="V305" s="48"/>
      <c r="W305" s="229">
        <f>V305*K305</f>
        <v>0</v>
      </c>
      <c r="X305" s="229">
        <v>0.001</v>
      </c>
      <c r="Y305" s="229">
        <f>X305*K305</f>
        <v>0.001</v>
      </c>
      <c r="Z305" s="229">
        <v>0</v>
      </c>
      <c r="AA305" s="230">
        <f>Z305*K305</f>
        <v>0</v>
      </c>
      <c r="AR305" s="23" t="s">
        <v>341</v>
      </c>
      <c r="AT305" s="23" t="s">
        <v>268</v>
      </c>
      <c r="AU305" s="23" t="s">
        <v>144</v>
      </c>
      <c r="AY305" s="23" t="s">
        <v>165</v>
      </c>
      <c r="BE305" s="143">
        <f>IF(U305="základní",N305,0)</f>
        <v>0</v>
      </c>
      <c r="BF305" s="143">
        <f>IF(U305="snížená",N305,0)</f>
        <v>0</v>
      </c>
      <c r="BG305" s="143">
        <f>IF(U305="zákl. přenesená",N305,0)</f>
        <v>0</v>
      </c>
      <c r="BH305" s="143">
        <f>IF(U305="sníž. přenesená",N305,0)</f>
        <v>0</v>
      </c>
      <c r="BI305" s="143">
        <f>IF(U305="nulová",N305,0)</f>
        <v>0</v>
      </c>
      <c r="BJ305" s="23" t="s">
        <v>144</v>
      </c>
      <c r="BK305" s="143">
        <f>ROUND(L305*K305,2)</f>
        <v>0</v>
      </c>
      <c r="BL305" s="23" t="s">
        <v>249</v>
      </c>
      <c r="BM305" s="23" t="s">
        <v>552</v>
      </c>
    </row>
    <row r="306" s="1" customFormat="1" ht="25.5" customHeight="1">
      <c r="B306" s="47"/>
      <c r="C306" s="220" t="s">
        <v>553</v>
      </c>
      <c r="D306" s="220" t="s">
        <v>166</v>
      </c>
      <c r="E306" s="221" t="s">
        <v>554</v>
      </c>
      <c r="F306" s="222" t="s">
        <v>555</v>
      </c>
      <c r="G306" s="222"/>
      <c r="H306" s="222"/>
      <c r="I306" s="222"/>
      <c r="J306" s="223" t="s">
        <v>519</v>
      </c>
      <c r="K306" s="224">
        <v>5</v>
      </c>
      <c r="L306" s="225">
        <v>0</v>
      </c>
      <c r="M306" s="226"/>
      <c r="N306" s="227">
        <f>ROUND(L306*K306,2)</f>
        <v>0</v>
      </c>
      <c r="O306" s="227"/>
      <c r="P306" s="227"/>
      <c r="Q306" s="227"/>
      <c r="R306" s="49"/>
      <c r="T306" s="228" t="s">
        <v>22</v>
      </c>
      <c r="U306" s="57" t="s">
        <v>43</v>
      </c>
      <c r="V306" s="48"/>
      <c r="W306" s="229">
        <f>V306*K306</f>
        <v>0</v>
      </c>
      <c r="X306" s="229">
        <v>9.0000000000000006E-05</v>
      </c>
      <c r="Y306" s="229">
        <f>X306*K306</f>
        <v>0.00045000000000000004</v>
      </c>
      <c r="Z306" s="229">
        <v>0</v>
      </c>
      <c r="AA306" s="230">
        <f>Z306*K306</f>
        <v>0</v>
      </c>
      <c r="AR306" s="23" t="s">
        <v>249</v>
      </c>
      <c r="AT306" s="23" t="s">
        <v>166</v>
      </c>
      <c r="AU306" s="23" t="s">
        <v>144</v>
      </c>
      <c r="AY306" s="23" t="s">
        <v>165</v>
      </c>
      <c r="BE306" s="143">
        <f>IF(U306="základní",N306,0)</f>
        <v>0</v>
      </c>
      <c r="BF306" s="143">
        <f>IF(U306="snížená",N306,0)</f>
        <v>0</v>
      </c>
      <c r="BG306" s="143">
        <f>IF(U306="zákl. přenesená",N306,0)</f>
        <v>0</v>
      </c>
      <c r="BH306" s="143">
        <f>IF(U306="sníž. přenesená",N306,0)</f>
        <v>0</v>
      </c>
      <c r="BI306" s="143">
        <f>IF(U306="nulová",N306,0)</f>
        <v>0</v>
      </c>
      <c r="BJ306" s="23" t="s">
        <v>144</v>
      </c>
      <c r="BK306" s="143">
        <f>ROUND(L306*K306,2)</f>
        <v>0</v>
      </c>
      <c r="BL306" s="23" t="s">
        <v>249</v>
      </c>
      <c r="BM306" s="23" t="s">
        <v>556</v>
      </c>
    </row>
    <row r="307" s="1" customFormat="1" ht="25.5" customHeight="1">
      <c r="B307" s="47"/>
      <c r="C307" s="260" t="s">
        <v>557</v>
      </c>
      <c r="D307" s="260" t="s">
        <v>268</v>
      </c>
      <c r="E307" s="261" t="s">
        <v>558</v>
      </c>
      <c r="F307" s="262" t="s">
        <v>559</v>
      </c>
      <c r="G307" s="262"/>
      <c r="H307" s="262"/>
      <c r="I307" s="262"/>
      <c r="J307" s="263" t="s">
        <v>169</v>
      </c>
      <c r="K307" s="264">
        <v>5</v>
      </c>
      <c r="L307" s="265">
        <v>0</v>
      </c>
      <c r="M307" s="266"/>
      <c r="N307" s="267">
        <f>ROUND(L307*K307,2)</f>
        <v>0</v>
      </c>
      <c r="O307" s="227"/>
      <c r="P307" s="227"/>
      <c r="Q307" s="227"/>
      <c r="R307" s="49"/>
      <c r="T307" s="228" t="s">
        <v>22</v>
      </c>
      <c r="U307" s="57" t="s">
        <v>43</v>
      </c>
      <c r="V307" s="48"/>
      <c r="W307" s="229">
        <f>V307*K307</f>
        <v>0</v>
      </c>
      <c r="X307" s="229">
        <v>0.00021000000000000001</v>
      </c>
      <c r="Y307" s="229">
        <f>X307*K307</f>
        <v>0.0010500000000000002</v>
      </c>
      <c r="Z307" s="229">
        <v>0</v>
      </c>
      <c r="AA307" s="230">
        <f>Z307*K307</f>
        <v>0</v>
      </c>
      <c r="AR307" s="23" t="s">
        <v>341</v>
      </c>
      <c r="AT307" s="23" t="s">
        <v>268</v>
      </c>
      <c r="AU307" s="23" t="s">
        <v>144</v>
      </c>
      <c r="AY307" s="23" t="s">
        <v>165</v>
      </c>
      <c r="BE307" s="143">
        <f>IF(U307="základní",N307,0)</f>
        <v>0</v>
      </c>
      <c r="BF307" s="143">
        <f>IF(U307="snížená",N307,0)</f>
        <v>0</v>
      </c>
      <c r="BG307" s="143">
        <f>IF(U307="zákl. přenesená",N307,0)</f>
        <v>0</v>
      </c>
      <c r="BH307" s="143">
        <f>IF(U307="sníž. přenesená",N307,0)</f>
        <v>0</v>
      </c>
      <c r="BI307" s="143">
        <f>IF(U307="nulová",N307,0)</f>
        <v>0</v>
      </c>
      <c r="BJ307" s="23" t="s">
        <v>144</v>
      </c>
      <c r="BK307" s="143">
        <f>ROUND(L307*K307,2)</f>
        <v>0</v>
      </c>
      <c r="BL307" s="23" t="s">
        <v>249</v>
      </c>
      <c r="BM307" s="23" t="s">
        <v>560</v>
      </c>
    </row>
    <row r="308" s="1" customFormat="1" ht="25.5" customHeight="1">
      <c r="B308" s="47"/>
      <c r="C308" s="220" t="s">
        <v>561</v>
      </c>
      <c r="D308" s="220" t="s">
        <v>166</v>
      </c>
      <c r="E308" s="221" t="s">
        <v>562</v>
      </c>
      <c r="F308" s="222" t="s">
        <v>563</v>
      </c>
      <c r="G308" s="222"/>
      <c r="H308" s="222"/>
      <c r="I308" s="222"/>
      <c r="J308" s="223" t="s">
        <v>519</v>
      </c>
      <c r="K308" s="224">
        <v>3</v>
      </c>
      <c r="L308" s="225">
        <v>0</v>
      </c>
      <c r="M308" s="226"/>
      <c r="N308" s="227">
        <f>ROUND(L308*K308,2)</f>
        <v>0</v>
      </c>
      <c r="O308" s="227"/>
      <c r="P308" s="227"/>
      <c r="Q308" s="227"/>
      <c r="R308" s="49"/>
      <c r="T308" s="228" t="s">
        <v>22</v>
      </c>
      <c r="U308" s="57" t="s">
        <v>43</v>
      </c>
      <c r="V308" s="48"/>
      <c r="W308" s="229">
        <f>V308*K308</f>
        <v>0</v>
      </c>
      <c r="X308" s="229">
        <v>0</v>
      </c>
      <c r="Y308" s="229">
        <f>X308*K308</f>
        <v>0</v>
      </c>
      <c r="Z308" s="229">
        <v>0.00156</v>
      </c>
      <c r="AA308" s="230">
        <f>Z308*K308</f>
        <v>0.0046800000000000001</v>
      </c>
      <c r="AR308" s="23" t="s">
        <v>249</v>
      </c>
      <c r="AT308" s="23" t="s">
        <v>166</v>
      </c>
      <c r="AU308" s="23" t="s">
        <v>144</v>
      </c>
      <c r="AY308" s="23" t="s">
        <v>165</v>
      </c>
      <c r="BE308" s="143">
        <f>IF(U308="základní",N308,0)</f>
        <v>0</v>
      </c>
      <c r="BF308" s="143">
        <f>IF(U308="snížená",N308,0)</f>
        <v>0</v>
      </c>
      <c r="BG308" s="143">
        <f>IF(U308="zákl. přenesená",N308,0)</f>
        <v>0</v>
      </c>
      <c r="BH308" s="143">
        <f>IF(U308="sníž. přenesená",N308,0)</f>
        <v>0</v>
      </c>
      <c r="BI308" s="143">
        <f>IF(U308="nulová",N308,0)</f>
        <v>0</v>
      </c>
      <c r="BJ308" s="23" t="s">
        <v>144</v>
      </c>
      <c r="BK308" s="143">
        <f>ROUND(L308*K308,2)</f>
        <v>0</v>
      </c>
      <c r="BL308" s="23" t="s">
        <v>249</v>
      </c>
      <c r="BM308" s="23" t="s">
        <v>564</v>
      </c>
    </row>
    <row r="309" s="1" customFormat="1" ht="38.25" customHeight="1">
      <c r="B309" s="47"/>
      <c r="C309" s="220" t="s">
        <v>565</v>
      </c>
      <c r="D309" s="220" t="s">
        <v>166</v>
      </c>
      <c r="E309" s="221" t="s">
        <v>566</v>
      </c>
      <c r="F309" s="222" t="s">
        <v>567</v>
      </c>
      <c r="G309" s="222"/>
      <c r="H309" s="222"/>
      <c r="I309" s="222"/>
      <c r="J309" s="223" t="s">
        <v>519</v>
      </c>
      <c r="K309" s="224">
        <v>1</v>
      </c>
      <c r="L309" s="225">
        <v>0</v>
      </c>
      <c r="M309" s="226"/>
      <c r="N309" s="227">
        <f>ROUND(L309*K309,2)</f>
        <v>0</v>
      </c>
      <c r="O309" s="227"/>
      <c r="P309" s="227"/>
      <c r="Q309" s="227"/>
      <c r="R309" s="49"/>
      <c r="T309" s="228" t="s">
        <v>22</v>
      </c>
      <c r="U309" s="57" t="s">
        <v>43</v>
      </c>
      <c r="V309" s="48"/>
      <c r="W309" s="229">
        <f>V309*K309</f>
        <v>0</v>
      </c>
      <c r="X309" s="229">
        <v>0.0018</v>
      </c>
      <c r="Y309" s="229">
        <f>X309*K309</f>
        <v>0.0018</v>
      </c>
      <c r="Z309" s="229">
        <v>0</v>
      </c>
      <c r="AA309" s="230">
        <f>Z309*K309</f>
        <v>0</v>
      </c>
      <c r="AR309" s="23" t="s">
        <v>249</v>
      </c>
      <c r="AT309" s="23" t="s">
        <v>166</v>
      </c>
      <c r="AU309" s="23" t="s">
        <v>144</v>
      </c>
      <c r="AY309" s="23" t="s">
        <v>165</v>
      </c>
      <c r="BE309" s="143">
        <f>IF(U309="základní",N309,0)</f>
        <v>0</v>
      </c>
      <c r="BF309" s="143">
        <f>IF(U309="snížená",N309,0)</f>
        <v>0</v>
      </c>
      <c r="BG309" s="143">
        <f>IF(U309="zákl. přenesená",N309,0)</f>
        <v>0</v>
      </c>
      <c r="BH309" s="143">
        <f>IF(U309="sníž. přenesená",N309,0)</f>
        <v>0</v>
      </c>
      <c r="BI309" s="143">
        <f>IF(U309="nulová",N309,0)</f>
        <v>0</v>
      </c>
      <c r="BJ309" s="23" t="s">
        <v>144</v>
      </c>
      <c r="BK309" s="143">
        <f>ROUND(L309*K309,2)</f>
        <v>0</v>
      </c>
      <c r="BL309" s="23" t="s">
        <v>249</v>
      </c>
      <c r="BM309" s="23" t="s">
        <v>568</v>
      </c>
    </row>
    <row r="310" s="1" customFormat="1" ht="25.5" customHeight="1">
      <c r="B310" s="47"/>
      <c r="C310" s="220" t="s">
        <v>569</v>
      </c>
      <c r="D310" s="220" t="s">
        <v>166</v>
      </c>
      <c r="E310" s="221" t="s">
        <v>570</v>
      </c>
      <c r="F310" s="222" t="s">
        <v>571</v>
      </c>
      <c r="G310" s="222"/>
      <c r="H310" s="222"/>
      <c r="I310" s="222"/>
      <c r="J310" s="223" t="s">
        <v>519</v>
      </c>
      <c r="K310" s="224">
        <v>1</v>
      </c>
      <c r="L310" s="225">
        <v>0</v>
      </c>
      <c r="M310" s="226"/>
      <c r="N310" s="227">
        <f>ROUND(L310*K310,2)</f>
        <v>0</v>
      </c>
      <c r="O310" s="227"/>
      <c r="P310" s="227"/>
      <c r="Q310" s="227"/>
      <c r="R310" s="49"/>
      <c r="T310" s="228" t="s">
        <v>22</v>
      </c>
      <c r="U310" s="57" t="s">
        <v>43</v>
      </c>
      <c r="V310" s="48"/>
      <c r="W310" s="229">
        <f>V310*K310</f>
        <v>0</v>
      </c>
      <c r="X310" s="229">
        <v>0.0018400000000000001</v>
      </c>
      <c r="Y310" s="229">
        <f>X310*K310</f>
        <v>0.0018400000000000001</v>
      </c>
      <c r="Z310" s="229">
        <v>0</v>
      </c>
      <c r="AA310" s="230">
        <f>Z310*K310</f>
        <v>0</v>
      </c>
      <c r="AR310" s="23" t="s">
        <v>249</v>
      </c>
      <c r="AT310" s="23" t="s">
        <v>166</v>
      </c>
      <c r="AU310" s="23" t="s">
        <v>144</v>
      </c>
      <c r="AY310" s="23" t="s">
        <v>165</v>
      </c>
      <c r="BE310" s="143">
        <f>IF(U310="základní",N310,0)</f>
        <v>0</v>
      </c>
      <c r="BF310" s="143">
        <f>IF(U310="snížená",N310,0)</f>
        <v>0</v>
      </c>
      <c r="BG310" s="143">
        <f>IF(U310="zákl. přenesená",N310,0)</f>
        <v>0</v>
      </c>
      <c r="BH310" s="143">
        <f>IF(U310="sníž. přenesená",N310,0)</f>
        <v>0</v>
      </c>
      <c r="BI310" s="143">
        <f>IF(U310="nulová",N310,0)</f>
        <v>0</v>
      </c>
      <c r="BJ310" s="23" t="s">
        <v>144</v>
      </c>
      <c r="BK310" s="143">
        <f>ROUND(L310*K310,2)</f>
        <v>0</v>
      </c>
      <c r="BL310" s="23" t="s">
        <v>249</v>
      </c>
      <c r="BM310" s="23" t="s">
        <v>572</v>
      </c>
    </row>
    <row r="311" s="1" customFormat="1" ht="38.25" customHeight="1">
      <c r="B311" s="47"/>
      <c r="C311" s="220" t="s">
        <v>573</v>
      </c>
      <c r="D311" s="220" t="s">
        <v>166</v>
      </c>
      <c r="E311" s="221" t="s">
        <v>574</v>
      </c>
      <c r="F311" s="222" t="s">
        <v>575</v>
      </c>
      <c r="G311" s="222"/>
      <c r="H311" s="222"/>
      <c r="I311" s="222"/>
      <c r="J311" s="223" t="s">
        <v>519</v>
      </c>
      <c r="K311" s="224">
        <v>1</v>
      </c>
      <c r="L311" s="225">
        <v>0</v>
      </c>
      <c r="M311" s="226"/>
      <c r="N311" s="227">
        <f>ROUND(L311*K311,2)</f>
        <v>0</v>
      </c>
      <c r="O311" s="227"/>
      <c r="P311" s="227"/>
      <c r="Q311" s="227"/>
      <c r="R311" s="49"/>
      <c r="T311" s="228" t="s">
        <v>22</v>
      </c>
      <c r="U311" s="57" t="s">
        <v>43</v>
      </c>
      <c r="V311" s="48"/>
      <c r="W311" s="229">
        <f>V311*K311</f>
        <v>0</v>
      </c>
      <c r="X311" s="229">
        <v>0.0019599999999999999</v>
      </c>
      <c r="Y311" s="229">
        <f>X311*K311</f>
        <v>0.0019599999999999999</v>
      </c>
      <c r="Z311" s="229">
        <v>0</v>
      </c>
      <c r="AA311" s="230">
        <f>Z311*K311</f>
        <v>0</v>
      </c>
      <c r="AR311" s="23" t="s">
        <v>249</v>
      </c>
      <c r="AT311" s="23" t="s">
        <v>166</v>
      </c>
      <c r="AU311" s="23" t="s">
        <v>144</v>
      </c>
      <c r="AY311" s="23" t="s">
        <v>165</v>
      </c>
      <c r="BE311" s="143">
        <f>IF(U311="základní",N311,0)</f>
        <v>0</v>
      </c>
      <c r="BF311" s="143">
        <f>IF(U311="snížená",N311,0)</f>
        <v>0</v>
      </c>
      <c r="BG311" s="143">
        <f>IF(U311="zákl. přenesená",N311,0)</f>
        <v>0</v>
      </c>
      <c r="BH311" s="143">
        <f>IF(U311="sníž. přenesená",N311,0)</f>
        <v>0</v>
      </c>
      <c r="BI311" s="143">
        <f>IF(U311="nulová",N311,0)</f>
        <v>0</v>
      </c>
      <c r="BJ311" s="23" t="s">
        <v>144</v>
      </c>
      <c r="BK311" s="143">
        <f>ROUND(L311*K311,2)</f>
        <v>0</v>
      </c>
      <c r="BL311" s="23" t="s">
        <v>249</v>
      </c>
      <c r="BM311" s="23" t="s">
        <v>576</v>
      </c>
    </row>
    <row r="312" s="1" customFormat="1" ht="25.5" customHeight="1">
      <c r="B312" s="47"/>
      <c r="C312" s="220" t="s">
        <v>577</v>
      </c>
      <c r="D312" s="220" t="s">
        <v>166</v>
      </c>
      <c r="E312" s="221" t="s">
        <v>578</v>
      </c>
      <c r="F312" s="222" t="s">
        <v>579</v>
      </c>
      <c r="G312" s="222"/>
      <c r="H312" s="222"/>
      <c r="I312" s="222"/>
      <c r="J312" s="223" t="s">
        <v>169</v>
      </c>
      <c r="K312" s="224">
        <v>3</v>
      </c>
      <c r="L312" s="225">
        <v>0</v>
      </c>
      <c r="M312" s="226"/>
      <c r="N312" s="227">
        <f>ROUND(L312*K312,2)</f>
        <v>0</v>
      </c>
      <c r="O312" s="227"/>
      <c r="P312" s="227"/>
      <c r="Q312" s="227"/>
      <c r="R312" s="49"/>
      <c r="T312" s="228" t="s">
        <v>22</v>
      </c>
      <c r="U312" s="57" t="s">
        <v>43</v>
      </c>
      <c r="V312" s="48"/>
      <c r="W312" s="229">
        <f>V312*K312</f>
        <v>0</v>
      </c>
      <c r="X312" s="229">
        <v>0</v>
      </c>
      <c r="Y312" s="229">
        <f>X312*K312</f>
        <v>0</v>
      </c>
      <c r="Z312" s="229">
        <v>0.00084999999999999995</v>
      </c>
      <c r="AA312" s="230">
        <f>Z312*K312</f>
        <v>0.0025499999999999997</v>
      </c>
      <c r="AR312" s="23" t="s">
        <v>249</v>
      </c>
      <c r="AT312" s="23" t="s">
        <v>166</v>
      </c>
      <c r="AU312" s="23" t="s">
        <v>144</v>
      </c>
      <c r="AY312" s="23" t="s">
        <v>165</v>
      </c>
      <c r="BE312" s="143">
        <f>IF(U312="základní",N312,0)</f>
        <v>0</v>
      </c>
      <c r="BF312" s="143">
        <f>IF(U312="snížená",N312,0)</f>
        <v>0</v>
      </c>
      <c r="BG312" s="143">
        <f>IF(U312="zákl. přenesená",N312,0)</f>
        <v>0</v>
      </c>
      <c r="BH312" s="143">
        <f>IF(U312="sníž. přenesená",N312,0)</f>
        <v>0</v>
      </c>
      <c r="BI312" s="143">
        <f>IF(U312="nulová",N312,0)</f>
        <v>0</v>
      </c>
      <c r="BJ312" s="23" t="s">
        <v>144</v>
      </c>
      <c r="BK312" s="143">
        <f>ROUND(L312*K312,2)</f>
        <v>0</v>
      </c>
      <c r="BL312" s="23" t="s">
        <v>249</v>
      </c>
      <c r="BM312" s="23" t="s">
        <v>580</v>
      </c>
    </row>
    <row r="313" s="1" customFormat="1" ht="25.5" customHeight="1">
      <c r="B313" s="47"/>
      <c r="C313" s="220" t="s">
        <v>581</v>
      </c>
      <c r="D313" s="220" t="s">
        <v>166</v>
      </c>
      <c r="E313" s="221" t="s">
        <v>582</v>
      </c>
      <c r="F313" s="222" t="s">
        <v>583</v>
      </c>
      <c r="G313" s="222"/>
      <c r="H313" s="222"/>
      <c r="I313" s="222"/>
      <c r="J313" s="223" t="s">
        <v>169</v>
      </c>
      <c r="K313" s="224">
        <v>1</v>
      </c>
      <c r="L313" s="225">
        <v>0</v>
      </c>
      <c r="M313" s="226"/>
      <c r="N313" s="227">
        <f>ROUND(L313*K313,2)</f>
        <v>0</v>
      </c>
      <c r="O313" s="227"/>
      <c r="P313" s="227"/>
      <c r="Q313" s="227"/>
      <c r="R313" s="49"/>
      <c r="T313" s="228" t="s">
        <v>22</v>
      </c>
      <c r="U313" s="57" t="s">
        <v>43</v>
      </c>
      <c r="V313" s="48"/>
      <c r="W313" s="229">
        <f>V313*K313</f>
        <v>0</v>
      </c>
      <c r="X313" s="229">
        <v>0.00023000000000000001</v>
      </c>
      <c r="Y313" s="229">
        <f>X313*K313</f>
        <v>0.00023000000000000001</v>
      </c>
      <c r="Z313" s="229">
        <v>0</v>
      </c>
      <c r="AA313" s="230">
        <f>Z313*K313</f>
        <v>0</v>
      </c>
      <c r="AR313" s="23" t="s">
        <v>249</v>
      </c>
      <c r="AT313" s="23" t="s">
        <v>166</v>
      </c>
      <c r="AU313" s="23" t="s">
        <v>144</v>
      </c>
      <c r="AY313" s="23" t="s">
        <v>165</v>
      </c>
      <c r="BE313" s="143">
        <f>IF(U313="základní",N313,0)</f>
        <v>0</v>
      </c>
      <c r="BF313" s="143">
        <f>IF(U313="snížená",N313,0)</f>
        <v>0</v>
      </c>
      <c r="BG313" s="143">
        <f>IF(U313="zákl. přenesená",N313,0)</f>
        <v>0</v>
      </c>
      <c r="BH313" s="143">
        <f>IF(U313="sníž. přenesená",N313,0)</f>
        <v>0</v>
      </c>
      <c r="BI313" s="143">
        <f>IF(U313="nulová",N313,0)</f>
        <v>0</v>
      </c>
      <c r="BJ313" s="23" t="s">
        <v>144</v>
      </c>
      <c r="BK313" s="143">
        <f>ROUND(L313*K313,2)</f>
        <v>0</v>
      </c>
      <c r="BL313" s="23" t="s">
        <v>249</v>
      </c>
      <c r="BM313" s="23" t="s">
        <v>584</v>
      </c>
    </row>
    <row r="314" s="1" customFormat="1" ht="25.5" customHeight="1">
      <c r="B314" s="47"/>
      <c r="C314" s="220" t="s">
        <v>585</v>
      </c>
      <c r="D314" s="220" t="s">
        <v>166</v>
      </c>
      <c r="E314" s="221" t="s">
        <v>586</v>
      </c>
      <c r="F314" s="222" t="s">
        <v>587</v>
      </c>
      <c r="G314" s="222"/>
      <c r="H314" s="222"/>
      <c r="I314" s="222"/>
      <c r="J314" s="223" t="s">
        <v>169</v>
      </c>
      <c r="K314" s="224">
        <v>1</v>
      </c>
      <c r="L314" s="225">
        <v>0</v>
      </c>
      <c r="M314" s="226"/>
      <c r="N314" s="227">
        <f>ROUND(L314*K314,2)</f>
        <v>0</v>
      </c>
      <c r="O314" s="227"/>
      <c r="P314" s="227"/>
      <c r="Q314" s="227"/>
      <c r="R314" s="49"/>
      <c r="T314" s="228" t="s">
        <v>22</v>
      </c>
      <c r="U314" s="57" t="s">
        <v>43</v>
      </c>
      <c r="V314" s="48"/>
      <c r="W314" s="229">
        <f>V314*K314</f>
        <v>0</v>
      </c>
      <c r="X314" s="229">
        <v>0.00027999999999999998</v>
      </c>
      <c r="Y314" s="229">
        <f>X314*K314</f>
        <v>0.00027999999999999998</v>
      </c>
      <c r="Z314" s="229">
        <v>0</v>
      </c>
      <c r="AA314" s="230">
        <f>Z314*K314</f>
        <v>0</v>
      </c>
      <c r="AR314" s="23" t="s">
        <v>249</v>
      </c>
      <c r="AT314" s="23" t="s">
        <v>166</v>
      </c>
      <c r="AU314" s="23" t="s">
        <v>144</v>
      </c>
      <c r="AY314" s="23" t="s">
        <v>165</v>
      </c>
      <c r="BE314" s="143">
        <f>IF(U314="základní",N314,0)</f>
        <v>0</v>
      </c>
      <c r="BF314" s="143">
        <f>IF(U314="snížená",N314,0)</f>
        <v>0</v>
      </c>
      <c r="BG314" s="143">
        <f>IF(U314="zákl. přenesená",N314,0)</f>
        <v>0</v>
      </c>
      <c r="BH314" s="143">
        <f>IF(U314="sníž. přenesená",N314,0)</f>
        <v>0</v>
      </c>
      <c r="BI314" s="143">
        <f>IF(U314="nulová",N314,0)</f>
        <v>0</v>
      </c>
      <c r="BJ314" s="23" t="s">
        <v>144</v>
      </c>
      <c r="BK314" s="143">
        <f>ROUND(L314*K314,2)</f>
        <v>0</v>
      </c>
      <c r="BL314" s="23" t="s">
        <v>249</v>
      </c>
      <c r="BM314" s="23" t="s">
        <v>588</v>
      </c>
    </row>
    <row r="315" s="1" customFormat="1" ht="25.5" customHeight="1">
      <c r="B315" s="47"/>
      <c r="C315" s="220" t="s">
        <v>589</v>
      </c>
      <c r="D315" s="220" t="s">
        <v>166</v>
      </c>
      <c r="E315" s="221" t="s">
        <v>590</v>
      </c>
      <c r="F315" s="222" t="s">
        <v>591</v>
      </c>
      <c r="G315" s="222"/>
      <c r="H315" s="222"/>
      <c r="I315" s="222"/>
      <c r="J315" s="223" t="s">
        <v>169</v>
      </c>
      <c r="K315" s="224">
        <v>1</v>
      </c>
      <c r="L315" s="225">
        <v>0</v>
      </c>
      <c r="M315" s="226"/>
      <c r="N315" s="227">
        <f>ROUND(L315*K315,2)</f>
        <v>0</v>
      </c>
      <c r="O315" s="227"/>
      <c r="P315" s="227"/>
      <c r="Q315" s="227"/>
      <c r="R315" s="49"/>
      <c r="T315" s="228" t="s">
        <v>22</v>
      </c>
      <c r="U315" s="57" t="s">
        <v>43</v>
      </c>
      <c r="V315" s="48"/>
      <c r="W315" s="229">
        <f>V315*K315</f>
        <v>0</v>
      </c>
      <c r="X315" s="229">
        <v>0.0010100000000000001</v>
      </c>
      <c r="Y315" s="229">
        <f>X315*K315</f>
        <v>0.0010100000000000001</v>
      </c>
      <c r="Z315" s="229">
        <v>0</v>
      </c>
      <c r="AA315" s="230">
        <f>Z315*K315</f>
        <v>0</v>
      </c>
      <c r="AR315" s="23" t="s">
        <v>249</v>
      </c>
      <c r="AT315" s="23" t="s">
        <v>166</v>
      </c>
      <c r="AU315" s="23" t="s">
        <v>144</v>
      </c>
      <c r="AY315" s="23" t="s">
        <v>165</v>
      </c>
      <c r="BE315" s="143">
        <f>IF(U315="základní",N315,0)</f>
        <v>0</v>
      </c>
      <c r="BF315" s="143">
        <f>IF(U315="snížená",N315,0)</f>
        <v>0</v>
      </c>
      <c r="BG315" s="143">
        <f>IF(U315="zákl. přenesená",N315,0)</f>
        <v>0</v>
      </c>
      <c r="BH315" s="143">
        <f>IF(U315="sníž. přenesená",N315,0)</f>
        <v>0</v>
      </c>
      <c r="BI315" s="143">
        <f>IF(U315="nulová",N315,0)</f>
        <v>0</v>
      </c>
      <c r="BJ315" s="23" t="s">
        <v>144</v>
      </c>
      <c r="BK315" s="143">
        <f>ROUND(L315*K315,2)</f>
        <v>0</v>
      </c>
      <c r="BL315" s="23" t="s">
        <v>249</v>
      </c>
      <c r="BM315" s="23" t="s">
        <v>592</v>
      </c>
    </row>
    <row r="316" s="1" customFormat="1" ht="16.5" customHeight="1">
      <c r="B316" s="47"/>
      <c r="C316" s="220" t="s">
        <v>593</v>
      </c>
      <c r="D316" s="220" t="s">
        <v>166</v>
      </c>
      <c r="E316" s="221" t="s">
        <v>594</v>
      </c>
      <c r="F316" s="222" t="s">
        <v>595</v>
      </c>
      <c r="G316" s="222"/>
      <c r="H316" s="222"/>
      <c r="I316" s="222"/>
      <c r="J316" s="223" t="s">
        <v>169</v>
      </c>
      <c r="K316" s="224">
        <v>1</v>
      </c>
      <c r="L316" s="225">
        <v>0</v>
      </c>
      <c r="M316" s="226"/>
      <c r="N316" s="227">
        <f>ROUND(L316*K316,2)</f>
        <v>0</v>
      </c>
      <c r="O316" s="227"/>
      <c r="P316" s="227"/>
      <c r="Q316" s="227"/>
      <c r="R316" s="49"/>
      <c r="T316" s="228" t="s">
        <v>22</v>
      </c>
      <c r="U316" s="57" t="s">
        <v>43</v>
      </c>
      <c r="V316" s="48"/>
      <c r="W316" s="229">
        <f>V316*K316</f>
        <v>0</v>
      </c>
      <c r="X316" s="229">
        <v>9.0000000000000006E-05</v>
      </c>
      <c r="Y316" s="229">
        <f>X316*K316</f>
        <v>9.0000000000000006E-05</v>
      </c>
      <c r="Z316" s="229">
        <v>0</v>
      </c>
      <c r="AA316" s="230">
        <f>Z316*K316</f>
        <v>0</v>
      </c>
      <c r="AR316" s="23" t="s">
        <v>249</v>
      </c>
      <c r="AT316" s="23" t="s">
        <v>166</v>
      </c>
      <c r="AU316" s="23" t="s">
        <v>144</v>
      </c>
      <c r="AY316" s="23" t="s">
        <v>165</v>
      </c>
      <c r="BE316" s="143">
        <f>IF(U316="základní",N316,0)</f>
        <v>0</v>
      </c>
      <c r="BF316" s="143">
        <f>IF(U316="snížená",N316,0)</f>
        <v>0</v>
      </c>
      <c r="BG316" s="143">
        <f>IF(U316="zákl. přenesená",N316,0)</f>
        <v>0</v>
      </c>
      <c r="BH316" s="143">
        <f>IF(U316="sníž. přenesená",N316,0)</f>
        <v>0</v>
      </c>
      <c r="BI316" s="143">
        <f>IF(U316="nulová",N316,0)</f>
        <v>0</v>
      </c>
      <c r="BJ316" s="23" t="s">
        <v>144</v>
      </c>
      <c r="BK316" s="143">
        <f>ROUND(L316*K316,2)</f>
        <v>0</v>
      </c>
      <c r="BL316" s="23" t="s">
        <v>249</v>
      </c>
      <c r="BM316" s="23" t="s">
        <v>596</v>
      </c>
    </row>
    <row r="317" s="1" customFormat="1" ht="16.5" customHeight="1">
      <c r="B317" s="47"/>
      <c r="C317" s="220" t="s">
        <v>597</v>
      </c>
      <c r="D317" s="220" t="s">
        <v>166</v>
      </c>
      <c r="E317" s="221" t="s">
        <v>598</v>
      </c>
      <c r="F317" s="222" t="s">
        <v>599</v>
      </c>
      <c r="G317" s="222"/>
      <c r="H317" s="222"/>
      <c r="I317" s="222"/>
      <c r="J317" s="223" t="s">
        <v>169</v>
      </c>
      <c r="K317" s="224">
        <v>1</v>
      </c>
      <c r="L317" s="225">
        <v>0</v>
      </c>
      <c r="M317" s="226"/>
      <c r="N317" s="227">
        <f>ROUND(L317*K317,2)</f>
        <v>0</v>
      </c>
      <c r="O317" s="227"/>
      <c r="P317" s="227"/>
      <c r="Q317" s="227"/>
      <c r="R317" s="49"/>
      <c r="T317" s="228" t="s">
        <v>22</v>
      </c>
      <c r="U317" s="57" t="s">
        <v>43</v>
      </c>
      <c r="V317" s="48"/>
      <c r="W317" s="229">
        <f>V317*K317</f>
        <v>0</v>
      </c>
      <c r="X317" s="229">
        <v>0.00031</v>
      </c>
      <c r="Y317" s="229">
        <f>X317*K317</f>
        <v>0.00031</v>
      </c>
      <c r="Z317" s="229">
        <v>0</v>
      </c>
      <c r="AA317" s="230">
        <f>Z317*K317</f>
        <v>0</v>
      </c>
      <c r="AR317" s="23" t="s">
        <v>249</v>
      </c>
      <c r="AT317" s="23" t="s">
        <v>166</v>
      </c>
      <c r="AU317" s="23" t="s">
        <v>144</v>
      </c>
      <c r="AY317" s="23" t="s">
        <v>165</v>
      </c>
      <c r="BE317" s="143">
        <f>IF(U317="základní",N317,0)</f>
        <v>0</v>
      </c>
      <c r="BF317" s="143">
        <f>IF(U317="snížená",N317,0)</f>
        <v>0</v>
      </c>
      <c r="BG317" s="143">
        <f>IF(U317="zákl. přenesená",N317,0)</f>
        <v>0</v>
      </c>
      <c r="BH317" s="143">
        <f>IF(U317="sníž. přenesená",N317,0)</f>
        <v>0</v>
      </c>
      <c r="BI317" s="143">
        <f>IF(U317="nulová",N317,0)</f>
        <v>0</v>
      </c>
      <c r="BJ317" s="23" t="s">
        <v>144</v>
      </c>
      <c r="BK317" s="143">
        <f>ROUND(L317*K317,2)</f>
        <v>0</v>
      </c>
      <c r="BL317" s="23" t="s">
        <v>249</v>
      </c>
      <c r="BM317" s="23" t="s">
        <v>600</v>
      </c>
    </row>
    <row r="318" s="1" customFormat="1" ht="25.5" customHeight="1">
      <c r="B318" s="47"/>
      <c r="C318" s="220" t="s">
        <v>601</v>
      </c>
      <c r="D318" s="220" t="s">
        <v>166</v>
      </c>
      <c r="E318" s="221" t="s">
        <v>602</v>
      </c>
      <c r="F318" s="222" t="s">
        <v>603</v>
      </c>
      <c r="G318" s="222"/>
      <c r="H318" s="222"/>
      <c r="I318" s="222"/>
      <c r="J318" s="223" t="s">
        <v>396</v>
      </c>
      <c r="K318" s="272">
        <v>0</v>
      </c>
      <c r="L318" s="225">
        <v>0</v>
      </c>
      <c r="M318" s="226"/>
      <c r="N318" s="227">
        <f>ROUND(L318*K318,2)</f>
        <v>0</v>
      </c>
      <c r="O318" s="227"/>
      <c r="P318" s="227"/>
      <c r="Q318" s="227"/>
      <c r="R318" s="49"/>
      <c r="T318" s="228" t="s">
        <v>22</v>
      </c>
      <c r="U318" s="57" t="s">
        <v>43</v>
      </c>
      <c r="V318" s="48"/>
      <c r="W318" s="229">
        <f>V318*K318</f>
        <v>0</v>
      </c>
      <c r="X318" s="229">
        <v>0</v>
      </c>
      <c r="Y318" s="229">
        <f>X318*K318</f>
        <v>0</v>
      </c>
      <c r="Z318" s="229">
        <v>0</v>
      </c>
      <c r="AA318" s="230">
        <f>Z318*K318</f>
        <v>0</v>
      </c>
      <c r="AR318" s="23" t="s">
        <v>249</v>
      </c>
      <c r="AT318" s="23" t="s">
        <v>166</v>
      </c>
      <c r="AU318" s="23" t="s">
        <v>144</v>
      </c>
      <c r="AY318" s="23" t="s">
        <v>165</v>
      </c>
      <c r="BE318" s="143">
        <f>IF(U318="základní",N318,0)</f>
        <v>0</v>
      </c>
      <c r="BF318" s="143">
        <f>IF(U318="snížená",N318,0)</f>
        <v>0</v>
      </c>
      <c r="BG318" s="143">
        <f>IF(U318="zákl. přenesená",N318,0)</f>
        <v>0</v>
      </c>
      <c r="BH318" s="143">
        <f>IF(U318="sníž. přenesená",N318,0)</f>
        <v>0</v>
      </c>
      <c r="BI318" s="143">
        <f>IF(U318="nulová",N318,0)</f>
        <v>0</v>
      </c>
      <c r="BJ318" s="23" t="s">
        <v>144</v>
      </c>
      <c r="BK318" s="143">
        <f>ROUND(L318*K318,2)</f>
        <v>0</v>
      </c>
      <c r="BL318" s="23" t="s">
        <v>249</v>
      </c>
      <c r="BM318" s="23" t="s">
        <v>604</v>
      </c>
    </row>
    <row r="319" s="9" customFormat="1" ht="29.88" customHeight="1">
      <c r="B319" s="206"/>
      <c r="C319" s="207"/>
      <c r="D319" s="217" t="s">
        <v>129</v>
      </c>
      <c r="E319" s="217"/>
      <c r="F319" s="217"/>
      <c r="G319" s="217"/>
      <c r="H319" s="217"/>
      <c r="I319" s="217"/>
      <c r="J319" s="217"/>
      <c r="K319" s="217"/>
      <c r="L319" s="217"/>
      <c r="M319" s="217"/>
      <c r="N319" s="268">
        <f>BK319</f>
        <v>0</v>
      </c>
      <c r="O319" s="269"/>
      <c r="P319" s="269"/>
      <c r="Q319" s="269"/>
      <c r="R319" s="210"/>
      <c r="T319" s="211"/>
      <c r="U319" s="207"/>
      <c r="V319" s="207"/>
      <c r="W319" s="212">
        <f>SUM(W320:W354)</f>
        <v>0</v>
      </c>
      <c r="X319" s="207"/>
      <c r="Y319" s="212">
        <f>SUM(Y320:Y354)</f>
        <v>0.061620000000000008</v>
      </c>
      <c r="Z319" s="207"/>
      <c r="AA319" s="213">
        <f>SUM(AA320:AA354)</f>
        <v>0</v>
      </c>
      <c r="AR319" s="214" t="s">
        <v>144</v>
      </c>
      <c r="AT319" s="215" t="s">
        <v>75</v>
      </c>
      <c r="AU319" s="215" t="s">
        <v>84</v>
      </c>
      <c r="AY319" s="214" t="s">
        <v>165</v>
      </c>
      <c r="BK319" s="216">
        <f>SUM(BK320:BK354)</f>
        <v>0</v>
      </c>
    </row>
    <row r="320" s="1" customFormat="1" ht="25.5" customHeight="1">
      <c r="B320" s="47"/>
      <c r="C320" s="220" t="s">
        <v>605</v>
      </c>
      <c r="D320" s="220" t="s">
        <v>166</v>
      </c>
      <c r="E320" s="221" t="s">
        <v>606</v>
      </c>
      <c r="F320" s="222" t="s">
        <v>607</v>
      </c>
      <c r="G320" s="222"/>
      <c r="H320" s="222"/>
      <c r="I320" s="222"/>
      <c r="J320" s="223" t="s">
        <v>169</v>
      </c>
      <c r="K320" s="224">
        <v>40</v>
      </c>
      <c r="L320" s="225">
        <v>0</v>
      </c>
      <c r="M320" s="226"/>
      <c r="N320" s="227">
        <f>ROUND(L320*K320,2)</f>
        <v>0</v>
      </c>
      <c r="O320" s="227"/>
      <c r="P320" s="227"/>
      <c r="Q320" s="227"/>
      <c r="R320" s="49"/>
      <c r="T320" s="228" t="s">
        <v>22</v>
      </c>
      <c r="U320" s="57" t="s">
        <v>43</v>
      </c>
      <c r="V320" s="48"/>
      <c r="W320" s="229">
        <f>V320*K320</f>
        <v>0</v>
      </c>
      <c r="X320" s="229">
        <v>0</v>
      </c>
      <c r="Y320" s="229">
        <f>X320*K320</f>
        <v>0</v>
      </c>
      <c r="Z320" s="229">
        <v>0</v>
      </c>
      <c r="AA320" s="230">
        <f>Z320*K320</f>
        <v>0</v>
      </c>
      <c r="AR320" s="23" t="s">
        <v>249</v>
      </c>
      <c r="AT320" s="23" t="s">
        <v>166</v>
      </c>
      <c r="AU320" s="23" t="s">
        <v>144</v>
      </c>
      <c r="AY320" s="23" t="s">
        <v>165</v>
      </c>
      <c r="BE320" s="143">
        <f>IF(U320="základní",N320,0)</f>
        <v>0</v>
      </c>
      <c r="BF320" s="143">
        <f>IF(U320="snížená",N320,0)</f>
        <v>0</v>
      </c>
      <c r="BG320" s="143">
        <f>IF(U320="zákl. přenesená",N320,0)</f>
        <v>0</v>
      </c>
      <c r="BH320" s="143">
        <f>IF(U320="sníž. přenesená",N320,0)</f>
        <v>0</v>
      </c>
      <c r="BI320" s="143">
        <f>IF(U320="nulová",N320,0)</f>
        <v>0</v>
      </c>
      <c r="BJ320" s="23" t="s">
        <v>144</v>
      </c>
      <c r="BK320" s="143">
        <f>ROUND(L320*K320,2)</f>
        <v>0</v>
      </c>
      <c r="BL320" s="23" t="s">
        <v>249</v>
      </c>
      <c r="BM320" s="23" t="s">
        <v>608</v>
      </c>
    </row>
    <row r="321" s="1" customFormat="1" ht="25.5" customHeight="1">
      <c r="B321" s="47"/>
      <c r="C321" s="260" t="s">
        <v>609</v>
      </c>
      <c r="D321" s="260" t="s">
        <v>268</v>
      </c>
      <c r="E321" s="261" t="s">
        <v>610</v>
      </c>
      <c r="F321" s="262" t="s">
        <v>611</v>
      </c>
      <c r="G321" s="262"/>
      <c r="H321" s="262"/>
      <c r="I321" s="262"/>
      <c r="J321" s="263" t="s">
        <v>169</v>
      </c>
      <c r="K321" s="264">
        <v>40</v>
      </c>
      <c r="L321" s="265">
        <v>0</v>
      </c>
      <c r="M321" s="266"/>
      <c r="N321" s="267">
        <f>ROUND(L321*K321,2)</f>
        <v>0</v>
      </c>
      <c r="O321" s="227"/>
      <c r="P321" s="227"/>
      <c r="Q321" s="227"/>
      <c r="R321" s="49"/>
      <c r="T321" s="228" t="s">
        <v>22</v>
      </c>
      <c r="U321" s="57" t="s">
        <v>43</v>
      </c>
      <c r="V321" s="48"/>
      <c r="W321" s="229">
        <f>V321*K321</f>
        <v>0</v>
      </c>
      <c r="X321" s="229">
        <v>5.0000000000000002E-05</v>
      </c>
      <c r="Y321" s="229">
        <f>X321*K321</f>
        <v>0.002</v>
      </c>
      <c r="Z321" s="229">
        <v>0</v>
      </c>
      <c r="AA321" s="230">
        <f>Z321*K321</f>
        <v>0</v>
      </c>
      <c r="AR321" s="23" t="s">
        <v>341</v>
      </c>
      <c r="AT321" s="23" t="s">
        <v>268</v>
      </c>
      <c r="AU321" s="23" t="s">
        <v>144</v>
      </c>
      <c r="AY321" s="23" t="s">
        <v>165</v>
      </c>
      <c r="BE321" s="143">
        <f>IF(U321="základní",N321,0)</f>
        <v>0</v>
      </c>
      <c r="BF321" s="143">
        <f>IF(U321="snížená",N321,0)</f>
        <v>0</v>
      </c>
      <c r="BG321" s="143">
        <f>IF(U321="zákl. přenesená",N321,0)</f>
        <v>0</v>
      </c>
      <c r="BH321" s="143">
        <f>IF(U321="sníž. přenesená",N321,0)</f>
        <v>0</v>
      </c>
      <c r="BI321" s="143">
        <f>IF(U321="nulová",N321,0)</f>
        <v>0</v>
      </c>
      <c r="BJ321" s="23" t="s">
        <v>144</v>
      </c>
      <c r="BK321" s="143">
        <f>ROUND(L321*K321,2)</f>
        <v>0</v>
      </c>
      <c r="BL321" s="23" t="s">
        <v>249</v>
      </c>
      <c r="BM321" s="23" t="s">
        <v>612</v>
      </c>
    </row>
    <row r="322" s="1" customFormat="1" ht="25.5" customHeight="1">
      <c r="B322" s="47"/>
      <c r="C322" s="220" t="s">
        <v>613</v>
      </c>
      <c r="D322" s="220" t="s">
        <v>166</v>
      </c>
      <c r="E322" s="221" t="s">
        <v>614</v>
      </c>
      <c r="F322" s="222" t="s">
        <v>615</v>
      </c>
      <c r="G322" s="222"/>
      <c r="H322" s="222"/>
      <c r="I322" s="222"/>
      <c r="J322" s="223" t="s">
        <v>311</v>
      </c>
      <c r="K322" s="224">
        <v>15</v>
      </c>
      <c r="L322" s="225">
        <v>0</v>
      </c>
      <c r="M322" s="226"/>
      <c r="N322" s="227">
        <f>ROUND(L322*K322,2)</f>
        <v>0</v>
      </c>
      <c r="O322" s="227"/>
      <c r="P322" s="227"/>
      <c r="Q322" s="227"/>
      <c r="R322" s="49"/>
      <c r="T322" s="228" t="s">
        <v>22</v>
      </c>
      <c r="U322" s="57" t="s">
        <v>43</v>
      </c>
      <c r="V322" s="48"/>
      <c r="W322" s="229">
        <f>V322*K322</f>
        <v>0</v>
      </c>
      <c r="X322" s="229">
        <v>0</v>
      </c>
      <c r="Y322" s="229">
        <f>X322*K322</f>
        <v>0</v>
      </c>
      <c r="Z322" s="229">
        <v>0</v>
      </c>
      <c r="AA322" s="230">
        <f>Z322*K322</f>
        <v>0</v>
      </c>
      <c r="AR322" s="23" t="s">
        <v>249</v>
      </c>
      <c r="AT322" s="23" t="s">
        <v>166</v>
      </c>
      <c r="AU322" s="23" t="s">
        <v>144</v>
      </c>
      <c r="AY322" s="23" t="s">
        <v>165</v>
      </c>
      <c r="BE322" s="143">
        <f>IF(U322="základní",N322,0)</f>
        <v>0</v>
      </c>
      <c r="BF322" s="143">
        <f>IF(U322="snížená",N322,0)</f>
        <v>0</v>
      </c>
      <c r="BG322" s="143">
        <f>IF(U322="zákl. přenesená",N322,0)</f>
        <v>0</v>
      </c>
      <c r="BH322" s="143">
        <f>IF(U322="sníž. přenesená",N322,0)</f>
        <v>0</v>
      </c>
      <c r="BI322" s="143">
        <f>IF(U322="nulová",N322,0)</f>
        <v>0</v>
      </c>
      <c r="BJ322" s="23" t="s">
        <v>144</v>
      </c>
      <c r="BK322" s="143">
        <f>ROUND(L322*K322,2)</f>
        <v>0</v>
      </c>
      <c r="BL322" s="23" t="s">
        <v>249</v>
      </c>
      <c r="BM322" s="23" t="s">
        <v>616</v>
      </c>
    </row>
    <row r="323" s="1" customFormat="1" ht="25.5" customHeight="1">
      <c r="B323" s="47"/>
      <c r="C323" s="260" t="s">
        <v>617</v>
      </c>
      <c r="D323" s="260" t="s">
        <v>268</v>
      </c>
      <c r="E323" s="261" t="s">
        <v>618</v>
      </c>
      <c r="F323" s="262" t="s">
        <v>619</v>
      </c>
      <c r="G323" s="262"/>
      <c r="H323" s="262"/>
      <c r="I323" s="262"/>
      <c r="J323" s="263" t="s">
        <v>311</v>
      </c>
      <c r="K323" s="264">
        <v>15</v>
      </c>
      <c r="L323" s="265">
        <v>0</v>
      </c>
      <c r="M323" s="266"/>
      <c r="N323" s="267">
        <f>ROUND(L323*K323,2)</f>
        <v>0</v>
      </c>
      <c r="O323" s="227"/>
      <c r="P323" s="227"/>
      <c r="Q323" s="227"/>
      <c r="R323" s="49"/>
      <c r="T323" s="228" t="s">
        <v>22</v>
      </c>
      <c r="U323" s="57" t="s">
        <v>43</v>
      </c>
      <c r="V323" s="48"/>
      <c r="W323" s="229">
        <f>V323*K323</f>
        <v>0</v>
      </c>
      <c r="X323" s="229">
        <v>8.0000000000000007E-05</v>
      </c>
      <c r="Y323" s="229">
        <f>X323*K323</f>
        <v>0.0012000000000000001</v>
      </c>
      <c r="Z323" s="229">
        <v>0</v>
      </c>
      <c r="AA323" s="230">
        <f>Z323*K323</f>
        <v>0</v>
      </c>
      <c r="AR323" s="23" t="s">
        <v>341</v>
      </c>
      <c r="AT323" s="23" t="s">
        <v>268</v>
      </c>
      <c r="AU323" s="23" t="s">
        <v>144</v>
      </c>
      <c r="AY323" s="23" t="s">
        <v>165</v>
      </c>
      <c r="BE323" s="143">
        <f>IF(U323="základní",N323,0)</f>
        <v>0</v>
      </c>
      <c r="BF323" s="143">
        <f>IF(U323="snížená",N323,0)</f>
        <v>0</v>
      </c>
      <c r="BG323" s="143">
        <f>IF(U323="zákl. přenesená",N323,0)</f>
        <v>0</v>
      </c>
      <c r="BH323" s="143">
        <f>IF(U323="sníž. přenesená",N323,0)</f>
        <v>0</v>
      </c>
      <c r="BI323" s="143">
        <f>IF(U323="nulová",N323,0)</f>
        <v>0</v>
      </c>
      <c r="BJ323" s="23" t="s">
        <v>144</v>
      </c>
      <c r="BK323" s="143">
        <f>ROUND(L323*K323,2)</f>
        <v>0</v>
      </c>
      <c r="BL323" s="23" t="s">
        <v>249</v>
      </c>
      <c r="BM323" s="23" t="s">
        <v>620</v>
      </c>
    </row>
    <row r="324" s="1" customFormat="1" ht="38.25" customHeight="1">
      <c r="B324" s="47"/>
      <c r="C324" s="220" t="s">
        <v>621</v>
      </c>
      <c r="D324" s="220" t="s">
        <v>166</v>
      </c>
      <c r="E324" s="221" t="s">
        <v>622</v>
      </c>
      <c r="F324" s="222" t="s">
        <v>623</v>
      </c>
      <c r="G324" s="222"/>
      <c r="H324" s="222"/>
      <c r="I324" s="222"/>
      <c r="J324" s="223" t="s">
        <v>311</v>
      </c>
      <c r="K324" s="224">
        <v>135</v>
      </c>
      <c r="L324" s="225">
        <v>0</v>
      </c>
      <c r="M324" s="226"/>
      <c r="N324" s="227">
        <f>ROUND(L324*K324,2)</f>
        <v>0</v>
      </c>
      <c r="O324" s="227"/>
      <c r="P324" s="227"/>
      <c r="Q324" s="227"/>
      <c r="R324" s="49"/>
      <c r="T324" s="228" t="s">
        <v>22</v>
      </c>
      <c r="U324" s="57" t="s">
        <v>43</v>
      </c>
      <c r="V324" s="48"/>
      <c r="W324" s="229">
        <f>V324*K324</f>
        <v>0</v>
      </c>
      <c r="X324" s="229">
        <v>0</v>
      </c>
      <c r="Y324" s="229">
        <f>X324*K324</f>
        <v>0</v>
      </c>
      <c r="Z324" s="229">
        <v>0</v>
      </c>
      <c r="AA324" s="230">
        <f>Z324*K324</f>
        <v>0</v>
      </c>
      <c r="AR324" s="23" t="s">
        <v>249</v>
      </c>
      <c r="AT324" s="23" t="s">
        <v>166</v>
      </c>
      <c r="AU324" s="23" t="s">
        <v>144</v>
      </c>
      <c r="AY324" s="23" t="s">
        <v>165</v>
      </c>
      <c r="BE324" s="143">
        <f>IF(U324="základní",N324,0)</f>
        <v>0</v>
      </c>
      <c r="BF324" s="143">
        <f>IF(U324="snížená",N324,0)</f>
        <v>0</v>
      </c>
      <c r="BG324" s="143">
        <f>IF(U324="zákl. přenesená",N324,0)</f>
        <v>0</v>
      </c>
      <c r="BH324" s="143">
        <f>IF(U324="sníž. přenesená",N324,0)</f>
        <v>0</v>
      </c>
      <c r="BI324" s="143">
        <f>IF(U324="nulová",N324,0)</f>
        <v>0</v>
      </c>
      <c r="BJ324" s="23" t="s">
        <v>144</v>
      </c>
      <c r="BK324" s="143">
        <f>ROUND(L324*K324,2)</f>
        <v>0</v>
      </c>
      <c r="BL324" s="23" t="s">
        <v>249</v>
      </c>
      <c r="BM324" s="23" t="s">
        <v>624</v>
      </c>
    </row>
    <row r="325" s="1" customFormat="1" ht="25.5" customHeight="1">
      <c r="B325" s="47"/>
      <c r="C325" s="260" t="s">
        <v>625</v>
      </c>
      <c r="D325" s="260" t="s">
        <v>268</v>
      </c>
      <c r="E325" s="261" t="s">
        <v>626</v>
      </c>
      <c r="F325" s="262" t="s">
        <v>627</v>
      </c>
      <c r="G325" s="262"/>
      <c r="H325" s="262"/>
      <c r="I325" s="262"/>
      <c r="J325" s="263" t="s">
        <v>311</v>
      </c>
      <c r="K325" s="264">
        <v>135</v>
      </c>
      <c r="L325" s="265">
        <v>0</v>
      </c>
      <c r="M325" s="266"/>
      <c r="N325" s="267">
        <f>ROUND(L325*K325,2)</f>
        <v>0</v>
      </c>
      <c r="O325" s="227"/>
      <c r="P325" s="227"/>
      <c r="Q325" s="227"/>
      <c r="R325" s="49"/>
      <c r="T325" s="228" t="s">
        <v>22</v>
      </c>
      <c r="U325" s="57" t="s">
        <v>43</v>
      </c>
      <c r="V325" s="48"/>
      <c r="W325" s="229">
        <f>V325*K325</f>
        <v>0</v>
      </c>
      <c r="X325" s="229">
        <v>0.00012</v>
      </c>
      <c r="Y325" s="229">
        <f>X325*K325</f>
        <v>0.016199999999999999</v>
      </c>
      <c r="Z325" s="229">
        <v>0</v>
      </c>
      <c r="AA325" s="230">
        <f>Z325*K325</f>
        <v>0</v>
      </c>
      <c r="AR325" s="23" t="s">
        <v>341</v>
      </c>
      <c r="AT325" s="23" t="s">
        <v>268</v>
      </c>
      <c r="AU325" s="23" t="s">
        <v>144</v>
      </c>
      <c r="AY325" s="23" t="s">
        <v>165</v>
      </c>
      <c r="BE325" s="143">
        <f>IF(U325="základní",N325,0)</f>
        <v>0</v>
      </c>
      <c r="BF325" s="143">
        <f>IF(U325="snížená",N325,0)</f>
        <v>0</v>
      </c>
      <c r="BG325" s="143">
        <f>IF(U325="zákl. přenesená",N325,0)</f>
        <v>0</v>
      </c>
      <c r="BH325" s="143">
        <f>IF(U325="sníž. přenesená",N325,0)</f>
        <v>0</v>
      </c>
      <c r="BI325" s="143">
        <f>IF(U325="nulová",N325,0)</f>
        <v>0</v>
      </c>
      <c r="BJ325" s="23" t="s">
        <v>144</v>
      </c>
      <c r="BK325" s="143">
        <f>ROUND(L325*K325,2)</f>
        <v>0</v>
      </c>
      <c r="BL325" s="23" t="s">
        <v>249</v>
      </c>
      <c r="BM325" s="23" t="s">
        <v>628</v>
      </c>
    </row>
    <row r="326" s="1" customFormat="1" ht="38.25" customHeight="1">
      <c r="B326" s="47"/>
      <c r="C326" s="220" t="s">
        <v>629</v>
      </c>
      <c r="D326" s="220" t="s">
        <v>166</v>
      </c>
      <c r="E326" s="221" t="s">
        <v>630</v>
      </c>
      <c r="F326" s="222" t="s">
        <v>631</v>
      </c>
      <c r="G326" s="222"/>
      <c r="H326" s="222"/>
      <c r="I326" s="222"/>
      <c r="J326" s="223" t="s">
        <v>311</v>
      </c>
      <c r="K326" s="224">
        <v>160</v>
      </c>
      <c r="L326" s="225">
        <v>0</v>
      </c>
      <c r="M326" s="226"/>
      <c r="N326" s="227">
        <f>ROUND(L326*K326,2)</f>
        <v>0</v>
      </c>
      <c r="O326" s="227"/>
      <c r="P326" s="227"/>
      <c r="Q326" s="227"/>
      <c r="R326" s="49"/>
      <c r="T326" s="228" t="s">
        <v>22</v>
      </c>
      <c r="U326" s="57" t="s">
        <v>43</v>
      </c>
      <c r="V326" s="48"/>
      <c r="W326" s="229">
        <f>V326*K326</f>
        <v>0</v>
      </c>
      <c r="X326" s="229">
        <v>0</v>
      </c>
      <c r="Y326" s="229">
        <f>X326*K326</f>
        <v>0</v>
      </c>
      <c r="Z326" s="229">
        <v>0</v>
      </c>
      <c r="AA326" s="230">
        <f>Z326*K326</f>
        <v>0</v>
      </c>
      <c r="AR326" s="23" t="s">
        <v>249</v>
      </c>
      <c r="AT326" s="23" t="s">
        <v>166</v>
      </c>
      <c r="AU326" s="23" t="s">
        <v>144</v>
      </c>
      <c r="AY326" s="23" t="s">
        <v>165</v>
      </c>
      <c r="BE326" s="143">
        <f>IF(U326="základní",N326,0)</f>
        <v>0</v>
      </c>
      <c r="BF326" s="143">
        <f>IF(U326="snížená",N326,0)</f>
        <v>0</v>
      </c>
      <c r="BG326" s="143">
        <f>IF(U326="zákl. přenesená",N326,0)</f>
        <v>0</v>
      </c>
      <c r="BH326" s="143">
        <f>IF(U326="sníž. přenesená",N326,0)</f>
        <v>0</v>
      </c>
      <c r="BI326" s="143">
        <f>IF(U326="nulová",N326,0)</f>
        <v>0</v>
      </c>
      <c r="BJ326" s="23" t="s">
        <v>144</v>
      </c>
      <c r="BK326" s="143">
        <f>ROUND(L326*K326,2)</f>
        <v>0</v>
      </c>
      <c r="BL326" s="23" t="s">
        <v>249</v>
      </c>
      <c r="BM326" s="23" t="s">
        <v>632</v>
      </c>
    </row>
    <row r="327" s="1" customFormat="1" ht="25.5" customHeight="1">
      <c r="B327" s="47"/>
      <c r="C327" s="260" t="s">
        <v>633</v>
      </c>
      <c r="D327" s="260" t="s">
        <v>268</v>
      </c>
      <c r="E327" s="261" t="s">
        <v>634</v>
      </c>
      <c r="F327" s="262" t="s">
        <v>635</v>
      </c>
      <c r="G327" s="262"/>
      <c r="H327" s="262"/>
      <c r="I327" s="262"/>
      <c r="J327" s="263" t="s">
        <v>311</v>
      </c>
      <c r="K327" s="264">
        <v>160</v>
      </c>
      <c r="L327" s="265">
        <v>0</v>
      </c>
      <c r="M327" s="266"/>
      <c r="N327" s="267">
        <f>ROUND(L327*K327,2)</f>
        <v>0</v>
      </c>
      <c r="O327" s="227"/>
      <c r="P327" s="227"/>
      <c r="Q327" s="227"/>
      <c r="R327" s="49"/>
      <c r="T327" s="228" t="s">
        <v>22</v>
      </c>
      <c r="U327" s="57" t="s">
        <v>43</v>
      </c>
      <c r="V327" s="48"/>
      <c r="W327" s="229">
        <f>V327*K327</f>
        <v>0</v>
      </c>
      <c r="X327" s="229">
        <v>0.00017000000000000001</v>
      </c>
      <c r="Y327" s="229">
        <f>X327*K327</f>
        <v>0.027200000000000002</v>
      </c>
      <c r="Z327" s="229">
        <v>0</v>
      </c>
      <c r="AA327" s="230">
        <f>Z327*K327</f>
        <v>0</v>
      </c>
      <c r="AR327" s="23" t="s">
        <v>341</v>
      </c>
      <c r="AT327" s="23" t="s">
        <v>268</v>
      </c>
      <c r="AU327" s="23" t="s">
        <v>144</v>
      </c>
      <c r="AY327" s="23" t="s">
        <v>165</v>
      </c>
      <c r="BE327" s="143">
        <f>IF(U327="základní",N327,0)</f>
        <v>0</v>
      </c>
      <c r="BF327" s="143">
        <f>IF(U327="snížená",N327,0)</f>
        <v>0</v>
      </c>
      <c r="BG327" s="143">
        <f>IF(U327="zákl. přenesená",N327,0)</f>
        <v>0</v>
      </c>
      <c r="BH327" s="143">
        <f>IF(U327="sníž. přenesená",N327,0)</f>
        <v>0</v>
      </c>
      <c r="BI327" s="143">
        <f>IF(U327="nulová",N327,0)</f>
        <v>0</v>
      </c>
      <c r="BJ327" s="23" t="s">
        <v>144</v>
      </c>
      <c r="BK327" s="143">
        <f>ROUND(L327*K327,2)</f>
        <v>0</v>
      </c>
      <c r="BL327" s="23" t="s">
        <v>249</v>
      </c>
      <c r="BM327" s="23" t="s">
        <v>636</v>
      </c>
    </row>
    <row r="328" s="1" customFormat="1" ht="25.5" customHeight="1">
      <c r="B328" s="47"/>
      <c r="C328" s="220" t="s">
        <v>637</v>
      </c>
      <c r="D328" s="220" t="s">
        <v>166</v>
      </c>
      <c r="E328" s="221" t="s">
        <v>638</v>
      </c>
      <c r="F328" s="222" t="s">
        <v>639</v>
      </c>
      <c r="G328" s="222"/>
      <c r="H328" s="222"/>
      <c r="I328" s="222"/>
      <c r="J328" s="223" t="s">
        <v>169</v>
      </c>
      <c r="K328" s="224">
        <v>4</v>
      </c>
      <c r="L328" s="225">
        <v>0</v>
      </c>
      <c r="M328" s="226"/>
      <c r="N328" s="227">
        <f>ROUND(L328*K328,2)</f>
        <v>0</v>
      </c>
      <c r="O328" s="227"/>
      <c r="P328" s="227"/>
      <c r="Q328" s="227"/>
      <c r="R328" s="49"/>
      <c r="T328" s="228" t="s">
        <v>22</v>
      </c>
      <c r="U328" s="57" t="s">
        <v>43</v>
      </c>
      <c r="V328" s="48"/>
      <c r="W328" s="229">
        <f>V328*K328</f>
        <v>0</v>
      </c>
      <c r="X328" s="229">
        <v>0</v>
      </c>
      <c r="Y328" s="229">
        <f>X328*K328</f>
        <v>0</v>
      </c>
      <c r="Z328" s="229">
        <v>0</v>
      </c>
      <c r="AA328" s="230">
        <f>Z328*K328</f>
        <v>0</v>
      </c>
      <c r="AR328" s="23" t="s">
        <v>249</v>
      </c>
      <c r="AT328" s="23" t="s">
        <v>166</v>
      </c>
      <c r="AU328" s="23" t="s">
        <v>144</v>
      </c>
      <c r="AY328" s="23" t="s">
        <v>165</v>
      </c>
      <c r="BE328" s="143">
        <f>IF(U328="základní",N328,0)</f>
        <v>0</v>
      </c>
      <c r="BF328" s="143">
        <f>IF(U328="snížená",N328,0)</f>
        <v>0</v>
      </c>
      <c r="BG328" s="143">
        <f>IF(U328="zákl. přenesená",N328,0)</f>
        <v>0</v>
      </c>
      <c r="BH328" s="143">
        <f>IF(U328="sníž. přenesená",N328,0)</f>
        <v>0</v>
      </c>
      <c r="BI328" s="143">
        <f>IF(U328="nulová",N328,0)</f>
        <v>0</v>
      </c>
      <c r="BJ328" s="23" t="s">
        <v>144</v>
      </c>
      <c r="BK328" s="143">
        <f>ROUND(L328*K328,2)</f>
        <v>0</v>
      </c>
      <c r="BL328" s="23" t="s">
        <v>249</v>
      </c>
      <c r="BM328" s="23" t="s">
        <v>640</v>
      </c>
    </row>
    <row r="329" s="1" customFormat="1" ht="25.5" customHeight="1">
      <c r="B329" s="47"/>
      <c r="C329" s="260" t="s">
        <v>641</v>
      </c>
      <c r="D329" s="260" t="s">
        <v>268</v>
      </c>
      <c r="E329" s="261" t="s">
        <v>642</v>
      </c>
      <c r="F329" s="262" t="s">
        <v>643</v>
      </c>
      <c r="G329" s="262"/>
      <c r="H329" s="262"/>
      <c r="I329" s="262"/>
      <c r="J329" s="263" t="s">
        <v>169</v>
      </c>
      <c r="K329" s="264">
        <v>4</v>
      </c>
      <c r="L329" s="265">
        <v>0</v>
      </c>
      <c r="M329" s="266"/>
      <c r="N329" s="267">
        <f>ROUND(L329*K329,2)</f>
        <v>0</v>
      </c>
      <c r="O329" s="227"/>
      <c r="P329" s="227"/>
      <c r="Q329" s="227"/>
      <c r="R329" s="49"/>
      <c r="T329" s="228" t="s">
        <v>22</v>
      </c>
      <c r="U329" s="57" t="s">
        <v>43</v>
      </c>
      <c r="V329" s="48"/>
      <c r="W329" s="229">
        <f>V329*K329</f>
        <v>0</v>
      </c>
      <c r="X329" s="229">
        <v>0.00016000000000000001</v>
      </c>
      <c r="Y329" s="229">
        <f>X329*K329</f>
        <v>0.00064000000000000005</v>
      </c>
      <c r="Z329" s="229">
        <v>0</v>
      </c>
      <c r="AA329" s="230">
        <f>Z329*K329</f>
        <v>0</v>
      </c>
      <c r="AR329" s="23" t="s">
        <v>341</v>
      </c>
      <c r="AT329" s="23" t="s">
        <v>268</v>
      </c>
      <c r="AU329" s="23" t="s">
        <v>144</v>
      </c>
      <c r="AY329" s="23" t="s">
        <v>165</v>
      </c>
      <c r="BE329" s="143">
        <f>IF(U329="základní",N329,0)</f>
        <v>0</v>
      </c>
      <c r="BF329" s="143">
        <f>IF(U329="snížená",N329,0)</f>
        <v>0</v>
      </c>
      <c r="BG329" s="143">
        <f>IF(U329="zákl. přenesená",N329,0)</f>
        <v>0</v>
      </c>
      <c r="BH329" s="143">
        <f>IF(U329="sníž. přenesená",N329,0)</f>
        <v>0</v>
      </c>
      <c r="BI329" s="143">
        <f>IF(U329="nulová",N329,0)</f>
        <v>0</v>
      </c>
      <c r="BJ329" s="23" t="s">
        <v>144</v>
      </c>
      <c r="BK329" s="143">
        <f>ROUND(L329*K329,2)</f>
        <v>0</v>
      </c>
      <c r="BL329" s="23" t="s">
        <v>249</v>
      </c>
      <c r="BM329" s="23" t="s">
        <v>644</v>
      </c>
    </row>
    <row r="330" s="1" customFormat="1" ht="25.5" customHeight="1">
      <c r="B330" s="47"/>
      <c r="C330" s="220" t="s">
        <v>645</v>
      </c>
      <c r="D330" s="220" t="s">
        <v>166</v>
      </c>
      <c r="E330" s="221" t="s">
        <v>646</v>
      </c>
      <c r="F330" s="222" t="s">
        <v>647</v>
      </c>
      <c r="G330" s="222"/>
      <c r="H330" s="222"/>
      <c r="I330" s="222"/>
      <c r="J330" s="223" t="s">
        <v>169</v>
      </c>
      <c r="K330" s="224">
        <v>1</v>
      </c>
      <c r="L330" s="225">
        <v>0</v>
      </c>
      <c r="M330" s="226"/>
      <c r="N330" s="227">
        <f>ROUND(L330*K330,2)</f>
        <v>0</v>
      </c>
      <c r="O330" s="227"/>
      <c r="P330" s="227"/>
      <c r="Q330" s="227"/>
      <c r="R330" s="49"/>
      <c r="T330" s="228" t="s">
        <v>22</v>
      </c>
      <c r="U330" s="57" t="s">
        <v>43</v>
      </c>
      <c r="V330" s="48"/>
      <c r="W330" s="229">
        <f>V330*K330</f>
        <v>0</v>
      </c>
      <c r="X330" s="229">
        <v>0</v>
      </c>
      <c r="Y330" s="229">
        <f>X330*K330</f>
        <v>0</v>
      </c>
      <c r="Z330" s="229">
        <v>0</v>
      </c>
      <c r="AA330" s="230">
        <f>Z330*K330</f>
        <v>0</v>
      </c>
      <c r="AR330" s="23" t="s">
        <v>249</v>
      </c>
      <c r="AT330" s="23" t="s">
        <v>166</v>
      </c>
      <c r="AU330" s="23" t="s">
        <v>144</v>
      </c>
      <c r="AY330" s="23" t="s">
        <v>165</v>
      </c>
      <c r="BE330" s="143">
        <f>IF(U330="základní",N330,0)</f>
        <v>0</v>
      </c>
      <c r="BF330" s="143">
        <f>IF(U330="snížená",N330,0)</f>
        <v>0</v>
      </c>
      <c r="BG330" s="143">
        <f>IF(U330="zákl. přenesená",N330,0)</f>
        <v>0</v>
      </c>
      <c r="BH330" s="143">
        <f>IF(U330="sníž. přenesená",N330,0)</f>
        <v>0</v>
      </c>
      <c r="BI330" s="143">
        <f>IF(U330="nulová",N330,0)</f>
        <v>0</v>
      </c>
      <c r="BJ330" s="23" t="s">
        <v>144</v>
      </c>
      <c r="BK330" s="143">
        <f>ROUND(L330*K330,2)</f>
        <v>0</v>
      </c>
      <c r="BL330" s="23" t="s">
        <v>249</v>
      </c>
      <c r="BM330" s="23" t="s">
        <v>648</v>
      </c>
    </row>
    <row r="331" s="1" customFormat="1" ht="25.5" customHeight="1">
      <c r="B331" s="47"/>
      <c r="C331" s="260" t="s">
        <v>649</v>
      </c>
      <c r="D331" s="260" t="s">
        <v>268</v>
      </c>
      <c r="E331" s="261" t="s">
        <v>650</v>
      </c>
      <c r="F331" s="262" t="s">
        <v>651</v>
      </c>
      <c r="G331" s="262"/>
      <c r="H331" s="262"/>
      <c r="I331" s="262"/>
      <c r="J331" s="263" t="s">
        <v>169</v>
      </c>
      <c r="K331" s="264">
        <v>1</v>
      </c>
      <c r="L331" s="265">
        <v>0</v>
      </c>
      <c r="M331" s="266"/>
      <c r="N331" s="267">
        <f>ROUND(L331*K331,2)</f>
        <v>0</v>
      </c>
      <c r="O331" s="227"/>
      <c r="P331" s="227"/>
      <c r="Q331" s="227"/>
      <c r="R331" s="49"/>
      <c r="T331" s="228" t="s">
        <v>22</v>
      </c>
      <c r="U331" s="57" t="s">
        <v>43</v>
      </c>
      <c r="V331" s="48"/>
      <c r="W331" s="229">
        <f>V331*K331</f>
        <v>0</v>
      </c>
      <c r="X331" s="229">
        <v>0.0035300000000000002</v>
      </c>
      <c r="Y331" s="229">
        <f>X331*K331</f>
        <v>0.0035300000000000002</v>
      </c>
      <c r="Z331" s="229">
        <v>0</v>
      </c>
      <c r="AA331" s="230">
        <f>Z331*K331</f>
        <v>0</v>
      </c>
      <c r="AR331" s="23" t="s">
        <v>341</v>
      </c>
      <c r="AT331" s="23" t="s">
        <v>268</v>
      </c>
      <c r="AU331" s="23" t="s">
        <v>144</v>
      </c>
      <c r="AY331" s="23" t="s">
        <v>165</v>
      </c>
      <c r="BE331" s="143">
        <f>IF(U331="základní",N331,0)</f>
        <v>0</v>
      </c>
      <c r="BF331" s="143">
        <f>IF(U331="snížená",N331,0)</f>
        <v>0</v>
      </c>
      <c r="BG331" s="143">
        <f>IF(U331="zákl. přenesená",N331,0)</f>
        <v>0</v>
      </c>
      <c r="BH331" s="143">
        <f>IF(U331="sníž. přenesená",N331,0)</f>
        <v>0</v>
      </c>
      <c r="BI331" s="143">
        <f>IF(U331="nulová",N331,0)</f>
        <v>0</v>
      </c>
      <c r="BJ331" s="23" t="s">
        <v>144</v>
      </c>
      <c r="BK331" s="143">
        <f>ROUND(L331*K331,2)</f>
        <v>0</v>
      </c>
      <c r="BL331" s="23" t="s">
        <v>249</v>
      </c>
      <c r="BM331" s="23" t="s">
        <v>652</v>
      </c>
    </row>
    <row r="332" s="1" customFormat="1" ht="25.5" customHeight="1">
      <c r="B332" s="47"/>
      <c r="C332" s="220" t="s">
        <v>653</v>
      </c>
      <c r="D332" s="220" t="s">
        <v>166</v>
      </c>
      <c r="E332" s="221" t="s">
        <v>654</v>
      </c>
      <c r="F332" s="222" t="s">
        <v>655</v>
      </c>
      <c r="G332" s="222"/>
      <c r="H332" s="222"/>
      <c r="I332" s="222"/>
      <c r="J332" s="223" t="s">
        <v>169</v>
      </c>
      <c r="K332" s="224">
        <v>13</v>
      </c>
      <c r="L332" s="225">
        <v>0</v>
      </c>
      <c r="M332" s="226"/>
      <c r="N332" s="227">
        <f>ROUND(L332*K332,2)</f>
        <v>0</v>
      </c>
      <c r="O332" s="227"/>
      <c r="P332" s="227"/>
      <c r="Q332" s="227"/>
      <c r="R332" s="49"/>
      <c r="T332" s="228" t="s">
        <v>22</v>
      </c>
      <c r="U332" s="57" t="s">
        <v>43</v>
      </c>
      <c r="V332" s="48"/>
      <c r="W332" s="229">
        <f>V332*K332</f>
        <v>0</v>
      </c>
      <c r="X332" s="229">
        <v>0</v>
      </c>
      <c r="Y332" s="229">
        <f>X332*K332</f>
        <v>0</v>
      </c>
      <c r="Z332" s="229">
        <v>0</v>
      </c>
      <c r="AA332" s="230">
        <f>Z332*K332</f>
        <v>0</v>
      </c>
      <c r="AR332" s="23" t="s">
        <v>249</v>
      </c>
      <c r="AT332" s="23" t="s">
        <v>166</v>
      </c>
      <c r="AU332" s="23" t="s">
        <v>144</v>
      </c>
      <c r="AY332" s="23" t="s">
        <v>165</v>
      </c>
      <c r="BE332" s="143">
        <f>IF(U332="základní",N332,0)</f>
        <v>0</v>
      </c>
      <c r="BF332" s="143">
        <f>IF(U332="snížená",N332,0)</f>
        <v>0</v>
      </c>
      <c r="BG332" s="143">
        <f>IF(U332="zákl. přenesená",N332,0)</f>
        <v>0</v>
      </c>
      <c r="BH332" s="143">
        <f>IF(U332="sníž. přenesená",N332,0)</f>
        <v>0</v>
      </c>
      <c r="BI332" s="143">
        <f>IF(U332="nulová",N332,0)</f>
        <v>0</v>
      </c>
      <c r="BJ332" s="23" t="s">
        <v>144</v>
      </c>
      <c r="BK332" s="143">
        <f>ROUND(L332*K332,2)</f>
        <v>0</v>
      </c>
      <c r="BL332" s="23" t="s">
        <v>249</v>
      </c>
      <c r="BM332" s="23" t="s">
        <v>656</v>
      </c>
    </row>
    <row r="333" s="1" customFormat="1" ht="25.5" customHeight="1">
      <c r="B333" s="47"/>
      <c r="C333" s="260" t="s">
        <v>657</v>
      </c>
      <c r="D333" s="260" t="s">
        <v>268</v>
      </c>
      <c r="E333" s="261" t="s">
        <v>658</v>
      </c>
      <c r="F333" s="262" t="s">
        <v>659</v>
      </c>
      <c r="G333" s="262"/>
      <c r="H333" s="262"/>
      <c r="I333" s="262"/>
      <c r="J333" s="263" t="s">
        <v>169</v>
      </c>
      <c r="K333" s="264">
        <v>7</v>
      </c>
      <c r="L333" s="265">
        <v>0</v>
      </c>
      <c r="M333" s="266"/>
      <c r="N333" s="267">
        <f>ROUND(L333*K333,2)</f>
        <v>0</v>
      </c>
      <c r="O333" s="227"/>
      <c r="P333" s="227"/>
      <c r="Q333" s="227"/>
      <c r="R333" s="49"/>
      <c r="T333" s="228" t="s">
        <v>22</v>
      </c>
      <c r="U333" s="57" t="s">
        <v>43</v>
      </c>
      <c r="V333" s="48"/>
      <c r="W333" s="229">
        <f>V333*K333</f>
        <v>0</v>
      </c>
      <c r="X333" s="229">
        <v>5.0000000000000002E-05</v>
      </c>
      <c r="Y333" s="229">
        <f>X333*K333</f>
        <v>0.00035</v>
      </c>
      <c r="Z333" s="229">
        <v>0</v>
      </c>
      <c r="AA333" s="230">
        <f>Z333*K333</f>
        <v>0</v>
      </c>
      <c r="AR333" s="23" t="s">
        <v>341</v>
      </c>
      <c r="AT333" s="23" t="s">
        <v>268</v>
      </c>
      <c r="AU333" s="23" t="s">
        <v>144</v>
      </c>
      <c r="AY333" s="23" t="s">
        <v>165</v>
      </c>
      <c r="BE333" s="143">
        <f>IF(U333="základní",N333,0)</f>
        <v>0</v>
      </c>
      <c r="BF333" s="143">
        <f>IF(U333="snížená",N333,0)</f>
        <v>0</v>
      </c>
      <c r="BG333" s="143">
        <f>IF(U333="zákl. přenesená",N333,0)</f>
        <v>0</v>
      </c>
      <c r="BH333" s="143">
        <f>IF(U333="sníž. přenesená",N333,0)</f>
        <v>0</v>
      </c>
      <c r="BI333" s="143">
        <f>IF(U333="nulová",N333,0)</f>
        <v>0</v>
      </c>
      <c r="BJ333" s="23" t="s">
        <v>144</v>
      </c>
      <c r="BK333" s="143">
        <f>ROUND(L333*K333,2)</f>
        <v>0</v>
      </c>
      <c r="BL333" s="23" t="s">
        <v>249</v>
      </c>
      <c r="BM333" s="23" t="s">
        <v>660</v>
      </c>
    </row>
    <row r="334" s="1" customFormat="1" ht="25.5" customHeight="1">
      <c r="B334" s="47"/>
      <c r="C334" s="260" t="s">
        <v>661</v>
      </c>
      <c r="D334" s="260" t="s">
        <v>268</v>
      </c>
      <c r="E334" s="261" t="s">
        <v>662</v>
      </c>
      <c r="F334" s="262" t="s">
        <v>663</v>
      </c>
      <c r="G334" s="262"/>
      <c r="H334" s="262"/>
      <c r="I334" s="262"/>
      <c r="J334" s="263" t="s">
        <v>169</v>
      </c>
      <c r="K334" s="264">
        <v>6</v>
      </c>
      <c r="L334" s="265">
        <v>0</v>
      </c>
      <c r="M334" s="266"/>
      <c r="N334" s="267">
        <f>ROUND(L334*K334,2)</f>
        <v>0</v>
      </c>
      <c r="O334" s="227"/>
      <c r="P334" s="227"/>
      <c r="Q334" s="227"/>
      <c r="R334" s="49"/>
      <c r="T334" s="228" t="s">
        <v>22</v>
      </c>
      <c r="U334" s="57" t="s">
        <v>43</v>
      </c>
      <c r="V334" s="48"/>
      <c r="W334" s="229">
        <f>V334*K334</f>
        <v>0</v>
      </c>
      <c r="X334" s="229">
        <v>5.0000000000000002E-05</v>
      </c>
      <c r="Y334" s="229">
        <f>X334*K334</f>
        <v>0.00030000000000000003</v>
      </c>
      <c r="Z334" s="229">
        <v>0</v>
      </c>
      <c r="AA334" s="230">
        <f>Z334*K334</f>
        <v>0</v>
      </c>
      <c r="AR334" s="23" t="s">
        <v>341</v>
      </c>
      <c r="AT334" s="23" t="s">
        <v>268</v>
      </c>
      <c r="AU334" s="23" t="s">
        <v>144</v>
      </c>
      <c r="AY334" s="23" t="s">
        <v>165</v>
      </c>
      <c r="BE334" s="143">
        <f>IF(U334="základní",N334,0)</f>
        <v>0</v>
      </c>
      <c r="BF334" s="143">
        <f>IF(U334="snížená",N334,0)</f>
        <v>0</v>
      </c>
      <c r="BG334" s="143">
        <f>IF(U334="zákl. přenesená",N334,0)</f>
        <v>0</v>
      </c>
      <c r="BH334" s="143">
        <f>IF(U334="sníž. přenesená",N334,0)</f>
        <v>0</v>
      </c>
      <c r="BI334" s="143">
        <f>IF(U334="nulová",N334,0)</f>
        <v>0</v>
      </c>
      <c r="BJ334" s="23" t="s">
        <v>144</v>
      </c>
      <c r="BK334" s="143">
        <f>ROUND(L334*K334,2)</f>
        <v>0</v>
      </c>
      <c r="BL334" s="23" t="s">
        <v>249</v>
      </c>
      <c r="BM334" s="23" t="s">
        <v>664</v>
      </c>
    </row>
    <row r="335" s="1" customFormat="1" ht="38.25" customHeight="1">
      <c r="B335" s="47"/>
      <c r="C335" s="220" t="s">
        <v>665</v>
      </c>
      <c r="D335" s="220" t="s">
        <v>166</v>
      </c>
      <c r="E335" s="221" t="s">
        <v>666</v>
      </c>
      <c r="F335" s="222" t="s">
        <v>667</v>
      </c>
      <c r="G335" s="222"/>
      <c r="H335" s="222"/>
      <c r="I335" s="222"/>
      <c r="J335" s="223" t="s">
        <v>169</v>
      </c>
      <c r="K335" s="224">
        <v>23</v>
      </c>
      <c r="L335" s="225">
        <v>0</v>
      </c>
      <c r="M335" s="226"/>
      <c r="N335" s="227">
        <f>ROUND(L335*K335,2)</f>
        <v>0</v>
      </c>
      <c r="O335" s="227"/>
      <c r="P335" s="227"/>
      <c r="Q335" s="227"/>
      <c r="R335" s="49"/>
      <c r="T335" s="228" t="s">
        <v>22</v>
      </c>
      <c r="U335" s="57" t="s">
        <v>43</v>
      </c>
      <c r="V335" s="48"/>
      <c r="W335" s="229">
        <f>V335*K335</f>
        <v>0</v>
      </c>
      <c r="X335" s="229">
        <v>0</v>
      </c>
      <c r="Y335" s="229">
        <f>X335*K335</f>
        <v>0</v>
      </c>
      <c r="Z335" s="229">
        <v>0</v>
      </c>
      <c r="AA335" s="230">
        <f>Z335*K335</f>
        <v>0</v>
      </c>
      <c r="AR335" s="23" t="s">
        <v>249</v>
      </c>
      <c r="AT335" s="23" t="s">
        <v>166</v>
      </c>
      <c r="AU335" s="23" t="s">
        <v>144</v>
      </c>
      <c r="AY335" s="23" t="s">
        <v>165</v>
      </c>
      <c r="BE335" s="143">
        <f>IF(U335="základní",N335,0)</f>
        <v>0</v>
      </c>
      <c r="BF335" s="143">
        <f>IF(U335="snížená",N335,0)</f>
        <v>0</v>
      </c>
      <c r="BG335" s="143">
        <f>IF(U335="zákl. přenesená",N335,0)</f>
        <v>0</v>
      </c>
      <c r="BH335" s="143">
        <f>IF(U335="sníž. přenesená",N335,0)</f>
        <v>0</v>
      </c>
      <c r="BI335" s="143">
        <f>IF(U335="nulová",N335,0)</f>
        <v>0</v>
      </c>
      <c r="BJ335" s="23" t="s">
        <v>144</v>
      </c>
      <c r="BK335" s="143">
        <f>ROUND(L335*K335,2)</f>
        <v>0</v>
      </c>
      <c r="BL335" s="23" t="s">
        <v>249</v>
      </c>
      <c r="BM335" s="23" t="s">
        <v>668</v>
      </c>
    </row>
    <row r="336" s="1" customFormat="1" ht="25.5" customHeight="1">
      <c r="B336" s="47"/>
      <c r="C336" s="260" t="s">
        <v>669</v>
      </c>
      <c r="D336" s="260" t="s">
        <v>268</v>
      </c>
      <c r="E336" s="261" t="s">
        <v>670</v>
      </c>
      <c r="F336" s="262" t="s">
        <v>671</v>
      </c>
      <c r="G336" s="262"/>
      <c r="H336" s="262"/>
      <c r="I336" s="262"/>
      <c r="J336" s="263" t="s">
        <v>169</v>
      </c>
      <c r="K336" s="264">
        <v>23</v>
      </c>
      <c r="L336" s="265">
        <v>0</v>
      </c>
      <c r="M336" s="266"/>
      <c r="N336" s="267">
        <f>ROUND(L336*K336,2)</f>
        <v>0</v>
      </c>
      <c r="O336" s="227"/>
      <c r="P336" s="227"/>
      <c r="Q336" s="227"/>
      <c r="R336" s="49"/>
      <c r="T336" s="228" t="s">
        <v>22</v>
      </c>
      <c r="U336" s="57" t="s">
        <v>43</v>
      </c>
      <c r="V336" s="48"/>
      <c r="W336" s="229">
        <f>V336*K336</f>
        <v>0</v>
      </c>
      <c r="X336" s="229">
        <v>6.0000000000000002E-05</v>
      </c>
      <c r="Y336" s="229">
        <f>X336*K336</f>
        <v>0.0013799999999999999</v>
      </c>
      <c r="Z336" s="229">
        <v>0</v>
      </c>
      <c r="AA336" s="230">
        <f>Z336*K336</f>
        <v>0</v>
      </c>
      <c r="AR336" s="23" t="s">
        <v>341</v>
      </c>
      <c r="AT336" s="23" t="s">
        <v>268</v>
      </c>
      <c r="AU336" s="23" t="s">
        <v>144</v>
      </c>
      <c r="AY336" s="23" t="s">
        <v>165</v>
      </c>
      <c r="BE336" s="143">
        <f>IF(U336="základní",N336,0)</f>
        <v>0</v>
      </c>
      <c r="BF336" s="143">
        <f>IF(U336="snížená",N336,0)</f>
        <v>0</v>
      </c>
      <c r="BG336" s="143">
        <f>IF(U336="zákl. přenesená",N336,0)</f>
        <v>0</v>
      </c>
      <c r="BH336" s="143">
        <f>IF(U336="sníž. přenesená",N336,0)</f>
        <v>0</v>
      </c>
      <c r="BI336" s="143">
        <f>IF(U336="nulová",N336,0)</f>
        <v>0</v>
      </c>
      <c r="BJ336" s="23" t="s">
        <v>144</v>
      </c>
      <c r="BK336" s="143">
        <f>ROUND(L336*K336,2)</f>
        <v>0</v>
      </c>
      <c r="BL336" s="23" t="s">
        <v>249</v>
      </c>
      <c r="BM336" s="23" t="s">
        <v>672</v>
      </c>
    </row>
    <row r="337" s="1" customFormat="1" ht="25.5" customHeight="1">
      <c r="B337" s="47"/>
      <c r="C337" s="220" t="s">
        <v>673</v>
      </c>
      <c r="D337" s="220" t="s">
        <v>166</v>
      </c>
      <c r="E337" s="221" t="s">
        <v>674</v>
      </c>
      <c r="F337" s="222" t="s">
        <v>675</v>
      </c>
      <c r="G337" s="222"/>
      <c r="H337" s="222"/>
      <c r="I337" s="222"/>
      <c r="J337" s="223" t="s">
        <v>169</v>
      </c>
      <c r="K337" s="224">
        <v>8</v>
      </c>
      <c r="L337" s="225">
        <v>0</v>
      </c>
      <c r="M337" s="226"/>
      <c r="N337" s="227">
        <f>ROUND(L337*K337,2)</f>
        <v>0</v>
      </c>
      <c r="O337" s="227"/>
      <c r="P337" s="227"/>
      <c r="Q337" s="227"/>
      <c r="R337" s="49"/>
      <c r="T337" s="228" t="s">
        <v>22</v>
      </c>
      <c r="U337" s="57" t="s">
        <v>43</v>
      </c>
      <c r="V337" s="48"/>
      <c r="W337" s="229">
        <f>V337*K337</f>
        <v>0</v>
      </c>
      <c r="X337" s="229">
        <v>0</v>
      </c>
      <c r="Y337" s="229">
        <f>X337*K337</f>
        <v>0</v>
      </c>
      <c r="Z337" s="229">
        <v>0</v>
      </c>
      <c r="AA337" s="230">
        <f>Z337*K337</f>
        <v>0</v>
      </c>
      <c r="AR337" s="23" t="s">
        <v>249</v>
      </c>
      <c r="AT337" s="23" t="s">
        <v>166</v>
      </c>
      <c r="AU337" s="23" t="s">
        <v>144</v>
      </c>
      <c r="AY337" s="23" t="s">
        <v>165</v>
      </c>
      <c r="BE337" s="143">
        <f>IF(U337="základní",N337,0)</f>
        <v>0</v>
      </c>
      <c r="BF337" s="143">
        <f>IF(U337="snížená",N337,0)</f>
        <v>0</v>
      </c>
      <c r="BG337" s="143">
        <f>IF(U337="zákl. přenesená",N337,0)</f>
        <v>0</v>
      </c>
      <c r="BH337" s="143">
        <f>IF(U337="sníž. přenesená",N337,0)</f>
        <v>0</v>
      </c>
      <c r="BI337" s="143">
        <f>IF(U337="nulová",N337,0)</f>
        <v>0</v>
      </c>
      <c r="BJ337" s="23" t="s">
        <v>144</v>
      </c>
      <c r="BK337" s="143">
        <f>ROUND(L337*K337,2)</f>
        <v>0</v>
      </c>
      <c r="BL337" s="23" t="s">
        <v>249</v>
      </c>
      <c r="BM337" s="23" t="s">
        <v>676</v>
      </c>
    </row>
    <row r="338" s="1" customFormat="1" ht="16.5" customHeight="1">
      <c r="B338" s="47"/>
      <c r="C338" s="260" t="s">
        <v>677</v>
      </c>
      <c r="D338" s="260" t="s">
        <v>268</v>
      </c>
      <c r="E338" s="261" t="s">
        <v>678</v>
      </c>
      <c r="F338" s="262" t="s">
        <v>679</v>
      </c>
      <c r="G338" s="262"/>
      <c r="H338" s="262"/>
      <c r="I338" s="262"/>
      <c r="J338" s="263" t="s">
        <v>169</v>
      </c>
      <c r="K338" s="264">
        <v>2</v>
      </c>
      <c r="L338" s="265">
        <v>0</v>
      </c>
      <c r="M338" s="266"/>
      <c r="N338" s="267">
        <f>ROUND(L338*K338,2)</f>
        <v>0</v>
      </c>
      <c r="O338" s="227"/>
      <c r="P338" s="227"/>
      <c r="Q338" s="227"/>
      <c r="R338" s="49"/>
      <c r="T338" s="228" t="s">
        <v>22</v>
      </c>
      <c r="U338" s="57" t="s">
        <v>43</v>
      </c>
      <c r="V338" s="48"/>
      <c r="W338" s="229">
        <f>V338*K338</f>
        <v>0</v>
      </c>
      <c r="X338" s="229">
        <v>0.00016000000000000001</v>
      </c>
      <c r="Y338" s="229">
        <f>X338*K338</f>
        <v>0.00032000000000000003</v>
      </c>
      <c r="Z338" s="229">
        <v>0</v>
      </c>
      <c r="AA338" s="230">
        <f>Z338*K338</f>
        <v>0</v>
      </c>
      <c r="AR338" s="23" t="s">
        <v>341</v>
      </c>
      <c r="AT338" s="23" t="s">
        <v>268</v>
      </c>
      <c r="AU338" s="23" t="s">
        <v>144</v>
      </c>
      <c r="AY338" s="23" t="s">
        <v>165</v>
      </c>
      <c r="BE338" s="143">
        <f>IF(U338="základní",N338,0)</f>
        <v>0</v>
      </c>
      <c r="BF338" s="143">
        <f>IF(U338="snížená",N338,0)</f>
        <v>0</v>
      </c>
      <c r="BG338" s="143">
        <f>IF(U338="zákl. přenesená",N338,0)</f>
        <v>0</v>
      </c>
      <c r="BH338" s="143">
        <f>IF(U338="sníž. přenesená",N338,0)</f>
        <v>0</v>
      </c>
      <c r="BI338" s="143">
        <f>IF(U338="nulová",N338,0)</f>
        <v>0</v>
      </c>
      <c r="BJ338" s="23" t="s">
        <v>144</v>
      </c>
      <c r="BK338" s="143">
        <f>ROUND(L338*K338,2)</f>
        <v>0</v>
      </c>
      <c r="BL338" s="23" t="s">
        <v>249</v>
      </c>
      <c r="BM338" s="23" t="s">
        <v>680</v>
      </c>
    </row>
    <row r="339" s="1" customFormat="1" ht="16.5" customHeight="1">
      <c r="B339" s="47"/>
      <c r="C339" s="260" t="s">
        <v>681</v>
      </c>
      <c r="D339" s="260" t="s">
        <v>268</v>
      </c>
      <c r="E339" s="261" t="s">
        <v>682</v>
      </c>
      <c r="F339" s="262" t="s">
        <v>683</v>
      </c>
      <c r="G339" s="262"/>
      <c r="H339" s="262"/>
      <c r="I339" s="262"/>
      <c r="J339" s="263" t="s">
        <v>169</v>
      </c>
      <c r="K339" s="264">
        <v>6</v>
      </c>
      <c r="L339" s="265">
        <v>0</v>
      </c>
      <c r="M339" s="266"/>
      <c r="N339" s="267">
        <f>ROUND(L339*K339,2)</f>
        <v>0</v>
      </c>
      <c r="O339" s="227"/>
      <c r="P339" s="227"/>
      <c r="Q339" s="227"/>
      <c r="R339" s="49"/>
      <c r="T339" s="228" t="s">
        <v>22</v>
      </c>
      <c r="U339" s="57" t="s">
        <v>43</v>
      </c>
      <c r="V339" s="48"/>
      <c r="W339" s="229">
        <f>V339*K339</f>
        <v>0</v>
      </c>
      <c r="X339" s="229">
        <v>0.00016000000000000001</v>
      </c>
      <c r="Y339" s="229">
        <f>X339*K339</f>
        <v>0.00096000000000000013</v>
      </c>
      <c r="Z339" s="229">
        <v>0</v>
      </c>
      <c r="AA339" s="230">
        <f>Z339*K339</f>
        <v>0</v>
      </c>
      <c r="AR339" s="23" t="s">
        <v>341</v>
      </c>
      <c r="AT339" s="23" t="s">
        <v>268</v>
      </c>
      <c r="AU339" s="23" t="s">
        <v>144</v>
      </c>
      <c r="AY339" s="23" t="s">
        <v>165</v>
      </c>
      <c r="BE339" s="143">
        <f>IF(U339="základní",N339,0)</f>
        <v>0</v>
      </c>
      <c r="BF339" s="143">
        <f>IF(U339="snížená",N339,0)</f>
        <v>0</v>
      </c>
      <c r="BG339" s="143">
        <f>IF(U339="zákl. přenesená",N339,0)</f>
        <v>0</v>
      </c>
      <c r="BH339" s="143">
        <f>IF(U339="sníž. přenesená",N339,0)</f>
        <v>0</v>
      </c>
      <c r="BI339" s="143">
        <f>IF(U339="nulová",N339,0)</f>
        <v>0</v>
      </c>
      <c r="BJ339" s="23" t="s">
        <v>144</v>
      </c>
      <c r="BK339" s="143">
        <f>ROUND(L339*K339,2)</f>
        <v>0</v>
      </c>
      <c r="BL339" s="23" t="s">
        <v>249</v>
      </c>
      <c r="BM339" s="23" t="s">
        <v>684</v>
      </c>
    </row>
    <row r="340" s="1" customFormat="1" ht="25.5" customHeight="1">
      <c r="B340" s="47"/>
      <c r="C340" s="220" t="s">
        <v>685</v>
      </c>
      <c r="D340" s="220" t="s">
        <v>166</v>
      </c>
      <c r="E340" s="221" t="s">
        <v>686</v>
      </c>
      <c r="F340" s="222" t="s">
        <v>687</v>
      </c>
      <c r="G340" s="222"/>
      <c r="H340" s="222"/>
      <c r="I340" s="222"/>
      <c r="J340" s="223" t="s">
        <v>169</v>
      </c>
      <c r="K340" s="224">
        <v>1</v>
      </c>
      <c r="L340" s="225">
        <v>0</v>
      </c>
      <c r="M340" s="226"/>
      <c r="N340" s="227">
        <f>ROUND(L340*K340,2)</f>
        <v>0</v>
      </c>
      <c r="O340" s="227"/>
      <c r="P340" s="227"/>
      <c r="Q340" s="227"/>
      <c r="R340" s="49"/>
      <c r="T340" s="228" t="s">
        <v>22</v>
      </c>
      <c r="U340" s="57" t="s">
        <v>43</v>
      </c>
      <c r="V340" s="48"/>
      <c r="W340" s="229">
        <f>V340*K340</f>
        <v>0</v>
      </c>
      <c r="X340" s="229">
        <v>0</v>
      </c>
      <c r="Y340" s="229">
        <f>X340*K340</f>
        <v>0</v>
      </c>
      <c r="Z340" s="229">
        <v>0</v>
      </c>
      <c r="AA340" s="230">
        <f>Z340*K340</f>
        <v>0</v>
      </c>
      <c r="AR340" s="23" t="s">
        <v>249</v>
      </c>
      <c r="AT340" s="23" t="s">
        <v>166</v>
      </c>
      <c r="AU340" s="23" t="s">
        <v>144</v>
      </c>
      <c r="AY340" s="23" t="s">
        <v>165</v>
      </c>
      <c r="BE340" s="143">
        <f>IF(U340="základní",N340,0)</f>
        <v>0</v>
      </c>
      <c r="BF340" s="143">
        <f>IF(U340="snížená",N340,0)</f>
        <v>0</v>
      </c>
      <c r="BG340" s="143">
        <f>IF(U340="zákl. přenesená",N340,0)</f>
        <v>0</v>
      </c>
      <c r="BH340" s="143">
        <f>IF(U340="sníž. přenesená",N340,0)</f>
        <v>0</v>
      </c>
      <c r="BI340" s="143">
        <f>IF(U340="nulová",N340,0)</f>
        <v>0</v>
      </c>
      <c r="BJ340" s="23" t="s">
        <v>144</v>
      </c>
      <c r="BK340" s="143">
        <f>ROUND(L340*K340,2)</f>
        <v>0</v>
      </c>
      <c r="BL340" s="23" t="s">
        <v>249</v>
      </c>
      <c r="BM340" s="23" t="s">
        <v>688</v>
      </c>
    </row>
    <row r="341" s="1" customFormat="1" ht="25.5" customHeight="1">
      <c r="B341" s="47"/>
      <c r="C341" s="260" t="s">
        <v>689</v>
      </c>
      <c r="D341" s="260" t="s">
        <v>268</v>
      </c>
      <c r="E341" s="261" t="s">
        <v>690</v>
      </c>
      <c r="F341" s="262" t="s">
        <v>691</v>
      </c>
      <c r="G341" s="262"/>
      <c r="H341" s="262"/>
      <c r="I341" s="262"/>
      <c r="J341" s="263" t="s">
        <v>169</v>
      </c>
      <c r="K341" s="264">
        <v>1</v>
      </c>
      <c r="L341" s="265">
        <v>0</v>
      </c>
      <c r="M341" s="266"/>
      <c r="N341" s="267">
        <f>ROUND(L341*K341,2)</f>
        <v>0</v>
      </c>
      <c r="O341" s="227"/>
      <c r="P341" s="227"/>
      <c r="Q341" s="227"/>
      <c r="R341" s="49"/>
      <c r="T341" s="228" t="s">
        <v>22</v>
      </c>
      <c r="U341" s="57" t="s">
        <v>43</v>
      </c>
      <c r="V341" s="48"/>
      <c r="W341" s="229">
        <f>V341*K341</f>
        <v>0</v>
      </c>
      <c r="X341" s="229">
        <v>0.00024000000000000001</v>
      </c>
      <c r="Y341" s="229">
        <f>X341*K341</f>
        <v>0.00024000000000000001</v>
      </c>
      <c r="Z341" s="229">
        <v>0</v>
      </c>
      <c r="AA341" s="230">
        <f>Z341*K341</f>
        <v>0</v>
      </c>
      <c r="AR341" s="23" t="s">
        <v>341</v>
      </c>
      <c r="AT341" s="23" t="s">
        <v>268</v>
      </c>
      <c r="AU341" s="23" t="s">
        <v>144</v>
      </c>
      <c r="AY341" s="23" t="s">
        <v>165</v>
      </c>
      <c r="BE341" s="143">
        <f>IF(U341="základní",N341,0)</f>
        <v>0</v>
      </c>
      <c r="BF341" s="143">
        <f>IF(U341="snížená",N341,0)</f>
        <v>0</v>
      </c>
      <c r="BG341" s="143">
        <f>IF(U341="zákl. přenesená",N341,0)</f>
        <v>0</v>
      </c>
      <c r="BH341" s="143">
        <f>IF(U341="sníž. přenesená",N341,0)</f>
        <v>0</v>
      </c>
      <c r="BI341" s="143">
        <f>IF(U341="nulová",N341,0)</f>
        <v>0</v>
      </c>
      <c r="BJ341" s="23" t="s">
        <v>144</v>
      </c>
      <c r="BK341" s="143">
        <f>ROUND(L341*K341,2)</f>
        <v>0</v>
      </c>
      <c r="BL341" s="23" t="s">
        <v>249</v>
      </c>
      <c r="BM341" s="23" t="s">
        <v>692</v>
      </c>
    </row>
    <row r="342" s="1" customFormat="1" ht="25.5" customHeight="1">
      <c r="B342" s="47"/>
      <c r="C342" s="220" t="s">
        <v>693</v>
      </c>
      <c r="D342" s="220" t="s">
        <v>166</v>
      </c>
      <c r="E342" s="221" t="s">
        <v>694</v>
      </c>
      <c r="F342" s="222" t="s">
        <v>695</v>
      </c>
      <c r="G342" s="222"/>
      <c r="H342" s="222"/>
      <c r="I342" s="222"/>
      <c r="J342" s="223" t="s">
        <v>169</v>
      </c>
      <c r="K342" s="224">
        <v>6</v>
      </c>
      <c r="L342" s="225">
        <v>0</v>
      </c>
      <c r="M342" s="226"/>
      <c r="N342" s="227">
        <f>ROUND(L342*K342,2)</f>
        <v>0</v>
      </c>
      <c r="O342" s="227"/>
      <c r="P342" s="227"/>
      <c r="Q342" s="227"/>
      <c r="R342" s="49"/>
      <c r="T342" s="228" t="s">
        <v>22</v>
      </c>
      <c r="U342" s="57" t="s">
        <v>43</v>
      </c>
      <c r="V342" s="48"/>
      <c r="W342" s="229">
        <f>V342*K342</f>
        <v>0</v>
      </c>
      <c r="X342" s="229">
        <v>0</v>
      </c>
      <c r="Y342" s="229">
        <f>X342*K342</f>
        <v>0</v>
      </c>
      <c r="Z342" s="229">
        <v>0</v>
      </c>
      <c r="AA342" s="230">
        <f>Z342*K342</f>
        <v>0</v>
      </c>
      <c r="AR342" s="23" t="s">
        <v>249</v>
      </c>
      <c r="AT342" s="23" t="s">
        <v>166</v>
      </c>
      <c r="AU342" s="23" t="s">
        <v>144</v>
      </c>
      <c r="AY342" s="23" t="s">
        <v>165</v>
      </c>
      <c r="BE342" s="143">
        <f>IF(U342="základní",N342,0)</f>
        <v>0</v>
      </c>
      <c r="BF342" s="143">
        <f>IF(U342="snížená",N342,0)</f>
        <v>0</v>
      </c>
      <c r="BG342" s="143">
        <f>IF(U342="zákl. přenesená",N342,0)</f>
        <v>0</v>
      </c>
      <c r="BH342" s="143">
        <f>IF(U342="sníž. přenesená",N342,0)</f>
        <v>0</v>
      </c>
      <c r="BI342" s="143">
        <f>IF(U342="nulová",N342,0)</f>
        <v>0</v>
      </c>
      <c r="BJ342" s="23" t="s">
        <v>144</v>
      </c>
      <c r="BK342" s="143">
        <f>ROUND(L342*K342,2)</f>
        <v>0</v>
      </c>
      <c r="BL342" s="23" t="s">
        <v>249</v>
      </c>
      <c r="BM342" s="23" t="s">
        <v>696</v>
      </c>
    </row>
    <row r="343" s="1" customFormat="1" ht="25.5" customHeight="1">
      <c r="B343" s="47"/>
      <c r="C343" s="260" t="s">
        <v>697</v>
      </c>
      <c r="D343" s="260" t="s">
        <v>268</v>
      </c>
      <c r="E343" s="261" t="s">
        <v>698</v>
      </c>
      <c r="F343" s="262" t="s">
        <v>699</v>
      </c>
      <c r="G343" s="262"/>
      <c r="H343" s="262"/>
      <c r="I343" s="262"/>
      <c r="J343" s="263" t="s">
        <v>169</v>
      </c>
      <c r="K343" s="264">
        <v>6</v>
      </c>
      <c r="L343" s="265">
        <v>0</v>
      </c>
      <c r="M343" s="266"/>
      <c r="N343" s="267">
        <f>ROUND(L343*K343,2)</f>
        <v>0</v>
      </c>
      <c r="O343" s="227"/>
      <c r="P343" s="227"/>
      <c r="Q343" s="227"/>
      <c r="R343" s="49"/>
      <c r="T343" s="228" t="s">
        <v>22</v>
      </c>
      <c r="U343" s="57" t="s">
        <v>43</v>
      </c>
      <c r="V343" s="48"/>
      <c r="W343" s="229">
        <f>V343*K343</f>
        <v>0</v>
      </c>
      <c r="X343" s="229">
        <v>0.00080000000000000004</v>
      </c>
      <c r="Y343" s="229">
        <f>X343*K343</f>
        <v>0.0048000000000000004</v>
      </c>
      <c r="Z343" s="229">
        <v>0</v>
      </c>
      <c r="AA343" s="230">
        <f>Z343*K343</f>
        <v>0</v>
      </c>
      <c r="AR343" s="23" t="s">
        <v>341</v>
      </c>
      <c r="AT343" s="23" t="s">
        <v>268</v>
      </c>
      <c r="AU343" s="23" t="s">
        <v>144</v>
      </c>
      <c r="AY343" s="23" t="s">
        <v>165</v>
      </c>
      <c r="BE343" s="143">
        <f>IF(U343="základní",N343,0)</f>
        <v>0</v>
      </c>
      <c r="BF343" s="143">
        <f>IF(U343="snížená",N343,0)</f>
        <v>0</v>
      </c>
      <c r="BG343" s="143">
        <f>IF(U343="zákl. přenesená",N343,0)</f>
        <v>0</v>
      </c>
      <c r="BH343" s="143">
        <f>IF(U343="sníž. přenesená",N343,0)</f>
        <v>0</v>
      </c>
      <c r="BI343" s="143">
        <f>IF(U343="nulová",N343,0)</f>
        <v>0</v>
      </c>
      <c r="BJ343" s="23" t="s">
        <v>144</v>
      </c>
      <c r="BK343" s="143">
        <f>ROUND(L343*K343,2)</f>
        <v>0</v>
      </c>
      <c r="BL343" s="23" t="s">
        <v>249</v>
      </c>
      <c r="BM343" s="23" t="s">
        <v>700</v>
      </c>
    </row>
    <row r="344" s="1" customFormat="1" ht="25.5" customHeight="1">
      <c r="B344" s="47"/>
      <c r="C344" s="220" t="s">
        <v>701</v>
      </c>
      <c r="D344" s="220" t="s">
        <v>166</v>
      </c>
      <c r="E344" s="221" t="s">
        <v>702</v>
      </c>
      <c r="F344" s="222" t="s">
        <v>703</v>
      </c>
      <c r="G344" s="222"/>
      <c r="H344" s="222"/>
      <c r="I344" s="222"/>
      <c r="J344" s="223" t="s">
        <v>169</v>
      </c>
      <c r="K344" s="224">
        <v>1</v>
      </c>
      <c r="L344" s="225">
        <v>0</v>
      </c>
      <c r="M344" s="226"/>
      <c r="N344" s="227">
        <f>ROUND(L344*K344,2)</f>
        <v>0</v>
      </c>
      <c r="O344" s="227"/>
      <c r="P344" s="227"/>
      <c r="Q344" s="227"/>
      <c r="R344" s="49"/>
      <c r="T344" s="228" t="s">
        <v>22</v>
      </c>
      <c r="U344" s="57" t="s">
        <v>43</v>
      </c>
      <c r="V344" s="48"/>
      <c r="W344" s="229">
        <f>V344*K344</f>
        <v>0</v>
      </c>
      <c r="X344" s="229">
        <v>0</v>
      </c>
      <c r="Y344" s="229">
        <f>X344*K344</f>
        <v>0</v>
      </c>
      <c r="Z344" s="229">
        <v>0</v>
      </c>
      <c r="AA344" s="230">
        <f>Z344*K344</f>
        <v>0</v>
      </c>
      <c r="AR344" s="23" t="s">
        <v>249</v>
      </c>
      <c r="AT344" s="23" t="s">
        <v>166</v>
      </c>
      <c r="AU344" s="23" t="s">
        <v>144</v>
      </c>
      <c r="AY344" s="23" t="s">
        <v>165</v>
      </c>
      <c r="BE344" s="143">
        <f>IF(U344="základní",N344,0)</f>
        <v>0</v>
      </c>
      <c r="BF344" s="143">
        <f>IF(U344="snížená",N344,0)</f>
        <v>0</v>
      </c>
      <c r="BG344" s="143">
        <f>IF(U344="zákl. přenesená",N344,0)</f>
        <v>0</v>
      </c>
      <c r="BH344" s="143">
        <f>IF(U344="sníž. přenesená",N344,0)</f>
        <v>0</v>
      </c>
      <c r="BI344" s="143">
        <f>IF(U344="nulová",N344,0)</f>
        <v>0</v>
      </c>
      <c r="BJ344" s="23" t="s">
        <v>144</v>
      </c>
      <c r="BK344" s="143">
        <f>ROUND(L344*K344,2)</f>
        <v>0</v>
      </c>
      <c r="BL344" s="23" t="s">
        <v>249</v>
      </c>
      <c r="BM344" s="23" t="s">
        <v>704</v>
      </c>
    </row>
    <row r="345" s="1" customFormat="1" ht="25.5" customHeight="1">
      <c r="B345" s="47"/>
      <c r="C345" s="260" t="s">
        <v>705</v>
      </c>
      <c r="D345" s="260" t="s">
        <v>268</v>
      </c>
      <c r="E345" s="261" t="s">
        <v>706</v>
      </c>
      <c r="F345" s="262" t="s">
        <v>707</v>
      </c>
      <c r="G345" s="262"/>
      <c r="H345" s="262"/>
      <c r="I345" s="262"/>
      <c r="J345" s="263" t="s">
        <v>169</v>
      </c>
      <c r="K345" s="264">
        <v>1</v>
      </c>
      <c r="L345" s="265">
        <v>0</v>
      </c>
      <c r="M345" s="266"/>
      <c r="N345" s="267">
        <f>ROUND(L345*K345,2)</f>
        <v>0</v>
      </c>
      <c r="O345" s="227"/>
      <c r="P345" s="227"/>
      <c r="Q345" s="227"/>
      <c r="R345" s="49"/>
      <c r="T345" s="228" t="s">
        <v>22</v>
      </c>
      <c r="U345" s="57" t="s">
        <v>43</v>
      </c>
      <c r="V345" s="48"/>
      <c r="W345" s="229">
        <f>V345*K345</f>
        <v>0</v>
      </c>
      <c r="X345" s="229">
        <v>0.0025000000000000001</v>
      </c>
      <c r="Y345" s="229">
        <f>X345*K345</f>
        <v>0.0025000000000000001</v>
      </c>
      <c r="Z345" s="229">
        <v>0</v>
      </c>
      <c r="AA345" s="230">
        <f>Z345*K345</f>
        <v>0</v>
      </c>
      <c r="AR345" s="23" t="s">
        <v>341</v>
      </c>
      <c r="AT345" s="23" t="s">
        <v>268</v>
      </c>
      <c r="AU345" s="23" t="s">
        <v>144</v>
      </c>
      <c r="AY345" s="23" t="s">
        <v>165</v>
      </c>
      <c r="BE345" s="143">
        <f>IF(U345="základní",N345,0)</f>
        <v>0</v>
      </c>
      <c r="BF345" s="143">
        <f>IF(U345="snížená",N345,0)</f>
        <v>0</v>
      </c>
      <c r="BG345" s="143">
        <f>IF(U345="zákl. přenesená",N345,0)</f>
        <v>0</v>
      </c>
      <c r="BH345" s="143">
        <f>IF(U345="sníž. přenesená",N345,0)</f>
        <v>0</v>
      </c>
      <c r="BI345" s="143">
        <f>IF(U345="nulová",N345,0)</f>
        <v>0</v>
      </c>
      <c r="BJ345" s="23" t="s">
        <v>144</v>
      </c>
      <c r="BK345" s="143">
        <f>ROUND(L345*K345,2)</f>
        <v>0</v>
      </c>
      <c r="BL345" s="23" t="s">
        <v>249</v>
      </c>
      <c r="BM345" s="23" t="s">
        <v>708</v>
      </c>
    </row>
    <row r="346" s="1" customFormat="1" ht="38.25" customHeight="1">
      <c r="B346" s="47"/>
      <c r="C346" s="220" t="s">
        <v>709</v>
      </c>
      <c r="D346" s="220" t="s">
        <v>166</v>
      </c>
      <c r="E346" s="221" t="s">
        <v>710</v>
      </c>
      <c r="F346" s="222" t="s">
        <v>711</v>
      </c>
      <c r="G346" s="222"/>
      <c r="H346" s="222"/>
      <c r="I346" s="222"/>
      <c r="J346" s="223" t="s">
        <v>712</v>
      </c>
      <c r="K346" s="224">
        <v>1</v>
      </c>
      <c r="L346" s="225">
        <v>0</v>
      </c>
      <c r="M346" s="226"/>
      <c r="N346" s="227">
        <f>ROUND(L346*K346,2)</f>
        <v>0</v>
      </c>
      <c r="O346" s="227"/>
      <c r="P346" s="227"/>
      <c r="Q346" s="227"/>
      <c r="R346" s="49"/>
      <c r="T346" s="228" t="s">
        <v>22</v>
      </c>
      <c r="U346" s="57" t="s">
        <v>43</v>
      </c>
      <c r="V346" s="48"/>
      <c r="W346" s="229">
        <f>V346*K346</f>
        <v>0</v>
      </c>
      <c r="X346" s="229">
        <v>0</v>
      </c>
      <c r="Y346" s="229">
        <f>X346*K346</f>
        <v>0</v>
      </c>
      <c r="Z346" s="229">
        <v>0</v>
      </c>
      <c r="AA346" s="230">
        <f>Z346*K346</f>
        <v>0</v>
      </c>
      <c r="AR346" s="23" t="s">
        <v>249</v>
      </c>
      <c r="AT346" s="23" t="s">
        <v>166</v>
      </c>
      <c r="AU346" s="23" t="s">
        <v>144</v>
      </c>
      <c r="AY346" s="23" t="s">
        <v>165</v>
      </c>
      <c r="BE346" s="143">
        <f>IF(U346="základní",N346,0)</f>
        <v>0</v>
      </c>
      <c r="BF346" s="143">
        <f>IF(U346="snížená",N346,0)</f>
        <v>0</v>
      </c>
      <c r="BG346" s="143">
        <f>IF(U346="zákl. přenesená",N346,0)</f>
        <v>0</v>
      </c>
      <c r="BH346" s="143">
        <f>IF(U346="sníž. přenesená",N346,0)</f>
        <v>0</v>
      </c>
      <c r="BI346" s="143">
        <f>IF(U346="nulová",N346,0)</f>
        <v>0</v>
      </c>
      <c r="BJ346" s="23" t="s">
        <v>144</v>
      </c>
      <c r="BK346" s="143">
        <f>ROUND(L346*K346,2)</f>
        <v>0</v>
      </c>
      <c r="BL346" s="23" t="s">
        <v>249</v>
      </c>
      <c r="BM346" s="23" t="s">
        <v>713</v>
      </c>
    </row>
    <row r="347" s="1" customFormat="1" ht="16.5" customHeight="1">
      <c r="B347" s="47"/>
      <c r="C347" s="220" t="s">
        <v>714</v>
      </c>
      <c r="D347" s="220" t="s">
        <v>166</v>
      </c>
      <c r="E347" s="221" t="s">
        <v>715</v>
      </c>
      <c r="F347" s="222" t="s">
        <v>716</v>
      </c>
      <c r="G347" s="222"/>
      <c r="H347" s="222"/>
      <c r="I347" s="222"/>
      <c r="J347" s="223" t="s">
        <v>494</v>
      </c>
      <c r="K347" s="224">
        <v>1</v>
      </c>
      <c r="L347" s="225">
        <v>0</v>
      </c>
      <c r="M347" s="226"/>
      <c r="N347" s="227">
        <f>ROUND(L347*K347,2)</f>
        <v>0</v>
      </c>
      <c r="O347" s="227"/>
      <c r="P347" s="227"/>
      <c r="Q347" s="227"/>
      <c r="R347" s="49"/>
      <c r="T347" s="228" t="s">
        <v>22</v>
      </c>
      <c r="U347" s="57" t="s">
        <v>43</v>
      </c>
      <c r="V347" s="48"/>
      <c r="W347" s="229">
        <f>V347*K347</f>
        <v>0</v>
      </c>
      <c r="X347" s="229">
        <v>0</v>
      </c>
      <c r="Y347" s="229">
        <f>X347*K347</f>
        <v>0</v>
      </c>
      <c r="Z347" s="229">
        <v>0</v>
      </c>
      <c r="AA347" s="230">
        <f>Z347*K347</f>
        <v>0</v>
      </c>
      <c r="AR347" s="23" t="s">
        <v>249</v>
      </c>
      <c r="AT347" s="23" t="s">
        <v>166</v>
      </c>
      <c r="AU347" s="23" t="s">
        <v>144</v>
      </c>
      <c r="AY347" s="23" t="s">
        <v>165</v>
      </c>
      <c r="BE347" s="143">
        <f>IF(U347="základní",N347,0)</f>
        <v>0</v>
      </c>
      <c r="BF347" s="143">
        <f>IF(U347="snížená",N347,0)</f>
        <v>0</v>
      </c>
      <c r="BG347" s="143">
        <f>IF(U347="zákl. přenesená",N347,0)</f>
        <v>0</v>
      </c>
      <c r="BH347" s="143">
        <f>IF(U347="sníž. přenesená",N347,0)</f>
        <v>0</v>
      </c>
      <c r="BI347" s="143">
        <f>IF(U347="nulová",N347,0)</f>
        <v>0</v>
      </c>
      <c r="BJ347" s="23" t="s">
        <v>144</v>
      </c>
      <c r="BK347" s="143">
        <f>ROUND(L347*K347,2)</f>
        <v>0</v>
      </c>
      <c r="BL347" s="23" t="s">
        <v>249</v>
      </c>
      <c r="BM347" s="23" t="s">
        <v>717</v>
      </c>
    </row>
    <row r="348" s="1" customFormat="1" ht="25.5" customHeight="1">
      <c r="B348" s="47"/>
      <c r="C348" s="260" t="s">
        <v>718</v>
      </c>
      <c r="D348" s="260" t="s">
        <v>268</v>
      </c>
      <c r="E348" s="261" t="s">
        <v>719</v>
      </c>
      <c r="F348" s="262" t="s">
        <v>720</v>
      </c>
      <c r="G348" s="262"/>
      <c r="H348" s="262"/>
      <c r="I348" s="262"/>
      <c r="J348" s="263" t="s">
        <v>494</v>
      </c>
      <c r="K348" s="264">
        <v>1</v>
      </c>
      <c r="L348" s="265">
        <v>0</v>
      </c>
      <c r="M348" s="266"/>
      <c r="N348" s="267">
        <f>ROUND(L348*K348,2)</f>
        <v>0</v>
      </c>
      <c r="O348" s="227"/>
      <c r="P348" s="227"/>
      <c r="Q348" s="227"/>
      <c r="R348" s="49"/>
      <c r="T348" s="228" t="s">
        <v>22</v>
      </c>
      <c r="U348" s="57" t="s">
        <v>43</v>
      </c>
      <c r="V348" s="48"/>
      <c r="W348" s="229">
        <f>V348*K348</f>
        <v>0</v>
      </c>
      <c r="X348" s="229">
        <v>0</v>
      </c>
      <c r="Y348" s="229">
        <f>X348*K348</f>
        <v>0</v>
      </c>
      <c r="Z348" s="229">
        <v>0</v>
      </c>
      <c r="AA348" s="230">
        <f>Z348*K348</f>
        <v>0</v>
      </c>
      <c r="AR348" s="23" t="s">
        <v>341</v>
      </c>
      <c r="AT348" s="23" t="s">
        <v>268</v>
      </c>
      <c r="AU348" s="23" t="s">
        <v>144</v>
      </c>
      <c r="AY348" s="23" t="s">
        <v>165</v>
      </c>
      <c r="BE348" s="143">
        <f>IF(U348="základní",N348,0)</f>
        <v>0</v>
      </c>
      <c r="BF348" s="143">
        <f>IF(U348="snížená",N348,0)</f>
        <v>0</v>
      </c>
      <c r="BG348" s="143">
        <f>IF(U348="zákl. přenesená",N348,0)</f>
        <v>0</v>
      </c>
      <c r="BH348" s="143">
        <f>IF(U348="sníž. přenesená",N348,0)</f>
        <v>0</v>
      </c>
      <c r="BI348" s="143">
        <f>IF(U348="nulová",N348,0)</f>
        <v>0</v>
      </c>
      <c r="BJ348" s="23" t="s">
        <v>144</v>
      </c>
      <c r="BK348" s="143">
        <f>ROUND(L348*K348,2)</f>
        <v>0</v>
      </c>
      <c r="BL348" s="23" t="s">
        <v>249</v>
      </c>
      <c r="BM348" s="23" t="s">
        <v>721</v>
      </c>
    </row>
    <row r="349" s="1" customFormat="1" ht="16.5" customHeight="1">
      <c r="B349" s="47"/>
      <c r="C349" s="220" t="s">
        <v>722</v>
      </c>
      <c r="D349" s="220" t="s">
        <v>166</v>
      </c>
      <c r="E349" s="221" t="s">
        <v>723</v>
      </c>
      <c r="F349" s="222" t="s">
        <v>724</v>
      </c>
      <c r="G349" s="222"/>
      <c r="H349" s="222"/>
      <c r="I349" s="222"/>
      <c r="J349" s="223" t="s">
        <v>169</v>
      </c>
      <c r="K349" s="224">
        <v>1</v>
      </c>
      <c r="L349" s="225">
        <v>0</v>
      </c>
      <c r="M349" s="226"/>
      <c r="N349" s="227">
        <f>ROUND(L349*K349,2)</f>
        <v>0</v>
      </c>
      <c r="O349" s="227"/>
      <c r="P349" s="227"/>
      <c r="Q349" s="227"/>
      <c r="R349" s="49"/>
      <c r="T349" s="228" t="s">
        <v>22</v>
      </c>
      <c r="U349" s="57" t="s">
        <v>43</v>
      </c>
      <c r="V349" s="48"/>
      <c r="W349" s="229">
        <f>V349*K349</f>
        <v>0</v>
      </c>
      <c r="X349" s="229">
        <v>0</v>
      </c>
      <c r="Y349" s="229">
        <f>X349*K349</f>
        <v>0</v>
      </c>
      <c r="Z349" s="229">
        <v>0</v>
      </c>
      <c r="AA349" s="230">
        <f>Z349*K349</f>
        <v>0</v>
      </c>
      <c r="AR349" s="23" t="s">
        <v>249</v>
      </c>
      <c r="AT349" s="23" t="s">
        <v>166</v>
      </c>
      <c r="AU349" s="23" t="s">
        <v>144</v>
      </c>
      <c r="AY349" s="23" t="s">
        <v>165</v>
      </c>
      <c r="BE349" s="143">
        <f>IF(U349="základní",N349,0)</f>
        <v>0</v>
      </c>
      <c r="BF349" s="143">
        <f>IF(U349="snížená",N349,0)</f>
        <v>0</v>
      </c>
      <c r="BG349" s="143">
        <f>IF(U349="zákl. přenesená",N349,0)</f>
        <v>0</v>
      </c>
      <c r="BH349" s="143">
        <f>IF(U349="sníž. přenesená",N349,0)</f>
        <v>0</v>
      </c>
      <c r="BI349" s="143">
        <f>IF(U349="nulová",N349,0)</f>
        <v>0</v>
      </c>
      <c r="BJ349" s="23" t="s">
        <v>144</v>
      </c>
      <c r="BK349" s="143">
        <f>ROUND(L349*K349,2)</f>
        <v>0</v>
      </c>
      <c r="BL349" s="23" t="s">
        <v>249</v>
      </c>
      <c r="BM349" s="23" t="s">
        <v>725</v>
      </c>
    </row>
    <row r="350" s="1" customFormat="1" ht="25.5" customHeight="1">
      <c r="B350" s="47"/>
      <c r="C350" s="220" t="s">
        <v>726</v>
      </c>
      <c r="D350" s="220" t="s">
        <v>166</v>
      </c>
      <c r="E350" s="221" t="s">
        <v>727</v>
      </c>
      <c r="F350" s="222" t="s">
        <v>728</v>
      </c>
      <c r="G350" s="222"/>
      <c r="H350" s="222"/>
      <c r="I350" s="222"/>
      <c r="J350" s="223" t="s">
        <v>712</v>
      </c>
      <c r="K350" s="224">
        <v>1</v>
      </c>
      <c r="L350" s="225">
        <v>0</v>
      </c>
      <c r="M350" s="226"/>
      <c r="N350" s="227">
        <f>ROUND(L350*K350,2)</f>
        <v>0</v>
      </c>
      <c r="O350" s="227"/>
      <c r="P350" s="227"/>
      <c r="Q350" s="227"/>
      <c r="R350" s="49"/>
      <c r="T350" s="228" t="s">
        <v>22</v>
      </c>
      <c r="U350" s="57" t="s">
        <v>43</v>
      </c>
      <c r="V350" s="48"/>
      <c r="W350" s="229">
        <f>V350*K350</f>
        <v>0</v>
      </c>
      <c r="X350" s="229">
        <v>0</v>
      </c>
      <c r="Y350" s="229">
        <f>X350*K350</f>
        <v>0</v>
      </c>
      <c r="Z350" s="229">
        <v>0</v>
      </c>
      <c r="AA350" s="230">
        <f>Z350*K350</f>
        <v>0</v>
      </c>
      <c r="AR350" s="23" t="s">
        <v>249</v>
      </c>
      <c r="AT350" s="23" t="s">
        <v>166</v>
      </c>
      <c r="AU350" s="23" t="s">
        <v>144</v>
      </c>
      <c r="AY350" s="23" t="s">
        <v>165</v>
      </c>
      <c r="BE350" s="143">
        <f>IF(U350="základní",N350,0)</f>
        <v>0</v>
      </c>
      <c r="BF350" s="143">
        <f>IF(U350="snížená",N350,0)</f>
        <v>0</v>
      </c>
      <c r="BG350" s="143">
        <f>IF(U350="zákl. přenesená",N350,0)</f>
        <v>0</v>
      </c>
      <c r="BH350" s="143">
        <f>IF(U350="sníž. přenesená",N350,0)</f>
        <v>0</v>
      </c>
      <c r="BI350" s="143">
        <f>IF(U350="nulová",N350,0)</f>
        <v>0</v>
      </c>
      <c r="BJ350" s="23" t="s">
        <v>144</v>
      </c>
      <c r="BK350" s="143">
        <f>ROUND(L350*K350,2)</f>
        <v>0</v>
      </c>
      <c r="BL350" s="23" t="s">
        <v>249</v>
      </c>
      <c r="BM350" s="23" t="s">
        <v>729</v>
      </c>
    </row>
    <row r="351" s="1" customFormat="1" ht="25.5" customHeight="1">
      <c r="B351" s="47"/>
      <c r="C351" s="220" t="s">
        <v>730</v>
      </c>
      <c r="D351" s="220" t="s">
        <v>166</v>
      </c>
      <c r="E351" s="221" t="s">
        <v>731</v>
      </c>
      <c r="F351" s="222" t="s">
        <v>732</v>
      </c>
      <c r="G351" s="222"/>
      <c r="H351" s="222"/>
      <c r="I351" s="222"/>
      <c r="J351" s="223" t="s">
        <v>712</v>
      </c>
      <c r="K351" s="224">
        <v>1</v>
      </c>
      <c r="L351" s="225">
        <v>0</v>
      </c>
      <c r="M351" s="226"/>
      <c r="N351" s="227">
        <f>ROUND(L351*K351,2)</f>
        <v>0</v>
      </c>
      <c r="O351" s="227"/>
      <c r="P351" s="227"/>
      <c r="Q351" s="227"/>
      <c r="R351" s="49"/>
      <c r="T351" s="228" t="s">
        <v>22</v>
      </c>
      <c r="U351" s="57" t="s">
        <v>43</v>
      </c>
      <c r="V351" s="48"/>
      <c r="W351" s="229">
        <f>V351*K351</f>
        <v>0</v>
      </c>
      <c r="X351" s="229">
        <v>0</v>
      </c>
      <c r="Y351" s="229">
        <f>X351*K351</f>
        <v>0</v>
      </c>
      <c r="Z351" s="229">
        <v>0</v>
      </c>
      <c r="AA351" s="230">
        <f>Z351*K351</f>
        <v>0</v>
      </c>
      <c r="AR351" s="23" t="s">
        <v>249</v>
      </c>
      <c r="AT351" s="23" t="s">
        <v>166</v>
      </c>
      <c r="AU351" s="23" t="s">
        <v>144</v>
      </c>
      <c r="AY351" s="23" t="s">
        <v>165</v>
      </c>
      <c r="BE351" s="143">
        <f>IF(U351="základní",N351,0)</f>
        <v>0</v>
      </c>
      <c r="BF351" s="143">
        <f>IF(U351="snížená",N351,0)</f>
        <v>0</v>
      </c>
      <c r="BG351" s="143">
        <f>IF(U351="zákl. přenesená",N351,0)</f>
        <v>0</v>
      </c>
      <c r="BH351" s="143">
        <f>IF(U351="sníž. přenesená",N351,0)</f>
        <v>0</v>
      </c>
      <c r="BI351" s="143">
        <f>IF(U351="nulová",N351,0)</f>
        <v>0</v>
      </c>
      <c r="BJ351" s="23" t="s">
        <v>144</v>
      </c>
      <c r="BK351" s="143">
        <f>ROUND(L351*K351,2)</f>
        <v>0</v>
      </c>
      <c r="BL351" s="23" t="s">
        <v>249</v>
      </c>
      <c r="BM351" s="23" t="s">
        <v>733</v>
      </c>
    </row>
    <row r="352" s="1" customFormat="1" ht="25.5" customHeight="1">
      <c r="B352" s="47"/>
      <c r="C352" s="220" t="s">
        <v>734</v>
      </c>
      <c r="D352" s="220" t="s">
        <v>166</v>
      </c>
      <c r="E352" s="221" t="s">
        <v>735</v>
      </c>
      <c r="F352" s="222" t="s">
        <v>736</v>
      </c>
      <c r="G352" s="222"/>
      <c r="H352" s="222"/>
      <c r="I352" s="222"/>
      <c r="J352" s="223" t="s">
        <v>169</v>
      </c>
      <c r="K352" s="224">
        <v>1</v>
      </c>
      <c r="L352" s="225">
        <v>0</v>
      </c>
      <c r="M352" s="226"/>
      <c r="N352" s="227">
        <f>ROUND(L352*K352,2)</f>
        <v>0</v>
      </c>
      <c r="O352" s="227"/>
      <c r="P352" s="227"/>
      <c r="Q352" s="227"/>
      <c r="R352" s="49"/>
      <c r="T352" s="228" t="s">
        <v>22</v>
      </c>
      <c r="U352" s="57" t="s">
        <v>43</v>
      </c>
      <c r="V352" s="48"/>
      <c r="W352" s="229">
        <f>V352*K352</f>
        <v>0</v>
      </c>
      <c r="X352" s="229">
        <v>0</v>
      </c>
      <c r="Y352" s="229">
        <f>X352*K352</f>
        <v>0</v>
      </c>
      <c r="Z352" s="229">
        <v>0</v>
      </c>
      <c r="AA352" s="230">
        <f>Z352*K352</f>
        <v>0</v>
      </c>
      <c r="AR352" s="23" t="s">
        <v>249</v>
      </c>
      <c r="AT352" s="23" t="s">
        <v>166</v>
      </c>
      <c r="AU352" s="23" t="s">
        <v>144</v>
      </c>
      <c r="AY352" s="23" t="s">
        <v>165</v>
      </c>
      <c r="BE352" s="143">
        <f>IF(U352="základní",N352,0)</f>
        <v>0</v>
      </c>
      <c r="BF352" s="143">
        <f>IF(U352="snížená",N352,0)</f>
        <v>0</v>
      </c>
      <c r="BG352" s="143">
        <f>IF(U352="zákl. přenesená",N352,0)</f>
        <v>0</v>
      </c>
      <c r="BH352" s="143">
        <f>IF(U352="sníž. přenesená",N352,0)</f>
        <v>0</v>
      </c>
      <c r="BI352" s="143">
        <f>IF(U352="nulová",N352,0)</f>
        <v>0</v>
      </c>
      <c r="BJ352" s="23" t="s">
        <v>144</v>
      </c>
      <c r="BK352" s="143">
        <f>ROUND(L352*K352,2)</f>
        <v>0</v>
      </c>
      <c r="BL352" s="23" t="s">
        <v>249</v>
      </c>
      <c r="BM352" s="23" t="s">
        <v>737</v>
      </c>
    </row>
    <row r="353" s="1" customFormat="1" ht="25.5" customHeight="1">
      <c r="B353" s="47"/>
      <c r="C353" s="260" t="s">
        <v>738</v>
      </c>
      <c r="D353" s="260" t="s">
        <v>268</v>
      </c>
      <c r="E353" s="261" t="s">
        <v>739</v>
      </c>
      <c r="F353" s="262" t="s">
        <v>740</v>
      </c>
      <c r="G353" s="262"/>
      <c r="H353" s="262"/>
      <c r="I353" s="262"/>
      <c r="J353" s="263" t="s">
        <v>494</v>
      </c>
      <c r="K353" s="264">
        <v>1</v>
      </c>
      <c r="L353" s="265">
        <v>0</v>
      </c>
      <c r="M353" s="266"/>
      <c r="N353" s="267">
        <f>ROUND(L353*K353,2)</f>
        <v>0</v>
      </c>
      <c r="O353" s="227"/>
      <c r="P353" s="227"/>
      <c r="Q353" s="227"/>
      <c r="R353" s="49"/>
      <c r="T353" s="228" t="s">
        <v>22</v>
      </c>
      <c r="U353" s="57" t="s">
        <v>43</v>
      </c>
      <c r="V353" s="48"/>
      <c r="W353" s="229">
        <f>V353*K353</f>
        <v>0</v>
      </c>
      <c r="X353" s="229">
        <v>0</v>
      </c>
      <c r="Y353" s="229">
        <f>X353*K353</f>
        <v>0</v>
      </c>
      <c r="Z353" s="229">
        <v>0</v>
      </c>
      <c r="AA353" s="230">
        <f>Z353*K353</f>
        <v>0</v>
      </c>
      <c r="AR353" s="23" t="s">
        <v>341</v>
      </c>
      <c r="AT353" s="23" t="s">
        <v>268</v>
      </c>
      <c r="AU353" s="23" t="s">
        <v>144</v>
      </c>
      <c r="AY353" s="23" t="s">
        <v>165</v>
      </c>
      <c r="BE353" s="143">
        <f>IF(U353="základní",N353,0)</f>
        <v>0</v>
      </c>
      <c r="BF353" s="143">
        <f>IF(U353="snížená",N353,0)</f>
        <v>0</v>
      </c>
      <c r="BG353" s="143">
        <f>IF(U353="zákl. přenesená",N353,0)</f>
        <v>0</v>
      </c>
      <c r="BH353" s="143">
        <f>IF(U353="sníž. přenesená",N353,0)</f>
        <v>0</v>
      </c>
      <c r="BI353" s="143">
        <f>IF(U353="nulová",N353,0)</f>
        <v>0</v>
      </c>
      <c r="BJ353" s="23" t="s">
        <v>144</v>
      </c>
      <c r="BK353" s="143">
        <f>ROUND(L353*K353,2)</f>
        <v>0</v>
      </c>
      <c r="BL353" s="23" t="s">
        <v>249</v>
      </c>
      <c r="BM353" s="23" t="s">
        <v>741</v>
      </c>
    </row>
    <row r="354" s="1" customFormat="1" ht="25.5" customHeight="1">
      <c r="B354" s="47"/>
      <c r="C354" s="220" t="s">
        <v>742</v>
      </c>
      <c r="D354" s="220" t="s">
        <v>166</v>
      </c>
      <c r="E354" s="221" t="s">
        <v>743</v>
      </c>
      <c r="F354" s="222" t="s">
        <v>744</v>
      </c>
      <c r="G354" s="222"/>
      <c r="H354" s="222"/>
      <c r="I354" s="222"/>
      <c r="J354" s="223" t="s">
        <v>396</v>
      </c>
      <c r="K354" s="272">
        <v>0</v>
      </c>
      <c r="L354" s="225">
        <v>0</v>
      </c>
      <c r="M354" s="226"/>
      <c r="N354" s="227">
        <f>ROUND(L354*K354,2)</f>
        <v>0</v>
      </c>
      <c r="O354" s="227"/>
      <c r="P354" s="227"/>
      <c r="Q354" s="227"/>
      <c r="R354" s="49"/>
      <c r="T354" s="228" t="s">
        <v>22</v>
      </c>
      <c r="U354" s="57" t="s">
        <v>43</v>
      </c>
      <c r="V354" s="48"/>
      <c r="W354" s="229">
        <f>V354*K354</f>
        <v>0</v>
      </c>
      <c r="X354" s="229">
        <v>0</v>
      </c>
      <c r="Y354" s="229">
        <f>X354*K354</f>
        <v>0</v>
      </c>
      <c r="Z354" s="229">
        <v>0</v>
      </c>
      <c r="AA354" s="230">
        <f>Z354*K354</f>
        <v>0</v>
      </c>
      <c r="AR354" s="23" t="s">
        <v>249</v>
      </c>
      <c r="AT354" s="23" t="s">
        <v>166</v>
      </c>
      <c r="AU354" s="23" t="s">
        <v>144</v>
      </c>
      <c r="AY354" s="23" t="s">
        <v>165</v>
      </c>
      <c r="BE354" s="143">
        <f>IF(U354="základní",N354,0)</f>
        <v>0</v>
      </c>
      <c r="BF354" s="143">
        <f>IF(U354="snížená",N354,0)</f>
        <v>0</v>
      </c>
      <c r="BG354" s="143">
        <f>IF(U354="zákl. přenesená",N354,0)</f>
        <v>0</v>
      </c>
      <c r="BH354" s="143">
        <f>IF(U354="sníž. přenesená",N354,0)</f>
        <v>0</v>
      </c>
      <c r="BI354" s="143">
        <f>IF(U354="nulová",N354,0)</f>
        <v>0</v>
      </c>
      <c r="BJ354" s="23" t="s">
        <v>144</v>
      </c>
      <c r="BK354" s="143">
        <f>ROUND(L354*K354,2)</f>
        <v>0</v>
      </c>
      <c r="BL354" s="23" t="s">
        <v>249</v>
      </c>
      <c r="BM354" s="23" t="s">
        <v>745</v>
      </c>
    </row>
    <row r="355" s="9" customFormat="1" ht="29.88" customHeight="1">
      <c r="B355" s="206"/>
      <c r="C355" s="207"/>
      <c r="D355" s="217" t="s">
        <v>130</v>
      </c>
      <c r="E355" s="217"/>
      <c r="F355" s="217"/>
      <c r="G355" s="217"/>
      <c r="H355" s="217"/>
      <c r="I355" s="217"/>
      <c r="J355" s="217"/>
      <c r="K355" s="217"/>
      <c r="L355" s="217"/>
      <c r="M355" s="217"/>
      <c r="N355" s="268">
        <f>BK355</f>
        <v>0</v>
      </c>
      <c r="O355" s="269"/>
      <c r="P355" s="269"/>
      <c r="Q355" s="269"/>
      <c r="R355" s="210"/>
      <c r="T355" s="211"/>
      <c r="U355" s="207"/>
      <c r="V355" s="207"/>
      <c r="W355" s="212">
        <f>SUM(W356:W370)</f>
        <v>0</v>
      </c>
      <c r="X355" s="207"/>
      <c r="Y355" s="212">
        <f>SUM(Y356:Y370)</f>
        <v>0.77655823999999996</v>
      </c>
      <c r="Z355" s="207"/>
      <c r="AA355" s="213">
        <f>SUM(AA356:AA370)</f>
        <v>1.0545580000000001</v>
      </c>
      <c r="AR355" s="214" t="s">
        <v>144</v>
      </c>
      <c r="AT355" s="215" t="s">
        <v>75</v>
      </c>
      <c r="AU355" s="215" t="s">
        <v>84</v>
      </c>
      <c r="AY355" s="214" t="s">
        <v>165</v>
      </c>
      <c r="BK355" s="216">
        <f>SUM(BK356:BK370)</f>
        <v>0</v>
      </c>
    </row>
    <row r="356" s="1" customFormat="1" ht="25.5" customHeight="1">
      <c r="B356" s="47"/>
      <c r="C356" s="220" t="s">
        <v>746</v>
      </c>
      <c r="D356" s="220" t="s">
        <v>166</v>
      </c>
      <c r="E356" s="221" t="s">
        <v>747</v>
      </c>
      <c r="F356" s="222" t="s">
        <v>748</v>
      </c>
      <c r="G356" s="222"/>
      <c r="H356" s="222"/>
      <c r="I356" s="222"/>
      <c r="J356" s="223" t="s">
        <v>185</v>
      </c>
      <c r="K356" s="224">
        <v>55.948</v>
      </c>
      <c r="L356" s="225">
        <v>0</v>
      </c>
      <c r="M356" s="226"/>
      <c r="N356" s="227">
        <f>ROUND(L356*K356,2)</f>
        <v>0</v>
      </c>
      <c r="O356" s="227"/>
      <c r="P356" s="227"/>
      <c r="Q356" s="227"/>
      <c r="R356" s="49"/>
      <c r="T356" s="228" t="s">
        <v>22</v>
      </c>
      <c r="U356" s="57" t="s">
        <v>43</v>
      </c>
      <c r="V356" s="48"/>
      <c r="W356" s="229">
        <f>V356*K356</f>
        <v>0</v>
      </c>
      <c r="X356" s="229">
        <v>0.01388</v>
      </c>
      <c r="Y356" s="229">
        <f>X356*K356</f>
        <v>0.77655823999999996</v>
      </c>
      <c r="Z356" s="229">
        <v>0</v>
      </c>
      <c r="AA356" s="230">
        <f>Z356*K356</f>
        <v>0</v>
      </c>
      <c r="AR356" s="23" t="s">
        <v>249</v>
      </c>
      <c r="AT356" s="23" t="s">
        <v>166</v>
      </c>
      <c r="AU356" s="23" t="s">
        <v>144</v>
      </c>
      <c r="AY356" s="23" t="s">
        <v>165</v>
      </c>
      <c r="BE356" s="143">
        <f>IF(U356="základní",N356,0)</f>
        <v>0</v>
      </c>
      <c r="BF356" s="143">
        <f>IF(U356="snížená",N356,0)</f>
        <v>0</v>
      </c>
      <c r="BG356" s="143">
        <f>IF(U356="zákl. přenesená",N356,0)</f>
        <v>0</v>
      </c>
      <c r="BH356" s="143">
        <f>IF(U356="sníž. přenesená",N356,0)</f>
        <v>0</v>
      </c>
      <c r="BI356" s="143">
        <f>IF(U356="nulová",N356,0)</f>
        <v>0</v>
      </c>
      <c r="BJ356" s="23" t="s">
        <v>144</v>
      </c>
      <c r="BK356" s="143">
        <f>ROUND(L356*K356,2)</f>
        <v>0</v>
      </c>
      <c r="BL356" s="23" t="s">
        <v>249</v>
      </c>
      <c r="BM356" s="23" t="s">
        <v>749</v>
      </c>
    </row>
    <row r="357" s="10" customFormat="1" ht="16.5" customHeight="1">
      <c r="B357" s="231"/>
      <c r="C357" s="232"/>
      <c r="D357" s="232"/>
      <c r="E357" s="233" t="s">
        <v>22</v>
      </c>
      <c r="F357" s="234" t="s">
        <v>750</v>
      </c>
      <c r="G357" s="235"/>
      <c r="H357" s="235"/>
      <c r="I357" s="235"/>
      <c r="J357" s="232"/>
      <c r="K357" s="236">
        <v>10.853</v>
      </c>
      <c r="L357" s="232"/>
      <c r="M357" s="232"/>
      <c r="N357" s="232"/>
      <c r="O357" s="232"/>
      <c r="P357" s="232"/>
      <c r="Q357" s="232"/>
      <c r="R357" s="237"/>
      <c r="T357" s="238"/>
      <c r="U357" s="232"/>
      <c r="V357" s="232"/>
      <c r="W357" s="232"/>
      <c r="X357" s="232"/>
      <c r="Y357" s="232"/>
      <c r="Z357" s="232"/>
      <c r="AA357" s="239"/>
      <c r="AT357" s="240" t="s">
        <v>173</v>
      </c>
      <c r="AU357" s="240" t="s">
        <v>144</v>
      </c>
      <c r="AV357" s="10" t="s">
        <v>144</v>
      </c>
      <c r="AW357" s="10" t="s">
        <v>34</v>
      </c>
      <c r="AX357" s="10" t="s">
        <v>76</v>
      </c>
      <c r="AY357" s="240" t="s">
        <v>165</v>
      </c>
    </row>
    <row r="358" s="10" customFormat="1" ht="16.5" customHeight="1">
      <c r="B358" s="231"/>
      <c r="C358" s="232"/>
      <c r="D358" s="232"/>
      <c r="E358" s="233" t="s">
        <v>22</v>
      </c>
      <c r="F358" s="241" t="s">
        <v>751</v>
      </c>
      <c r="G358" s="232"/>
      <c r="H358" s="232"/>
      <c r="I358" s="232"/>
      <c r="J358" s="232"/>
      <c r="K358" s="236">
        <v>19.43</v>
      </c>
      <c r="L358" s="232"/>
      <c r="M358" s="232"/>
      <c r="N358" s="232"/>
      <c r="O358" s="232"/>
      <c r="P358" s="232"/>
      <c r="Q358" s="232"/>
      <c r="R358" s="237"/>
      <c r="T358" s="238"/>
      <c r="U358" s="232"/>
      <c r="V358" s="232"/>
      <c r="W358" s="232"/>
      <c r="X358" s="232"/>
      <c r="Y358" s="232"/>
      <c r="Z358" s="232"/>
      <c r="AA358" s="239"/>
      <c r="AT358" s="240" t="s">
        <v>173</v>
      </c>
      <c r="AU358" s="240" t="s">
        <v>144</v>
      </c>
      <c r="AV358" s="10" t="s">
        <v>144</v>
      </c>
      <c r="AW358" s="10" t="s">
        <v>34</v>
      </c>
      <c r="AX358" s="10" t="s">
        <v>76</v>
      </c>
      <c r="AY358" s="240" t="s">
        <v>165</v>
      </c>
    </row>
    <row r="359" s="10" customFormat="1" ht="16.5" customHeight="1">
      <c r="B359" s="231"/>
      <c r="C359" s="232"/>
      <c r="D359" s="232"/>
      <c r="E359" s="233" t="s">
        <v>22</v>
      </c>
      <c r="F359" s="241" t="s">
        <v>752</v>
      </c>
      <c r="G359" s="232"/>
      <c r="H359" s="232"/>
      <c r="I359" s="232"/>
      <c r="J359" s="232"/>
      <c r="K359" s="236">
        <v>11.385</v>
      </c>
      <c r="L359" s="232"/>
      <c r="M359" s="232"/>
      <c r="N359" s="232"/>
      <c r="O359" s="232"/>
      <c r="P359" s="232"/>
      <c r="Q359" s="232"/>
      <c r="R359" s="237"/>
      <c r="T359" s="238"/>
      <c r="U359" s="232"/>
      <c r="V359" s="232"/>
      <c r="W359" s="232"/>
      <c r="X359" s="232"/>
      <c r="Y359" s="232"/>
      <c r="Z359" s="232"/>
      <c r="AA359" s="239"/>
      <c r="AT359" s="240" t="s">
        <v>173</v>
      </c>
      <c r="AU359" s="240" t="s">
        <v>144</v>
      </c>
      <c r="AV359" s="10" t="s">
        <v>144</v>
      </c>
      <c r="AW359" s="10" t="s">
        <v>34</v>
      </c>
      <c r="AX359" s="10" t="s">
        <v>76</v>
      </c>
      <c r="AY359" s="240" t="s">
        <v>165</v>
      </c>
    </row>
    <row r="360" s="10" customFormat="1" ht="16.5" customHeight="1">
      <c r="B360" s="231"/>
      <c r="C360" s="232"/>
      <c r="D360" s="232"/>
      <c r="E360" s="233" t="s">
        <v>22</v>
      </c>
      <c r="F360" s="241" t="s">
        <v>753</v>
      </c>
      <c r="G360" s="232"/>
      <c r="H360" s="232"/>
      <c r="I360" s="232"/>
      <c r="J360" s="232"/>
      <c r="K360" s="236">
        <v>14.279999999999999</v>
      </c>
      <c r="L360" s="232"/>
      <c r="M360" s="232"/>
      <c r="N360" s="232"/>
      <c r="O360" s="232"/>
      <c r="P360" s="232"/>
      <c r="Q360" s="232"/>
      <c r="R360" s="237"/>
      <c r="T360" s="238"/>
      <c r="U360" s="232"/>
      <c r="V360" s="232"/>
      <c r="W360" s="232"/>
      <c r="X360" s="232"/>
      <c r="Y360" s="232"/>
      <c r="Z360" s="232"/>
      <c r="AA360" s="239"/>
      <c r="AT360" s="240" t="s">
        <v>173</v>
      </c>
      <c r="AU360" s="240" t="s">
        <v>144</v>
      </c>
      <c r="AV360" s="10" t="s">
        <v>144</v>
      </c>
      <c r="AW360" s="10" t="s">
        <v>34</v>
      </c>
      <c r="AX360" s="10" t="s">
        <v>76</v>
      </c>
      <c r="AY360" s="240" t="s">
        <v>165</v>
      </c>
    </row>
    <row r="361" s="11" customFormat="1" ht="16.5" customHeight="1">
      <c r="B361" s="242"/>
      <c r="C361" s="243"/>
      <c r="D361" s="243"/>
      <c r="E361" s="244" t="s">
        <v>22</v>
      </c>
      <c r="F361" s="245" t="s">
        <v>189</v>
      </c>
      <c r="G361" s="243"/>
      <c r="H361" s="243"/>
      <c r="I361" s="243"/>
      <c r="J361" s="243"/>
      <c r="K361" s="246">
        <v>55.948</v>
      </c>
      <c r="L361" s="243"/>
      <c r="M361" s="243"/>
      <c r="N361" s="243"/>
      <c r="O361" s="243"/>
      <c r="P361" s="243"/>
      <c r="Q361" s="243"/>
      <c r="R361" s="247"/>
      <c r="T361" s="248"/>
      <c r="U361" s="243"/>
      <c r="V361" s="243"/>
      <c r="W361" s="243"/>
      <c r="X361" s="243"/>
      <c r="Y361" s="243"/>
      <c r="Z361" s="243"/>
      <c r="AA361" s="249"/>
      <c r="AT361" s="250" t="s">
        <v>173</v>
      </c>
      <c r="AU361" s="250" t="s">
        <v>144</v>
      </c>
      <c r="AV361" s="11" t="s">
        <v>170</v>
      </c>
      <c r="AW361" s="11" t="s">
        <v>34</v>
      </c>
      <c r="AX361" s="11" t="s">
        <v>84</v>
      </c>
      <c r="AY361" s="250" t="s">
        <v>165</v>
      </c>
    </row>
    <row r="362" s="1" customFormat="1" ht="25.5" customHeight="1">
      <c r="B362" s="47"/>
      <c r="C362" s="220" t="s">
        <v>754</v>
      </c>
      <c r="D362" s="220" t="s">
        <v>166</v>
      </c>
      <c r="E362" s="221" t="s">
        <v>755</v>
      </c>
      <c r="F362" s="222" t="s">
        <v>756</v>
      </c>
      <c r="G362" s="222"/>
      <c r="H362" s="222"/>
      <c r="I362" s="222"/>
      <c r="J362" s="223" t="s">
        <v>185</v>
      </c>
      <c r="K362" s="224">
        <v>44.563000000000002</v>
      </c>
      <c r="L362" s="225">
        <v>0</v>
      </c>
      <c r="M362" s="226"/>
      <c r="N362" s="227">
        <f>ROUND(L362*K362,2)</f>
        <v>0</v>
      </c>
      <c r="O362" s="227"/>
      <c r="P362" s="227"/>
      <c r="Q362" s="227"/>
      <c r="R362" s="49"/>
      <c r="T362" s="228" t="s">
        <v>22</v>
      </c>
      <c r="U362" s="57" t="s">
        <v>43</v>
      </c>
      <c r="V362" s="48"/>
      <c r="W362" s="229">
        <f>V362*K362</f>
        <v>0</v>
      </c>
      <c r="X362" s="229">
        <v>0</v>
      </c>
      <c r="Y362" s="229">
        <f>X362*K362</f>
        <v>0</v>
      </c>
      <c r="Z362" s="229">
        <v>0.016</v>
      </c>
      <c r="AA362" s="230">
        <f>Z362*K362</f>
        <v>0.71300800000000009</v>
      </c>
      <c r="AR362" s="23" t="s">
        <v>249</v>
      </c>
      <c r="AT362" s="23" t="s">
        <v>166</v>
      </c>
      <c r="AU362" s="23" t="s">
        <v>144</v>
      </c>
      <c r="AY362" s="23" t="s">
        <v>165</v>
      </c>
      <c r="BE362" s="143">
        <f>IF(U362="základní",N362,0)</f>
        <v>0</v>
      </c>
      <c r="BF362" s="143">
        <f>IF(U362="snížená",N362,0)</f>
        <v>0</v>
      </c>
      <c r="BG362" s="143">
        <f>IF(U362="zákl. přenesená",N362,0)</f>
        <v>0</v>
      </c>
      <c r="BH362" s="143">
        <f>IF(U362="sníž. přenesená",N362,0)</f>
        <v>0</v>
      </c>
      <c r="BI362" s="143">
        <f>IF(U362="nulová",N362,0)</f>
        <v>0</v>
      </c>
      <c r="BJ362" s="23" t="s">
        <v>144</v>
      </c>
      <c r="BK362" s="143">
        <f>ROUND(L362*K362,2)</f>
        <v>0</v>
      </c>
      <c r="BL362" s="23" t="s">
        <v>249</v>
      </c>
      <c r="BM362" s="23" t="s">
        <v>757</v>
      </c>
    </row>
    <row r="363" s="10" customFormat="1" ht="16.5" customHeight="1">
      <c r="B363" s="231"/>
      <c r="C363" s="232"/>
      <c r="D363" s="232"/>
      <c r="E363" s="233" t="s">
        <v>22</v>
      </c>
      <c r="F363" s="234" t="s">
        <v>750</v>
      </c>
      <c r="G363" s="235"/>
      <c r="H363" s="235"/>
      <c r="I363" s="235"/>
      <c r="J363" s="232"/>
      <c r="K363" s="236">
        <v>10.853</v>
      </c>
      <c r="L363" s="232"/>
      <c r="M363" s="232"/>
      <c r="N363" s="232"/>
      <c r="O363" s="232"/>
      <c r="P363" s="232"/>
      <c r="Q363" s="232"/>
      <c r="R363" s="237"/>
      <c r="T363" s="238"/>
      <c r="U363" s="232"/>
      <c r="V363" s="232"/>
      <c r="W363" s="232"/>
      <c r="X363" s="232"/>
      <c r="Y363" s="232"/>
      <c r="Z363" s="232"/>
      <c r="AA363" s="239"/>
      <c r="AT363" s="240" t="s">
        <v>173</v>
      </c>
      <c r="AU363" s="240" t="s">
        <v>144</v>
      </c>
      <c r="AV363" s="10" t="s">
        <v>144</v>
      </c>
      <c r="AW363" s="10" t="s">
        <v>34</v>
      </c>
      <c r="AX363" s="10" t="s">
        <v>76</v>
      </c>
      <c r="AY363" s="240" t="s">
        <v>165</v>
      </c>
    </row>
    <row r="364" s="10" customFormat="1" ht="16.5" customHeight="1">
      <c r="B364" s="231"/>
      <c r="C364" s="232"/>
      <c r="D364" s="232"/>
      <c r="E364" s="233" t="s">
        <v>22</v>
      </c>
      <c r="F364" s="241" t="s">
        <v>751</v>
      </c>
      <c r="G364" s="232"/>
      <c r="H364" s="232"/>
      <c r="I364" s="232"/>
      <c r="J364" s="232"/>
      <c r="K364" s="236">
        <v>19.43</v>
      </c>
      <c r="L364" s="232"/>
      <c r="M364" s="232"/>
      <c r="N364" s="232"/>
      <c r="O364" s="232"/>
      <c r="P364" s="232"/>
      <c r="Q364" s="232"/>
      <c r="R364" s="237"/>
      <c r="T364" s="238"/>
      <c r="U364" s="232"/>
      <c r="V364" s="232"/>
      <c r="W364" s="232"/>
      <c r="X364" s="232"/>
      <c r="Y364" s="232"/>
      <c r="Z364" s="232"/>
      <c r="AA364" s="239"/>
      <c r="AT364" s="240" t="s">
        <v>173</v>
      </c>
      <c r="AU364" s="240" t="s">
        <v>144</v>
      </c>
      <c r="AV364" s="10" t="s">
        <v>144</v>
      </c>
      <c r="AW364" s="10" t="s">
        <v>34</v>
      </c>
      <c r="AX364" s="10" t="s">
        <v>76</v>
      </c>
      <c r="AY364" s="240" t="s">
        <v>165</v>
      </c>
    </row>
    <row r="365" s="10" customFormat="1" ht="16.5" customHeight="1">
      <c r="B365" s="231"/>
      <c r="C365" s="232"/>
      <c r="D365" s="232"/>
      <c r="E365" s="233" t="s">
        <v>22</v>
      </c>
      <c r="F365" s="241" t="s">
        <v>753</v>
      </c>
      <c r="G365" s="232"/>
      <c r="H365" s="232"/>
      <c r="I365" s="232"/>
      <c r="J365" s="232"/>
      <c r="K365" s="236">
        <v>14.279999999999999</v>
      </c>
      <c r="L365" s="232"/>
      <c r="M365" s="232"/>
      <c r="N365" s="232"/>
      <c r="O365" s="232"/>
      <c r="P365" s="232"/>
      <c r="Q365" s="232"/>
      <c r="R365" s="237"/>
      <c r="T365" s="238"/>
      <c r="U365" s="232"/>
      <c r="V365" s="232"/>
      <c r="W365" s="232"/>
      <c r="X365" s="232"/>
      <c r="Y365" s="232"/>
      <c r="Z365" s="232"/>
      <c r="AA365" s="239"/>
      <c r="AT365" s="240" t="s">
        <v>173</v>
      </c>
      <c r="AU365" s="240" t="s">
        <v>144</v>
      </c>
      <c r="AV365" s="10" t="s">
        <v>144</v>
      </c>
      <c r="AW365" s="10" t="s">
        <v>34</v>
      </c>
      <c r="AX365" s="10" t="s">
        <v>76</v>
      </c>
      <c r="AY365" s="240" t="s">
        <v>165</v>
      </c>
    </row>
    <row r="366" s="11" customFormat="1" ht="16.5" customHeight="1">
      <c r="B366" s="242"/>
      <c r="C366" s="243"/>
      <c r="D366" s="243"/>
      <c r="E366" s="244" t="s">
        <v>22</v>
      </c>
      <c r="F366" s="245" t="s">
        <v>189</v>
      </c>
      <c r="G366" s="243"/>
      <c r="H366" s="243"/>
      <c r="I366" s="243"/>
      <c r="J366" s="243"/>
      <c r="K366" s="246">
        <v>44.563000000000002</v>
      </c>
      <c r="L366" s="243"/>
      <c r="M366" s="243"/>
      <c r="N366" s="243"/>
      <c r="O366" s="243"/>
      <c r="P366" s="243"/>
      <c r="Q366" s="243"/>
      <c r="R366" s="247"/>
      <c r="T366" s="248"/>
      <c r="U366" s="243"/>
      <c r="V366" s="243"/>
      <c r="W366" s="243"/>
      <c r="X366" s="243"/>
      <c r="Y366" s="243"/>
      <c r="Z366" s="243"/>
      <c r="AA366" s="249"/>
      <c r="AT366" s="250" t="s">
        <v>173</v>
      </c>
      <c r="AU366" s="250" t="s">
        <v>144</v>
      </c>
      <c r="AV366" s="11" t="s">
        <v>170</v>
      </c>
      <c r="AW366" s="11" t="s">
        <v>34</v>
      </c>
      <c r="AX366" s="11" t="s">
        <v>84</v>
      </c>
      <c r="AY366" s="250" t="s">
        <v>165</v>
      </c>
    </row>
    <row r="367" s="1" customFormat="1" ht="38.25" customHeight="1">
      <c r="B367" s="47"/>
      <c r="C367" s="220" t="s">
        <v>758</v>
      </c>
      <c r="D367" s="220" t="s">
        <v>166</v>
      </c>
      <c r="E367" s="221" t="s">
        <v>759</v>
      </c>
      <c r="F367" s="222" t="s">
        <v>760</v>
      </c>
      <c r="G367" s="222"/>
      <c r="H367" s="222"/>
      <c r="I367" s="222"/>
      <c r="J367" s="223" t="s">
        <v>185</v>
      </c>
      <c r="K367" s="224">
        <v>11.385</v>
      </c>
      <c r="L367" s="225">
        <v>0</v>
      </c>
      <c r="M367" s="226"/>
      <c r="N367" s="227">
        <f>ROUND(L367*K367,2)</f>
        <v>0</v>
      </c>
      <c r="O367" s="227"/>
      <c r="P367" s="227"/>
      <c r="Q367" s="227"/>
      <c r="R367" s="49"/>
      <c r="T367" s="228" t="s">
        <v>22</v>
      </c>
      <c r="U367" s="57" t="s">
        <v>43</v>
      </c>
      <c r="V367" s="48"/>
      <c r="W367" s="229">
        <f>V367*K367</f>
        <v>0</v>
      </c>
      <c r="X367" s="229">
        <v>0</v>
      </c>
      <c r="Y367" s="229">
        <f>X367*K367</f>
        <v>0</v>
      </c>
      <c r="Z367" s="229">
        <v>0.029999999999999999</v>
      </c>
      <c r="AA367" s="230">
        <f>Z367*K367</f>
        <v>0.34154999999999996</v>
      </c>
      <c r="AR367" s="23" t="s">
        <v>249</v>
      </c>
      <c r="AT367" s="23" t="s">
        <v>166</v>
      </c>
      <c r="AU367" s="23" t="s">
        <v>144</v>
      </c>
      <c r="AY367" s="23" t="s">
        <v>165</v>
      </c>
      <c r="BE367" s="143">
        <f>IF(U367="základní",N367,0)</f>
        <v>0</v>
      </c>
      <c r="BF367" s="143">
        <f>IF(U367="snížená",N367,0)</f>
        <v>0</v>
      </c>
      <c r="BG367" s="143">
        <f>IF(U367="zákl. přenesená",N367,0)</f>
        <v>0</v>
      </c>
      <c r="BH367" s="143">
        <f>IF(U367="sníž. přenesená",N367,0)</f>
        <v>0</v>
      </c>
      <c r="BI367" s="143">
        <f>IF(U367="nulová",N367,0)</f>
        <v>0</v>
      </c>
      <c r="BJ367" s="23" t="s">
        <v>144</v>
      </c>
      <c r="BK367" s="143">
        <f>ROUND(L367*K367,2)</f>
        <v>0</v>
      </c>
      <c r="BL367" s="23" t="s">
        <v>249</v>
      </c>
      <c r="BM367" s="23" t="s">
        <v>761</v>
      </c>
    </row>
    <row r="368" s="10" customFormat="1" ht="16.5" customHeight="1">
      <c r="B368" s="231"/>
      <c r="C368" s="232"/>
      <c r="D368" s="232"/>
      <c r="E368" s="233" t="s">
        <v>22</v>
      </c>
      <c r="F368" s="234" t="s">
        <v>752</v>
      </c>
      <c r="G368" s="235"/>
      <c r="H368" s="235"/>
      <c r="I368" s="235"/>
      <c r="J368" s="232"/>
      <c r="K368" s="236">
        <v>11.385</v>
      </c>
      <c r="L368" s="232"/>
      <c r="M368" s="232"/>
      <c r="N368" s="232"/>
      <c r="O368" s="232"/>
      <c r="P368" s="232"/>
      <c r="Q368" s="232"/>
      <c r="R368" s="237"/>
      <c r="T368" s="238"/>
      <c r="U368" s="232"/>
      <c r="V368" s="232"/>
      <c r="W368" s="232"/>
      <c r="X368" s="232"/>
      <c r="Y368" s="232"/>
      <c r="Z368" s="232"/>
      <c r="AA368" s="239"/>
      <c r="AT368" s="240" t="s">
        <v>173</v>
      </c>
      <c r="AU368" s="240" t="s">
        <v>144</v>
      </c>
      <c r="AV368" s="10" t="s">
        <v>144</v>
      </c>
      <c r="AW368" s="10" t="s">
        <v>34</v>
      </c>
      <c r="AX368" s="10" t="s">
        <v>76</v>
      </c>
      <c r="AY368" s="240" t="s">
        <v>165</v>
      </c>
    </row>
    <row r="369" s="11" customFormat="1" ht="16.5" customHeight="1">
      <c r="B369" s="242"/>
      <c r="C369" s="243"/>
      <c r="D369" s="243"/>
      <c r="E369" s="244" t="s">
        <v>22</v>
      </c>
      <c r="F369" s="245" t="s">
        <v>189</v>
      </c>
      <c r="G369" s="243"/>
      <c r="H369" s="243"/>
      <c r="I369" s="243"/>
      <c r="J369" s="243"/>
      <c r="K369" s="246">
        <v>11.385</v>
      </c>
      <c r="L369" s="243"/>
      <c r="M369" s="243"/>
      <c r="N369" s="243"/>
      <c r="O369" s="243"/>
      <c r="P369" s="243"/>
      <c r="Q369" s="243"/>
      <c r="R369" s="247"/>
      <c r="T369" s="248"/>
      <c r="U369" s="243"/>
      <c r="V369" s="243"/>
      <c r="W369" s="243"/>
      <c r="X369" s="243"/>
      <c r="Y369" s="243"/>
      <c r="Z369" s="243"/>
      <c r="AA369" s="249"/>
      <c r="AT369" s="250" t="s">
        <v>173</v>
      </c>
      <c r="AU369" s="250" t="s">
        <v>144</v>
      </c>
      <c r="AV369" s="11" t="s">
        <v>170</v>
      </c>
      <c r="AW369" s="11" t="s">
        <v>34</v>
      </c>
      <c r="AX369" s="11" t="s">
        <v>84</v>
      </c>
      <c r="AY369" s="250" t="s">
        <v>165</v>
      </c>
    </row>
    <row r="370" s="1" customFormat="1" ht="25.5" customHeight="1">
      <c r="B370" s="47"/>
      <c r="C370" s="220" t="s">
        <v>762</v>
      </c>
      <c r="D370" s="220" t="s">
        <v>166</v>
      </c>
      <c r="E370" s="221" t="s">
        <v>763</v>
      </c>
      <c r="F370" s="222" t="s">
        <v>764</v>
      </c>
      <c r="G370" s="222"/>
      <c r="H370" s="222"/>
      <c r="I370" s="222"/>
      <c r="J370" s="223" t="s">
        <v>396</v>
      </c>
      <c r="K370" s="272">
        <v>0</v>
      </c>
      <c r="L370" s="225">
        <v>0</v>
      </c>
      <c r="M370" s="226"/>
      <c r="N370" s="227">
        <f>ROUND(L370*K370,2)</f>
        <v>0</v>
      </c>
      <c r="O370" s="227"/>
      <c r="P370" s="227"/>
      <c r="Q370" s="227"/>
      <c r="R370" s="49"/>
      <c r="T370" s="228" t="s">
        <v>22</v>
      </c>
      <c r="U370" s="57" t="s">
        <v>43</v>
      </c>
      <c r="V370" s="48"/>
      <c r="W370" s="229">
        <f>V370*K370</f>
        <v>0</v>
      </c>
      <c r="X370" s="229">
        <v>0</v>
      </c>
      <c r="Y370" s="229">
        <f>X370*K370</f>
        <v>0</v>
      </c>
      <c r="Z370" s="229">
        <v>0</v>
      </c>
      <c r="AA370" s="230">
        <f>Z370*K370</f>
        <v>0</v>
      </c>
      <c r="AR370" s="23" t="s">
        <v>249</v>
      </c>
      <c r="AT370" s="23" t="s">
        <v>166</v>
      </c>
      <c r="AU370" s="23" t="s">
        <v>144</v>
      </c>
      <c r="AY370" s="23" t="s">
        <v>165</v>
      </c>
      <c r="BE370" s="143">
        <f>IF(U370="základní",N370,0)</f>
        <v>0</v>
      </c>
      <c r="BF370" s="143">
        <f>IF(U370="snížená",N370,0)</f>
        <v>0</v>
      </c>
      <c r="BG370" s="143">
        <f>IF(U370="zákl. přenesená",N370,0)</f>
        <v>0</v>
      </c>
      <c r="BH370" s="143">
        <f>IF(U370="sníž. přenesená",N370,0)</f>
        <v>0</v>
      </c>
      <c r="BI370" s="143">
        <f>IF(U370="nulová",N370,0)</f>
        <v>0</v>
      </c>
      <c r="BJ370" s="23" t="s">
        <v>144</v>
      </c>
      <c r="BK370" s="143">
        <f>ROUND(L370*K370,2)</f>
        <v>0</v>
      </c>
      <c r="BL370" s="23" t="s">
        <v>249</v>
      </c>
      <c r="BM370" s="23" t="s">
        <v>765</v>
      </c>
    </row>
    <row r="371" s="9" customFormat="1" ht="29.88" customHeight="1">
      <c r="B371" s="206"/>
      <c r="C371" s="207"/>
      <c r="D371" s="217" t="s">
        <v>131</v>
      </c>
      <c r="E371" s="217"/>
      <c r="F371" s="217"/>
      <c r="G371" s="217"/>
      <c r="H371" s="217"/>
      <c r="I371" s="217"/>
      <c r="J371" s="217"/>
      <c r="K371" s="217"/>
      <c r="L371" s="217"/>
      <c r="M371" s="217"/>
      <c r="N371" s="268">
        <f>BK371</f>
        <v>0</v>
      </c>
      <c r="O371" s="269"/>
      <c r="P371" s="269"/>
      <c r="Q371" s="269"/>
      <c r="R371" s="210"/>
      <c r="T371" s="211"/>
      <c r="U371" s="207"/>
      <c r="V371" s="207"/>
      <c r="W371" s="212">
        <f>SUM(W372:W378)</f>
        <v>0</v>
      </c>
      <c r="X371" s="207"/>
      <c r="Y371" s="212">
        <f>SUM(Y372:Y378)</f>
        <v>0.67324927000000001</v>
      </c>
      <c r="Z371" s="207"/>
      <c r="AA371" s="213">
        <f>SUM(AA372:AA378)</f>
        <v>0</v>
      </c>
      <c r="AR371" s="214" t="s">
        <v>144</v>
      </c>
      <c r="AT371" s="215" t="s">
        <v>75</v>
      </c>
      <c r="AU371" s="215" t="s">
        <v>84</v>
      </c>
      <c r="AY371" s="214" t="s">
        <v>165</v>
      </c>
      <c r="BK371" s="216">
        <f>SUM(BK372:BK378)</f>
        <v>0</v>
      </c>
    </row>
    <row r="372" s="1" customFormat="1" ht="38.25" customHeight="1">
      <c r="B372" s="47"/>
      <c r="C372" s="220" t="s">
        <v>766</v>
      </c>
      <c r="D372" s="220" t="s">
        <v>166</v>
      </c>
      <c r="E372" s="221" t="s">
        <v>767</v>
      </c>
      <c r="F372" s="222" t="s">
        <v>768</v>
      </c>
      <c r="G372" s="222"/>
      <c r="H372" s="222"/>
      <c r="I372" s="222"/>
      <c r="J372" s="223" t="s">
        <v>185</v>
      </c>
      <c r="K372" s="224">
        <v>55.048999999999999</v>
      </c>
      <c r="L372" s="225">
        <v>0</v>
      </c>
      <c r="M372" s="226"/>
      <c r="N372" s="227">
        <f>ROUND(L372*K372,2)</f>
        <v>0</v>
      </c>
      <c r="O372" s="227"/>
      <c r="P372" s="227"/>
      <c r="Q372" s="227"/>
      <c r="R372" s="49"/>
      <c r="T372" s="228" t="s">
        <v>22</v>
      </c>
      <c r="U372" s="57" t="s">
        <v>43</v>
      </c>
      <c r="V372" s="48"/>
      <c r="W372" s="229">
        <f>V372*K372</f>
        <v>0</v>
      </c>
      <c r="X372" s="229">
        <v>0.01223</v>
      </c>
      <c r="Y372" s="229">
        <f>X372*K372</f>
        <v>0.67324927000000001</v>
      </c>
      <c r="Z372" s="229">
        <v>0</v>
      </c>
      <c r="AA372" s="230">
        <f>Z372*K372</f>
        <v>0</v>
      </c>
      <c r="AR372" s="23" t="s">
        <v>249</v>
      </c>
      <c r="AT372" s="23" t="s">
        <v>166</v>
      </c>
      <c r="AU372" s="23" t="s">
        <v>144</v>
      </c>
      <c r="AY372" s="23" t="s">
        <v>165</v>
      </c>
      <c r="BE372" s="143">
        <f>IF(U372="základní",N372,0)</f>
        <v>0</v>
      </c>
      <c r="BF372" s="143">
        <f>IF(U372="snížená",N372,0)</f>
        <v>0</v>
      </c>
      <c r="BG372" s="143">
        <f>IF(U372="zákl. přenesená",N372,0)</f>
        <v>0</v>
      </c>
      <c r="BH372" s="143">
        <f>IF(U372="sníž. přenesená",N372,0)</f>
        <v>0</v>
      </c>
      <c r="BI372" s="143">
        <f>IF(U372="nulová",N372,0)</f>
        <v>0</v>
      </c>
      <c r="BJ372" s="23" t="s">
        <v>144</v>
      </c>
      <c r="BK372" s="143">
        <f>ROUND(L372*K372,2)</f>
        <v>0</v>
      </c>
      <c r="BL372" s="23" t="s">
        <v>249</v>
      </c>
      <c r="BM372" s="23" t="s">
        <v>769</v>
      </c>
    </row>
    <row r="373" s="10" customFormat="1" ht="16.5" customHeight="1">
      <c r="B373" s="231"/>
      <c r="C373" s="232"/>
      <c r="D373" s="232"/>
      <c r="E373" s="233" t="s">
        <v>22</v>
      </c>
      <c r="F373" s="234" t="s">
        <v>770</v>
      </c>
      <c r="G373" s="235"/>
      <c r="H373" s="235"/>
      <c r="I373" s="235"/>
      <c r="J373" s="232"/>
      <c r="K373" s="236">
        <v>10.853</v>
      </c>
      <c r="L373" s="232"/>
      <c r="M373" s="232"/>
      <c r="N373" s="232"/>
      <c r="O373" s="232"/>
      <c r="P373" s="232"/>
      <c r="Q373" s="232"/>
      <c r="R373" s="237"/>
      <c r="T373" s="238"/>
      <c r="U373" s="232"/>
      <c r="V373" s="232"/>
      <c r="W373" s="232"/>
      <c r="X373" s="232"/>
      <c r="Y373" s="232"/>
      <c r="Z373" s="232"/>
      <c r="AA373" s="239"/>
      <c r="AT373" s="240" t="s">
        <v>173</v>
      </c>
      <c r="AU373" s="240" t="s">
        <v>144</v>
      </c>
      <c r="AV373" s="10" t="s">
        <v>144</v>
      </c>
      <c r="AW373" s="10" t="s">
        <v>34</v>
      </c>
      <c r="AX373" s="10" t="s">
        <v>76</v>
      </c>
      <c r="AY373" s="240" t="s">
        <v>165</v>
      </c>
    </row>
    <row r="374" s="10" customFormat="1" ht="16.5" customHeight="1">
      <c r="B374" s="231"/>
      <c r="C374" s="232"/>
      <c r="D374" s="232"/>
      <c r="E374" s="233" t="s">
        <v>22</v>
      </c>
      <c r="F374" s="241" t="s">
        <v>771</v>
      </c>
      <c r="G374" s="232"/>
      <c r="H374" s="232"/>
      <c r="I374" s="232"/>
      <c r="J374" s="232"/>
      <c r="K374" s="236">
        <v>20.699999999999999</v>
      </c>
      <c r="L374" s="232"/>
      <c r="M374" s="232"/>
      <c r="N374" s="232"/>
      <c r="O374" s="232"/>
      <c r="P374" s="232"/>
      <c r="Q374" s="232"/>
      <c r="R374" s="237"/>
      <c r="T374" s="238"/>
      <c r="U374" s="232"/>
      <c r="V374" s="232"/>
      <c r="W374" s="232"/>
      <c r="X374" s="232"/>
      <c r="Y374" s="232"/>
      <c r="Z374" s="232"/>
      <c r="AA374" s="239"/>
      <c r="AT374" s="240" t="s">
        <v>173</v>
      </c>
      <c r="AU374" s="240" t="s">
        <v>144</v>
      </c>
      <c r="AV374" s="10" t="s">
        <v>144</v>
      </c>
      <c r="AW374" s="10" t="s">
        <v>34</v>
      </c>
      <c r="AX374" s="10" t="s">
        <v>76</v>
      </c>
      <c r="AY374" s="240" t="s">
        <v>165</v>
      </c>
    </row>
    <row r="375" s="10" customFormat="1" ht="16.5" customHeight="1">
      <c r="B375" s="231"/>
      <c r="C375" s="232"/>
      <c r="D375" s="232"/>
      <c r="E375" s="233" t="s">
        <v>22</v>
      </c>
      <c r="F375" s="241" t="s">
        <v>772</v>
      </c>
      <c r="G375" s="232"/>
      <c r="H375" s="232"/>
      <c r="I375" s="232"/>
      <c r="J375" s="232"/>
      <c r="K375" s="236">
        <v>9.2159999999999993</v>
      </c>
      <c r="L375" s="232"/>
      <c r="M375" s="232"/>
      <c r="N375" s="232"/>
      <c r="O375" s="232"/>
      <c r="P375" s="232"/>
      <c r="Q375" s="232"/>
      <c r="R375" s="237"/>
      <c r="T375" s="238"/>
      <c r="U375" s="232"/>
      <c r="V375" s="232"/>
      <c r="W375" s="232"/>
      <c r="X375" s="232"/>
      <c r="Y375" s="232"/>
      <c r="Z375" s="232"/>
      <c r="AA375" s="239"/>
      <c r="AT375" s="240" t="s">
        <v>173</v>
      </c>
      <c r="AU375" s="240" t="s">
        <v>144</v>
      </c>
      <c r="AV375" s="10" t="s">
        <v>144</v>
      </c>
      <c r="AW375" s="10" t="s">
        <v>34</v>
      </c>
      <c r="AX375" s="10" t="s">
        <v>76</v>
      </c>
      <c r="AY375" s="240" t="s">
        <v>165</v>
      </c>
    </row>
    <row r="376" s="10" customFormat="1" ht="16.5" customHeight="1">
      <c r="B376" s="231"/>
      <c r="C376" s="232"/>
      <c r="D376" s="232"/>
      <c r="E376" s="233" t="s">
        <v>22</v>
      </c>
      <c r="F376" s="241" t="s">
        <v>773</v>
      </c>
      <c r="G376" s="232"/>
      <c r="H376" s="232"/>
      <c r="I376" s="232"/>
      <c r="J376" s="232"/>
      <c r="K376" s="236">
        <v>14.279999999999999</v>
      </c>
      <c r="L376" s="232"/>
      <c r="M376" s="232"/>
      <c r="N376" s="232"/>
      <c r="O376" s="232"/>
      <c r="P376" s="232"/>
      <c r="Q376" s="232"/>
      <c r="R376" s="237"/>
      <c r="T376" s="238"/>
      <c r="U376" s="232"/>
      <c r="V376" s="232"/>
      <c r="W376" s="232"/>
      <c r="X376" s="232"/>
      <c r="Y376" s="232"/>
      <c r="Z376" s="232"/>
      <c r="AA376" s="239"/>
      <c r="AT376" s="240" t="s">
        <v>173</v>
      </c>
      <c r="AU376" s="240" t="s">
        <v>144</v>
      </c>
      <c r="AV376" s="10" t="s">
        <v>144</v>
      </c>
      <c r="AW376" s="10" t="s">
        <v>34</v>
      </c>
      <c r="AX376" s="10" t="s">
        <v>76</v>
      </c>
      <c r="AY376" s="240" t="s">
        <v>165</v>
      </c>
    </row>
    <row r="377" s="11" customFormat="1" ht="16.5" customHeight="1">
      <c r="B377" s="242"/>
      <c r="C377" s="243"/>
      <c r="D377" s="243"/>
      <c r="E377" s="244" t="s">
        <v>22</v>
      </c>
      <c r="F377" s="245" t="s">
        <v>189</v>
      </c>
      <c r="G377" s="243"/>
      <c r="H377" s="243"/>
      <c r="I377" s="243"/>
      <c r="J377" s="243"/>
      <c r="K377" s="246">
        <v>55.048999999999999</v>
      </c>
      <c r="L377" s="243"/>
      <c r="M377" s="243"/>
      <c r="N377" s="243"/>
      <c r="O377" s="243"/>
      <c r="P377" s="243"/>
      <c r="Q377" s="243"/>
      <c r="R377" s="247"/>
      <c r="T377" s="248"/>
      <c r="U377" s="243"/>
      <c r="V377" s="243"/>
      <c r="W377" s="243"/>
      <c r="X377" s="243"/>
      <c r="Y377" s="243"/>
      <c r="Z377" s="243"/>
      <c r="AA377" s="249"/>
      <c r="AT377" s="250" t="s">
        <v>173</v>
      </c>
      <c r="AU377" s="250" t="s">
        <v>144</v>
      </c>
      <c r="AV377" s="11" t="s">
        <v>170</v>
      </c>
      <c r="AW377" s="11" t="s">
        <v>34</v>
      </c>
      <c r="AX377" s="11" t="s">
        <v>84</v>
      </c>
      <c r="AY377" s="250" t="s">
        <v>165</v>
      </c>
    </row>
    <row r="378" s="1" customFormat="1" ht="38.25" customHeight="1">
      <c r="B378" s="47"/>
      <c r="C378" s="220" t="s">
        <v>774</v>
      </c>
      <c r="D378" s="220" t="s">
        <v>166</v>
      </c>
      <c r="E378" s="221" t="s">
        <v>775</v>
      </c>
      <c r="F378" s="222" t="s">
        <v>776</v>
      </c>
      <c r="G378" s="222"/>
      <c r="H378" s="222"/>
      <c r="I378" s="222"/>
      <c r="J378" s="223" t="s">
        <v>396</v>
      </c>
      <c r="K378" s="272">
        <v>0</v>
      </c>
      <c r="L378" s="225">
        <v>0</v>
      </c>
      <c r="M378" s="226"/>
      <c r="N378" s="227">
        <f>ROUND(L378*K378,2)</f>
        <v>0</v>
      </c>
      <c r="O378" s="227"/>
      <c r="P378" s="227"/>
      <c r="Q378" s="227"/>
      <c r="R378" s="49"/>
      <c r="T378" s="228" t="s">
        <v>22</v>
      </c>
      <c r="U378" s="57" t="s">
        <v>43</v>
      </c>
      <c r="V378" s="48"/>
      <c r="W378" s="229">
        <f>V378*K378</f>
        <v>0</v>
      </c>
      <c r="X378" s="229">
        <v>0</v>
      </c>
      <c r="Y378" s="229">
        <f>X378*K378</f>
        <v>0</v>
      </c>
      <c r="Z378" s="229">
        <v>0</v>
      </c>
      <c r="AA378" s="230">
        <f>Z378*K378</f>
        <v>0</v>
      </c>
      <c r="AR378" s="23" t="s">
        <v>249</v>
      </c>
      <c r="AT378" s="23" t="s">
        <v>166</v>
      </c>
      <c r="AU378" s="23" t="s">
        <v>144</v>
      </c>
      <c r="AY378" s="23" t="s">
        <v>165</v>
      </c>
      <c r="BE378" s="143">
        <f>IF(U378="základní",N378,0)</f>
        <v>0</v>
      </c>
      <c r="BF378" s="143">
        <f>IF(U378="snížená",N378,0)</f>
        <v>0</v>
      </c>
      <c r="BG378" s="143">
        <f>IF(U378="zákl. přenesená",N378,0)</f>
        <v>0</v>
      </c>
      <c r="BH378" s="143">
        <f>IF(U378="sníž. přenesená",N378,0)</f>
        <v>0</v>
      </c>
      <c r="BI378" s="143">
        <f>IF(U378="nulová",N378,0)</f>
        <v>0</v>
      </c>
      <c r="BJ378" s="23" t="s">
        <v>144</v>
      </c>
      <c r="BK378" s="143">
        <f>ROUND(L378*K378,2)</f>
        <v>0</v>
      </c>
      <c r="BL378" s="23" t="s">
        <v>249</v>
      </c>
      <c r="BM378" s="23" t="s">
        <v>777</v>
      </c>
    </row>
    <row r="379" s="9" customFormat="1" ht="29.88" customHeight="1">
      <c r="B379" s="206"/>
      <c r="C379" s="207"/>
      <c r="D379" s="217" t="s">
        <v>132</v>
      </c>
      <c r="E379" s="217"/>
      <c r="F379" s="217"/>
      <c r="G379" s="217"/>
      <c r="H379" s="217"/>
      <c r="I379" s="217"/>
      <c r="J379" s="217"/>
      <c r="K379" s="217"/>
      <c r="L379" s="217"/>
      <c r="M379" s="217"/>
      <c r="N379" s="268">
        <f>BK379</f>
        <v>0</v>
      </c>
      <c r="O379" s="269"/>
      <c r="P379" s="269"/>
      <c r="Q379" s="269"/>
      <c r="R379" s="210"/>
      <c r="T379" s="211"/>
      <c r="U379" s="207"/>
      <c r="V379" s="207"/>
      <c r="W379" s="212">
        <f>SUM(W380:W395)</f>
        <v>0</v>
      </c>
      <c r="X379" s="207"/>
      <c r="Y379" s="212">
        <f>SUM(Y380:Y395)</f>
        <v>0.12566999999999998</v>
      </c>
      <c r="Z379" s="207"/>
      <c r="AA379" s="213">
        <f>SUM(AA380:AA395)</f>
        <v>0.3992</v>
      </c>
      <c r="AR379" s="214" t="s">
        <v>144</v>
      </c>
      <c r="AT379" s="215" t="s">
        <v>75</v>
      </c>
      <c r="AU379" s="215" t="s">
        <v>84</v>
      </c>
      <c r="AY379" s="214" t="s">
        <v>165</v>
      </c>
      <c r="BK379" s="216">
        <f>SUM(BK380:BK395)</f>
        <v>0</v>
      </c>
    </row>
    <row r="380" s="1" customFormat="1" ht="38.25" customHeight="1">
      <c r="B380" s="47"/>
      <c r="C380" s="220" t="s">
        <v>778</v>
      </c>
      <c r="D380" s="220" t="s">
        <v>166</v>
      </c>
      <c r="E380" s="221" t="s">
        <v>779</v>
      </c>
      <c r="F380" s="222" t="s">
        <v>780</v>
      </c>
      <c r="G380" s="222"/>
      <c r="H380" s="222"/>
      <c r="I380" s="222"/>
      <c r="J380" s="223" t="s">
        <v>169</v>
      </c>
      <c r="K380" s="224">
        <v>7</v>
      </c>
      <c r="L380" s="225">
        <v>0</v>
      </c>
      <c r="M380" s="226"/>
      <c r="N380" s="227">
        <f>ROUND(L380*K380,2)</f>
        <v>0</v>
      </c>
      <c r="O380" s="227"/>
      <c r="P380" s="227"/>
      <c r="Q380" s="227"/>
      <c r="R380" s="49"/>
      <c r="T380" s="228" t="s">
        <v>22</v>
      </c>
      <c r="U380" s="57" t="s">
        <v>43</v>
      </c>
      <c r="V380" s="48"/>
      <c r="W380" s="229">
        <f>V380*K380</f>
        <v>0</v>
      </c>
      <c r="X380" s="229">
        <v>0</v>
      </c>
      <c r="Y380" s="229">
        <f>X380*K380</f>
        <v>0</v>
      </c>
      <c r="Z380" s="229">
        <v>0</v>
      </c>
      <c r="AA380" s="230">
        <f>Z380*K380</f>
        <v>0</v>
      </c>
      <c r="AR380" s="23" t="s">
        <v>249</v>
      </c>
      <c r="AT380" s="23" t="s">
        <v>166</v>
      </c>
      <c r="AU380" s="23" t="s">
        <v>144</v>
      </c>
      <c r="AY380" s="23" t="s">
        <v>165</v>
      </c>
      <c r="BE380" s="143">
        <f>IF(U380="základní",N380,0)</f>
        <v>0</v>
      </c>
      <c r="BF380" s="143">
        <f>IF(U380="snížená",N380,0)</f>
        <v>0</v>
      </c>
      <c r="BG380" s="143">
        <f>IF(U380="zákl. přenesená",N380,0)</f>
        <v>0</v>
      </c>
      <c r="BH380" s="143">
        <f>IF(U380="sníž. přenesená",N380,0)</f>
        <v>0</v>
      </c>
      <c r="BI380" s="143">
        <f>IF(U380="nulová",N380,0)</f>
        <v>0</v>
      </c>
      <c r="BJ380" s="23" t="s">
        <v>144</v>
      </c>
      <c r="BK380" s="143">
        <f>ROUND(L380*K380,2)</f>
        <v>0</v>
      </c>
      <c r="BL380" s="23" t="s">
        <v>249</v>
      </c>
      <c r="BM380" s="23" t="s">
        <v>781</v>
      </c>
    </row>
    <row r="381" s="1" customFormat="1" ht="38.25" customHeight="1">
      <c r="B381" s="47"/>
      <c r="C381" s="260" t="s">
        <v>782</v>
      </c>
      <c r="D381" s="260" t="s">
        <v>268</v>
      </c>
      <c r="E381" s="261" t="s">
        <v>783</v>
      </c>
      <c r="F381" s="262" t="s">
        <v>784</v>
      </c>
      <c r="G381" s="262"/>
      <c r="H381" s="262"/>
      <c r="I381" s="262"/>
      <c r="J381" s="263" t="s">
        <v>169</v>
      </c>
      <c r="K381" s="264">
        <v>2</v>
      </c>
      <c r="L381" s="265">
        <v>0</v>
      </c>
      <c r="M381" s="266"/>
      <c r="N381" s="267">
        <f>ROUND(L381*K381,2)</f>
        <v>0</v>
      </c>
      <c r="O381" s="227"/>
      <c r="P381" s="227"/>
      <c r="Q381" s="227"/>
      <c r="R381" s="49"/>
      <c r="T381" s="228" t="s">
        <v>22</v>
      </c>
      <c r="U381" s="57" t="s">
        <v>43</v>
      </c>
      <c r="V381" s="48"/>
      <c r="W381" s="229">
        <f>V381*K381</f>
        <v>0</v>
      </c>
      <c r="X381" s="229">
        <v>0.0138</v>
      </c>
      <c r="Y381" s="229">
        <f>X381*K381</f>
        <v>0.0276</v>
      </c>
      <c r="Z381" s="229">
        <v>0</v>
      </c>
      <c r="AA381" s="230">
        <f>Z381*K381</f>
        <v>0</v>
      </c>
      <c r="AR381" s="23" t="s">
        <v>341</v>
      </c>
      <c r="AT381" s="23" t="s">
        <v>268</v>
      </c>
      <c r="AU381" s="23" t="s">
        <v>144</v>
      </c>
      <c r="AY381" s="23" t="s">
        <v>165</v>
      </c>
      <c r="BE381" s="143">
        <f>IF(U381="základní",N381,0)</f>
        <v>0</v>
      </c>
      <c r="BF381" s="143">
        <f>IF(U381="snížená",N381,0)</f>
        <v>0</v>
      </c>
      <c r="BG381" s="143">
        <f>IF(U381="zákl. přenesená",N381,0)</f>
        <v>0</v>
      </c>
      <c r="BH381" s="143">
        <f>IF(U381="sníž. přenesená",N381,0)</f>
        <v>0</v>
      </c>
      <c r="BI381" s="143">
        <f>IF(U381="nulová",N381,0)</f>
        <v>0</v>
      </c>
      <c r="BJ381" s="23" t="s">
        <v>144</v>
      </c>
      <c r="BK381" s="143">
        <f>ROUND(L381*K381,2)</f>
        <v>0</v>
      </c>
      <c r="BL381" s="23" t="s">
        <v>249</v>
      </c>
      <c r="BM381" s="23" t="s">
        <v>785</v>
      </c>
    </row>
    <row r="382" s="1" customFormat="1" ht="38.25" customHeight="1">
      <c r="B382" s="47"/>
      <c r="C382" s="260" t="s">
        <v>786</v>
      </c>
      <c r="D382" s="260" t="s">
        <v>268</v>
      </c>
      <c r="E382" s="261" t="s">
        <v>787</v>
      </c>
      <c r="F382" s="262" t="s">
        <v>788</v>
      </c>
      <c r="G382" s="262"/>
      <c r="H382" s="262"/>
      <c r="I382" s="262"/>
      <c r="J382" s="263" t="s">
        <v>169</v>
      </c>
      <c r="K382" s="264">
        <v>2</v>
      </c>
      <c r="L382" s="265">
        <v>0</v>
      </c>
      <c r="M382" s="266"/>
      <c r="N382" s="267">
        <f>ROUND(L382*K382,2)</f>
        <v>0</v>
      </c>
      <c r="O382" s="227"/>
      <c r="P382" s="227"/>
      <c r="Q382" s="227"/>
      <c r="R382" s="49"/>
      <c r="T382" s="228" t="s">
        <v>22</v>
      </c>
      <c r="U382" s="57" t="s">
        <v>43</v>
      </c>
      <c r="V382" s="48"/>
      <c r="W382" s="229">
        <f>V382*K382</f>
        <v>0</v>
      </c>
      <c r="X382" s="229">
        <v>0.016</v>
      </c>
      <c r="Y382" s="229">
        <f>X382*K382</f>
        <v>0.032000000000000001</v>
      </c>
      <c r="Z382" s="229">
        <v>0</v>
      </c>
      <c r="AA382" s="230">
        <f>Z382*K382</f>
        <v>0</v>
      </c>
      <c r="AR382" s="23" t="s">
        <v>341</v>
      </c>
      <c r="AT382" s="23" t="s">
        <v>268</v>
      </c>
      <c r="AU382" s="23" t="s">
        <v>144</v>
      </c>
      <c r="AY382" s="23" t="s">
        <v>165</v>
      </c>
      <c r="BE382" s="143">
        <f>IF(U382="základní",N382,0)</f>
        <v>0</v>
      </c>
      <c r="BF382" s="143">
        <f>IF(U382="snížená",N382,0)</f>
        <v>0</v>
      </c>
      <c r="BG382" s="143">
        <f>IF(U382="zákl. přenesená",N382,0)</f>
        <v>0</v>
      </c>
      <c r="BH382" s="143">
        <f>IF(U382="sníž. přenesená",N382,0)</f>
        <v>0</v>
      </c>
      <c r="BI382" s="143">
        <f>IF(U382="nulová",N382,0)</f>
        <v>0</v>
      </c>
      <c r="BJ382" s="23" t="s">
        <v>144</v>
      </c>
      <c r="BK382" s="143">
        <f>ROUND(L382*K382,2)</f>
        <v>0</v>
      </c>
      <c r="BL382" s="23" t="s">
        <v>249</v>
      </c>
      <c r="BM382" s="23" t="s">
        <v>789</v>
      </c>
    </row>
    <row r="383" s="1" customFormat="1" ht="38.25" customHeight="1">
      <c r="B383" s="47"/>
      <c r="C383" s="260" t="s">
        <v>790</v>
      </c>
      <c r="D383" s="260" t="s">
        <v>268</v>
      </c>
      <c r="E383" s="261" t="s">
        <v>791</v>
      </c>
      <c r="F383" s="262" t="s">
        <v>792</v>
      </c>
      <c r="G383" s="262"/>
      <c r="H383" s="262"/>
      <c r="I383" s="262"/>
      <c r="J383" s="263" t="s">
        <v>169</v>
      </c>
      <c r="K383" s="264">
        <v>2</v>
      </c>
      <c r="L383" s="265">
        <v>0</v>
      </c>
      <c r="M383" s="266"/>
      <c r="N383" s="267">
        <f>ROUND(L383*K383,2)</f>
        <v>0</v>
      </c>
      <c r="O383" s="227"/>
      <c r="P383" s="227"/>
      <c r="Q383" s="227"/>
      <c r="R383" s="49"/>
      <c r="T383" s="228" t="s">
        <v>22</v>
      </c>
      <c r="U383" s="57" t="s">
        <v>43</v>
      </c>
      <c r="V383" s="48"/>
      <c r="W383" s="229">
        <f>V383*K383</f>
        <v>0</v>
      </c>
      <c r="X383" s="229">
        <v>0.020500000000000001</v>
      </c>
      <c r="Y383" s="229">
        <f>X383*K383</f>
        <v>0.041000000000000002</v>
      </c>
      <c r="Z383" s="229">
        <v>0</v>
      </c>
      <c r="AA383" s="230">
        <f>Z383*K383</f>
        <v>0</v>
      </c>
      <c r="AR383" s="23" t="s">
        <v>341</v>
      </c>
      <c r="AT383" s="23" t="s">
        <v>268</v>
      </c>
      <c r="AU383" s="23" t="s">
        <v>144</v>
      </c>
      <c r="AY383" s="23" t="s">
        <v>165</v>
      </c>
      <c r="BE383" s="143">
        <f>IF(U383="základní",N383,0)</f>
        <v>0</v>
      </c>
      <c r="BF383" s="143">
        <f>IF(U383="snížená",N383,0)</f>
        <v>0</v>
      </c>
      <c r="BG383" s="143">
        <f>IF(U383="zákl. přenesená",N383,0)</f>
        <v>0</v>
      </c>
      <c r="BH383" s="143">
        <f>IF(U383="sníž. přenesená",N383,0)</f>
        <v>0</v>
      </c>
      <c r="BI383" s="143">
        <f>IF(U383="nulová",N383,0)</f>
        <v>0</v>
      </c>
      <c r="BJ383" s="23" t="s">
        <v>144</v>
      </c>
      <c r="BK383" s="143">
        <f>ROUND(L383*K383,2)</f>
        <v>0</v>
      </c>
      <c r="BL383" s="23" t="s">
        <v>249</v>
      </c>
      <c r="BM383" s="23" t="s">
        <v>793</v>
      </c>
    </row>
    <row r="384" s="1" customFormat="1" ht="38.25" customHeight="1">
      <c r="B384" s="47"/>
      <c r="C384" s="260" t="s">
        <v>794</v>
      </c>
      <c r="D384" s="260" t="s">
        <v>268</v>
      </c>
      <c r="E384" s="261" t="s">
        <v>795</v>
      </c>
      <c r="F384" s="262" t="s">
        <v>796</v>
      </c>
      <c r="G384" s="262"/>
      <c r="H384" s="262"/>
      <c r="I384" s="262"/>
      <c r="J384" s="263" t="s">
        <v>169</v>
      </c>
      <c r="K384" s="264">
        <v>1</v>
      </c>
      <c r="L384" s="265">
        <v>0</v>
      </c>
      <c r="M384" s="266"/>
      <c r="N384" s="267">
        <f>ROUND(L384*K384,2)</f>
        <v>0</v>
      </c>
      <c r="O384" s="227"/>
      <c r="P384" s="227"/>
      <c r="Q384" s="227"/>
      <c r="R384" s="49"/>
      <c r="T384" s="228" t="s">
        <v>22</v>
      </c>
      <c r="U384" s="57" t="s">
        <v>43</v>
      </c>
      <c r="V384" s="48"/>
      <c r="W384" s="229">
        <f>V384*K384</f>
        <v>0</v>
      </c>
      <c r="X384" s="229">
        <v>0.016</v>
      </c>
      <c r="Y384" s="229">
        <f>X384*K384</f>
        <v>0.016</v>
      </c>
      <c r="Z384" s="229">
        <v>0</v>
      </c>
      <c r="AA384" s="230">
        <f>Z384*K384</f>
        <v>0</v>
      </c>
      <c r="AR384" s="23" t="s">
        <v>341</v>
      </c>
      <c r="AT384" s="23" t="s">
        <v>268</v>
      </c>
      <c r="AU384" s="23" t="s">
        <v>144</v>
      </c>
      <c r="AY384" s="23" t="s">
        <v>165</v>
      </c>
      <c r="BE384" s="143">
        <f>IF(U384="základní",N384,0)</f>
        <v>0</v>
      </c>
      <c r="BF384" s="143">
        <f>IF(U384="snížená",N384,0)</f>
        <v>0</v>
      </c>
      <c r="BG384" s="143">
        <f>IF(U384="zákl. přenesená",N384,0)</f>
        <v>0</v>
      </c>
      <c r="BH384" s="143">
        <f>IF(U384="sníž. přenesená",N384,0)</f>
        <v>0</v>
      </c>
      <c r="BI384" s="143">
        <f>IF(U384="nulová",N384,0)</f>
        <v>0</v>
      </c>
      <c r="BJ384" s="23" t="s">
        <v>144</v>
      </c>
      <c r="BK384" s="143">
        <f>ROUND(L384*K384,2)</f>
        <v>0</v>
      </c>
      <c r="BL384" s="23" t="s">
        <v>249</v>
      </c>
      <c r="BM384" s="23" t="s">
        <v>797</v>
      </c>
    </row>
    <row r="385" s="1" customFormat="1" ht="38.25" customHeight="1">
      <c r="B385" s="47"/>
      <c r="C385" s="220" t="s">
        <v>798</v>
      </c>
      <c r="D385" s="220" t="s">
        <v>166</v>
      </c>
      <c r="E385" s="221" t="s">
        <v>799</v>
      </c>
      <c r="F385" s="222" t="s">
        <v>800</v>
      </c>
      <c r="G385" s="222"/>
      <c r="H385" s="222"/>
      <c r="I385" s="222"/>
      <c r="J385" s="223" t="s">
        <v>169</v>
      </c>
      <c r="K385" s="224">
        <v>1</v>
      </c>
      <c r="L385" s="225">
        <v>0</v>
      </c>
      <c r="M385" s="226"/>
      <c r="N385" s="227">
        <f>ROUND(L385*K385,2)</f>
        <v>0</v>
      </c>
      <c r="O385" s="227"/>
      <c r="P385" s="227"/>
      <c r="Q385" s="227"/>
      <c r="R385" s="49"/>
      <c r="T385" s="228" t="s">
        <v>22</v>
      </c>
      <c r="U385" s="57" t="s">
        <v>43</v>
      </c>
      <c r="V385" s="48"/>
      <c r="W385" s="229">
        <f>V385*K385</f>
        <v>0</v>
      </c>
      <c r="X385" s="229">
        <v>0</v>
      </c>
      <c r="Y385" s="229">
        <f>X385*K385</f>
        <v>0</v>
      </c>
      <c r="Z385" s="229">
        <v>0</v>
      </c>
      <c r="AA385" s="230">
        <f>Z385*K385</f>
        <v>0</v>
      </c>
      <c r="AR385" s="23" t="s">
        <v>249</v>
      </c>
      <c r="AT385" s="23" t="s">
        <v>166</v>
      </c>
      <c r="AU385" s="23" t="s">
        <v>144</v>
      </c>
      <c r="AY385" s="23" t="s">
        <v>165</v>
      </c>
      <c r="BE385" s="143">
        <f>IF(U385="základní",N385,0)</f>
        <v>0</v>
      </c>
      <c r="BF385" s="143">
        <f>IF(U385="snížená",N385,0)</f>
        <v>0</v>
      </c>
      <c r="BG385" s="143">
        <f>IF(U385="zákl. přenesená",N385,0)</f>
        <v>0</v>
      </c>
      <c r="BH385" s="143">
        <f>IF(U385="sníž. přenesená",N385,0)</f>
        <v>0</v>
      </c>
      <c r="BI385" s="143">
        <f>IF(U385="nulová",N385,0)</f>
        <v>0</v>
      </c>
      <c r="BJ385" s="23" t="s">
        <v>144</v>
      </c>
      <c r="BK385" s="143">
        <f>ROUND(L385*K385,2)</f>
        <v>0</v>
      </c>
      <c r="BL385" s="23" t="s">
        <v>249</v>
      </c>
      <c r="BM385" s="23" t="s">
        <v>801</v>
      </c>
    </row>
    <row r="386" s="1" customFormat="1" ht="38.25" customHeight="1">
      <c r="B386" s="47"/>
      <c r="C386" s="260" t="s">
        <v>802</v>
      </c>
      <c r="D386" s="260" t="s">
        <v>268</v>
      </c>
      <c r="E386" s="261" t="s">
        <v>803</v>
      </c>
      <c r="F386" s="262" t="s">
        <v>804</v>
      </c>
      <c r="G386" s="262"/>
      <c r="H386" s="262"/>
      <c r="I386" s="262"/>
      <c r="J386" s="263" t="s">
        <v>494</v>
      </c>
      <c r="K386" s="264">
        <v>1</v>
      </c>
      <c r="L386" s="265">
        <v>0</v>
      </c>
      <c r="M386" s="266"/>
      <c r="N386" s="267">
        <f>ROUND(L386*K386,2)</f>
        <v>0</v>
      </c>
      <c r="O386" s="227"/>
      <c r="P386" s="227"/>
      <c r="Q386" s="227"/>
      <c r="R386" s="49"/>
      <c r="T386" s="228" t="s">
        <v>22</v>
      </c>
      <c r="U386" s="57" t="s">
        <v>43</v>
      </c>
      <c r="V386" s="48"/>
      <c r="W386" s="229">
        <f>V386*K386</f>
        <v>0</v>
      </c>
      <c r="X386" s="229">
        <v>0</v>
      </c>
      <c r="Y386" s="229">
        <f>X386*K386</f>
        <v>0</v>
      </c>
      <c r="Z386" s="229">
        <v>0</v>
      </c>
      <c r="AA386" s="230">
        <f>Z386*K386</f>
        <v>0</v>
      </c>
      <c r="AR386" s="23" t="s">
        <v>341</v>
      </c>
      <c r="AT386" s="23" t="s">
        <v>268</v>
      </c>
      <c r="AU386" s="23" t="s">
        <v>144</v>
      </c>
      <c r="AY386" s="23" t="s">
        <v>165</v>
      </c>
      <c r="BE386" s="143">
        <f>IF(U386="základní",N386,0)</f>
        <v>0</v>
      </c>
      <c r="BF386" s="143">
        <f>IF(U386="snížená",N386,0)</f>
        <v>0</v>
      </c>
      <c r="BG386" s="143">
        <f>IF(U386="zákl. přenesená",N386,0)</f>
        <v>0</v>
      </c>
      <c r="BH386" s="143">
        <f>IF(U386="sníž. přenesená",N386,0)</f>
        <v>0</v>
      </c>
      <c r="BI386" s="143">
        <f>IF(U386="nulová",N386,0)</f>
        <v>0</v>
      </c>
      <c r="BJ386" s="23" t="s">
        <v>144</v>
      </c>
      <c r="BK386" s="143">
        <f>ROUND(L386*K386,2)</f>
        <v>0</v>
      </c>
      <c r="BL386" s="23" t="s">
        <v>249</v>
      </c>
      <c r="BM386" s="23" t="s">
        <v>805</v>
      </c>
    </row>
    <row r="387" s="1" customFormat="1" ht="25.5" customHeight="1">
      <c r="B387" s="47"/>
      <c r="C387" s="220" t="s">
        <v>806</v>
      </c>
      <c r="D387" s="220" t="s">
        <v>166</v>
      </c>
      <c r="E387" s="221" t="s">
        <v>807</v>
      </c>
      <c r="F387" s="222" t="s">
        <v>808</v>
      </c>
      <c r="G387" s="222"/>
      <c r="H387" s="222"/>
      <c r="I387" s="222"/>
      <c r="J387" s="223" t="s">
        <v>169</v>
      </c>
      <c r="K387" s="224">
        <v>10</v>
      </c>
      <c r="L387" s="225">
        <v>0</v>
      </c>
      <c r="M387" s="226"/>
      <c r="N387" s="227">
        <f>ROUND(L387*K387,2)</f>
        <v>0</v>
      </c>
      <c r="O387" s="227"/>
      <c r="P387" s="227"/>
      <c r="Q387" s="227"/>
      <c r="R387" s="49"/>
      <c r="T387" s="228" t="s">
        <v>22</v>
      </c>
      <c r="U387" s="57" t="s">
        <v>43</v>
      </c>
      <c r="V387" s="48"/>
      <c r="W387" s="229">
        <f>V387*K387</f>
        <v>0</v>
      </c>
      <c r="X387" s="229">
        <v>0</v>
      </c>
      <c r="Y387" s="229">
        <f>X387*K387</f>
        <v>0</v>
      </c>
      <c r="Z387" s="229">
        <v>0.0018</v>
      </c>
      <c r="AA387" s="230">
        <f>Z387*K387</f>
        <v>0.017999999999999999</v>
      </c>
      <c r="AR387" s="23" t="s">
        <v>249</v>
      </c>
      <c r="AT387" s="23" t="s">
        <v>166</v>
      </c>
      <c r="AU387" s="23" t="s">
        <v>144</v>
      </c>
      <c r="AY387" s="23" t="s">
        <v>165</v>
      </c>
      <c r="BE387" s="143">
        <f>IF(U387="základní",N387,0)</f>
        <v>0</v>
      </c>
      <c r="BF387" s="143">
        <f>IF(U387="snížená",N387,0)</f>
        <v>0</v>
      </c>
      <c r="BG387" s="143">
        <f>IF(U387="zákl. přenesená",N387,0)</f>
        <v>0</v>
      </c>
      <c r="BH387" s="143">
        <f>IF(U387="sníž. přenesená",N387,0)</f>
        <v>0</v>
      </c>
      <c r="BI387" s="143">
        <f>IF(U387="nulová",N387,0)</f>
        <v>0</v>
      </c>
      <c r="BJ387" s="23" t="s">
        <v>144</v>
      </c>
      <c r="BK387" s="143">
        <f>ROUND(L387*K387,2)</f>
        <v>0</v>
      </c>
      <c r="BL387" s="23" t="s">
        <v>249</v>
      </c>
      <c r="BM387" s="23" t="s">
        <v>809</v>
      </c>
    </row>
    <row r="388" s="1" customFormat="1" ht="25.5" customHeight="1">
      <c r="B388" s="47"/>
      <c r="C388" s="220" t="s">
        <v>810</v>
      </c>
      <c r="D388" s="220" t="s">
        <v>166</v>
      </c>
      <c r="E388" s="221" t="s">
        <v>811</v>
      </c>
      <c r="F388" s="222" t="s">
        <v>812</v>
      </c>
      <c r="G388" s="222"/>
      <c r="H388" s="222"/>
      <c r="I388" s="222"/>
      <c r="J388" s="223" t="s">
        <v>169</v>
      </c>
      <c r="K388" s="224">
        <v>8</v>
      </c>
      <c r="L388" s="225">
        <v>0</v>
      </c>
      <c r="M388" s="226"/>
      <c r="N388" s="227">
        <f>ROUND(L388*K388,2)</f>
        <v>0</v>
      </c>
      <c r="O388" s="227"/>
      <c r="P388" s="227"/>
      <c r="Q388" s="227"/>
      <c r="R388" s="49"/>
      <c r="T388" s="228" t="s">
        <v>22</v>
      </c>
      <c r="U388" s="57" t="s">
        <v>43</v>
      </c>
      <c r="V388" s="48"/>
      <c r="W388" s="229">
        <f>V388*K388</f>
        <v>0</v>
      </c>
      <c r="X388" s="229">
        <v>0</v>
      </c>
      <c r="Y388" s="229">
        <f>X388*K388</f>
        <v>0</v>
      </c>
      <c r="Z388" s="229">
        <v>0</v>
      </c>
      <c r="AA388" s="230">
        <f>Z388*K388</f>
        <v>0</v>
      </c>
      <c r="AR388" s="23" t="s">
        <v>249</v>
      </c>
      <c r="AT388" s="23" t="s">
        <v>166</v>
      </c>
      <c r="AU388" s="23" t="s">
        <v>144</v>
      </c>
      <c r="AY388" s="23" t="s">
        <v>165</v>
      </c>
      <c r="BE388" s="143">
        <f>IF(U388="základní",N388,0)</f>
        <v>0</v>
      </c>
      <c r="BF388" s="143">
        <f>IF(U388="snížená",N388,0)</f>
        <v>0</v>
      </c>
      <c r="BG388" s="143">
        <f>IF(U388="zákl. přenesená",N388,0)</f>
        <v>0</v>
      </c>
      <c r="BH388" s="143">
        <f>IF(U388="sníž. přenesená",N388,0)</f>
        <v>0</v>
      </c>
      <c r="BI388" s="143">
        <f>IF(U388="nulová",N388,0)</f>
        <v>0</v>
      </c>
      <c r="BJ388" s="23" t="s">
        <v>144</v>
      </c>
      <c r="BK388" s="143">
        <f>ROUND(L388*K388,2)</f>
        <v>0</v>
      </c>
      <c r="BL388" s="23" t="s">
        <v>249</v>
      </c>
      <c r="BM388" s="23" t="s">
        <v>813</v>
      </c>
    </row>
    <row r="389" s="1" customFormat="1" ht="25.5" customHeight="1">
      <c r="B389" s="47"/>
      <c r="C389" s="260" t="s">
        <v>814</v>
      </c>
      <c r="D389" s="260" t="s">
        <v>268</v>
      </c>
      <c r="E389" s="261" t="s">
        <v>815</v>
      </c>
      <c r="F389" s="262" t="s">
        <v>816</v>
      </c>
      <c r="G389" s="262"/>
      <c r="H389" s="262"/>
      <c r="I389" s="262"/>
      <c r="J389" s="263" t="s">
        <v>169</v>
      </c>
      <c r="K389" s="264">
        <v>3</v>
      </c>
      <c r="L389" s="265">
        <v>0</v>
      </c>
      <c r="M389" s="266"/>
      <c r="N389" s="267">
        <f>ROUND(L389*K389,2)</f>
        <v>0</v>
      </c>
      <c r="O389" s="227"/>
      <c r="P389" s="227"/>
      <c r="Q389" s="227"/>
      <c r="R389" s="49"/>
      <c r="T389" s="228" t="s">
        <v>22</v>
      </c>
      <c r="U389" s="57" t="s">
        <v>43</v>
      </c>
      <c r="V389" s="48"/>
      <c r="W389" s="229">
        <f>V389*K389</f>
        <v>0</v>
      </c>
      <c r="X389" s="229">
        <v>0.00092000000000000003</v>
      </c>
      <c r="Y389" s="229">
        <f>X389*K389</f>
        <v>0.0027600000000000003</v>
      </c>
      <c r="Z389" s="229">
        <v>0</v>
      </c>
      <c r="AA389" s="230">
        <f>Z389*K389</f>
        <v>0</v>
      </c>
      <c r="AR389" s="23" t="s">
        <v>341</v>
      </c>
      <c r="AT389" s="23" t="s">
        <v>268</v>
      </c>
      <c r="AU389" s="23" t="s">
        <v>144</v>
      </c>
      <c r="AY389" s="23" t="s">
        <v>165</v>
      </c>
      <c r="BE389" s="143">
        <f>IF(U389="základní",N389,0)</f>
        <v>0</v>
      </c>
      <c r="BF389" s="143">
        <f>IF(U389="snížená",N389,0)</f>
        <v>0</v>
      </c>
      <c r="BG389" s="143">
        <f>IF(U389="zákl. přenesená",N389,0)</f>
        <v>0</v>
      </c>
      <c r="BH389" s="143">
        <f>IF(U389="sníž. přenesená",N389,0)</f>
        <v>0</v>
      </c>
      <c r="BI389" s="143">
        <f>IF(U389="nulová",N389,0)</f>
        <v>0</v>
      </c>
      <c r="BJ389" s="23" t="s">
        <v>144</v>
      </c>
      <c r="BK389" s="143">
        <f>ROUND(L389*K389,2)</f>
        <v>0</v>
      </c>
      <c r="BL389" s="23" t="s">
        <v>249</v>
      </c>
      <c r="BM389" s="23" t="s">
        <v>817</v>
      </c>
    </row>
    <row r="390" s="1" customFormat="1" ht="25.5" customHeight="1">
      <c r="B390" s="47"/>
      <c r="C390" s="260" t="s">
        <v>818</v>
      </c>
      <c r="D390" s="260" t="s">
        <v>268</v>
      </c>
      <c r="E390" s="261" t="s">
        <v>819</v>
      </c>
      <c r="F390" s="262" t="s">
        <v>820</v>
      </c>
      <c r="G390" s="262"/>
      <c r="H390" s="262"/>
      <c r="I390" s="262"/>
      <c r="J390" s="263" t="s">
        <v>169</v>
      </c>
      <c r="K390" s="264">
        <v>4</v>
      </c>
      <c r="L390" s="265">
        <v>0</v>
      </c>
      <c r="M390" s="266"/>
      <c r="N390" s="267">
        <f>ROUND(L390*K390,2)</f>
        <v>0</v>
      </c>
      <c r="O390" s="227"/>
      <c r="P390" s="227"/>
      <c r="Q390" s="227"/>
      <c r="R390" s="49"/>
      <c r="T390" s="228" t="s">
        <v>22</v>
      </c>
      <c r="U390" s="57" t="s">
        <v>43</v>
      </c>
      <c r="V390" s="48"/>
      <c r="W390" s="229">
        <f>V390*K390</f>
        <v>0</v>
      </c>
      <c r="X390" s="229">
        <v>0.00123</v>
      </c>
      <c r="Y390" s="229">
        <f>X390*K390</f>
        <v>0.0049199999999999999</v>
      </c>
      <c r="Z390" s="229">
        <v>0</v>
      </c>
      <c r="AA390" s="230">
        <f>Z390*K390</f>
        <v>0</v>
      </c>
      <c r="AR390" s="23" t="s">
        <v>341</v>
      </c>
      <c r="AT390" s="23" t="s">
        <v>268</v>
      </c>
      <c r="AU390" s="23" t="s">
        <v>144</v>
      </c>
      <c r="AY390" s="23" t="s">
        <v>165</v>
      </c>
      <c r="BE390" s="143">
        <f>IF(U390="základní",N390,0)</f>
        <v>0</v>
      </c>
      <c r="BF390" s="143">
        <f>IF(U390="snížená",N390,0)</f>
        <v>0</v>
      </c>
      <c r="BG390" s="143">
        <f>IF(U390="zákl. přenesená",N390,0)</f>
        <v>0</v>
      </c>
      <c r="BH390" s="143">
        <f>IF(U390="sníž. přenesená",N390,0)</f>
        <v>0</v>
      </c>
      <c r="BI390" s="143">
        <f>IF(U390="nulová",N390,0)</f>
        <v>0</v>
      </c>
      <c r="BJ390" s="23" t="s">
        <v>144</v>
      </c>
      <c r="BK390" s="143">
        <f>ROUND(L390*K390,2)</f>
        <v>0</v>
      </c>
      <c r="BL390" s="23" t="s">
        <v>249</v>
      </c>
      <c r="BM390" s="23" t="s">
        <v>821</v>
      </c>
    </row>
    <row r="391" s="1" customFormat="1" ht="25.5" customHeight="1">
      <c r="B391" s="47"/>
      <c r="C391" s="260" t="s">
        <v>822</v>
      </c>
      <c r="D391" s="260" t="s">
        <v>268</v>
      </c>
      <c r="E391" s="261" t="s">
        <v>823</v>
      </c>
      <c r="F391" s="262" t="s">
        <v>824</v>
      </c>
      <c r="G391" s="262"/>
      <c r="H391" s="262"/>
      <c r="I391" s="262"/>
      <c r="J391" s="263" t="s">
        <v>169</v>
      </c>
      <c r="K391" s="264">
        <v>1</v>
      </c>
      <c r="L391" s="265">
        <v>0</v>
      </c>
      <c r="M391" s="266"/>
      <c r="N391" s="267">
        <f>ROUND(L391*K391,2)</f>
        <v>0</v>
      </c>
      <c r="O391" s="227"/>
      <c r="P391" s="227"/>
      <c r="Q391" s="227"/>
      <c r="R391" s="49"/>
      <c r="T391" s="228" t="s">
        <v>22</v>
      </c>
      <c r="U391" s="57" t="s">
        <v>43</v>
      </c>
      <c r="V391" s="48"/>
      <c r="W391" s="229">
        <f>V391*K391</f>
        <v>0</v>
      </c>
      <c r="X391" s="229">
        <v>0.00139</v>
      </c>
      <c r="Y391" s="229">
        <f>X391*K391</f>
        <v>0.00139</v>
      </c>
      <c r="Z391" s="229">
        <v>0</v>
      </c>
      <c r="AA391" s="230">
        <f>Z391*K391</f>
        <v>0</v>
      </c>
      <c r="AR391" s="23" t="s">
        <v>341</v>
      </c>
      <c r="AT391" s="23" t="s">
        <v>268</v>
      </c>
      <c r="AU391" s="23" t="s">
        <v>144</v>
      </c>
      <c r="AY391" s="23" t="s">
        <v>165</v>
      </c>
      <c r="BE391" s="143">
        <f>IF(U391="základní",N391,0)</f>
        <v>0</v>
      </c>
      <c r="BF391" s="143">
        <f>IF(U391="snížená",N391,0)</f>
        <v>0</v>
      </c>
      <c r="BG391" s="143">
        <f>IF(U391="zákl. přenesená",N391,0)</f>
        <v>0</v>
      </c>
      <c r="BH391" s="143">
        <f>IF(U391="sníž. přenesená",N391,0)</f>
        <v>0</v>
      </c>
      <c r="BI391" s="143">
        <f>IF(U391="nulová",N391,0)</f>
        <v>0</v>
      </c>
      <c r="BJ391" s="23" t="s">
        <v>144</v>
      </c>
      <c r="BK391" s="143">
        <f>ROUND(L391*K391,2)</f>
        <v>0</v>
      </c>
      <c r="BL391" s="23" t="s">
        <v>249</v>
      </c>
      <c r="BM391" s="23" t="s">
        <v>825</v>
      </c>
    </row>
    <row r="392" s="1" customFormat="1" ht="25.5" customHeight="1">
      <c r="B392" s="47"/>
      <c r="C392" s="220" t="s">
        <v>826</v>
      </c>
      <c r="D392" s="220" t="s">
        <v>166</v>
      </c>
      <c r="E392" s="221" t="s">
        <v>827</v>
      </c>
      <c r="F392" s="222" t="s">
        <v>828</v>
      </c>
      <c r="G392" s="222"/>
      <c r="H392" s="222"/>
      <c r="I392" s="222"/>
      <c r="J392" s="223" t="s">
        <v>169</v>
      </c>
      <c r="K392" s="224">
        <v>1</v>
      </c>
      <c r="L392" s="225">
        <v>0</v>
      </c>
      <c r="M392" s="226"/>
      <c r="N392" s="227">
        <f>ROUND(L392*K392,2)</f>
        <v>0</v>
      </c>
      <c r="O392" s="227"/>
      <c r="P392" s="227"/>
      <c r="Q392" s="227"/>
      <c r="R392" s="49"/>
      <c r="T392" s="228" t="s">
        <v>22</v>
      </c>
      <c r="U392" s="57" t="s">
        <v>43</v>
      </c>
      <c r="V392" s="48"/>
      <c r="W392" s="229">
        <f>V392*K392</f>
        <v>0</v>
      </c>
      <c r="X392" s="229">
        <v>0</v>
      </c>
      <c r="Y392" s="229">
        <f>X392*K392</f>
        <v>0</v>
      </c>
      <c r="Z392" s="229">
        <v>0</v>
      </c>
      <c r="AA392" s="230">
        <f>Z392*K392</f>
        <v>0</v>
      </c>
      <c r="AR392" s="23" t="s">
        <v>249</v>
      </c>
      <c r="AT392" s="23" t="s">
        <v>166</v>
      </c>
      <c r="AU392" s="23" t="s">
        <v>144</v>
      </c>
      <c r="AY392" s="23" t="s">
        <v>165</v>
      </c>
      <c r="BE392" s="143">
        <f>IF(U392="základní",N392,0)</f>
        <v>0</v>
      </c>
      <c r="BF392" s="143">
        <f>IF(U392="snížená",N392,0)</f>
        <v>0</v>
      </c>
      <c r="BG392" s="143">
        <f>IF(U392="zákl. přenesená",N392,0)</f>
        <v>0</v>
      </c>
      <c r="BH392" s="143">
        <f>IF(U392="sníž. přenesená",N392,0)</f>
        <v>0</v>
      </c>
      <c r="BI392" s="143">
        <f>IF(U392="nulová",N392,0)</f>
        <v>0</v>
      </c>
      <c r="BJ392" s="23" t="s">
        <v>144</v>
      </c>
      <c r="BK392" s="143">
        <f>ROUND(L392*K392,2)</f>
        <v>0</v>
      </c>
      <c r="BL392" s="23" t="s">
        <v>249</v>
      </c>
      <c r="BM392" s="23" t="s">
        <v>829</v>
      </c>
    </row>
    <row r="393" s="1" customFormat="1" ht="25.5" customHeight="1">
      <c r="B393" s="47"/>
      <c r="C393" s="220" t="s">
        <v>830</v>
      </c>
      <c r="D393" s="220" t="s">
        <v>166</v>
      </c>
      <c r="E393" s="221" t="s">
        <v>831</v>
      </c>
      <c r="F393" s="222" t="s">
        <v>832</v>
      </c>
      <c r="G393" s="222"/>
      <c r="H393" s="222"/>
      <c r="I393" s="222"/>
      <c r="J393" s="223" t="s">
        <v>169</v>
      </c>
      <c r="K393" s="224">
        <v>3</v>
      </c>
      <c r="L393" s="225">
        <v>0</v>
      </c>
      <c r="M393" s="226"/>
      <c r="N393" s="227">
        <f>ROUND(L393*K393,2)</f>
        <v>0</v>
      </c>
      <c r="O393" s="227"/>
      <c r="P393" s="227"/>
      <c r="Q393" s="227"/>
      <c r="R393" s="49"/>
      <c r="T393" s="228" t="s">
        <v>22</v>
      </c>
      <c r="U393" s="57" t="s">
        <v>43</v>
      </c>
      <c r="V393" s="48"/>
      <c r="W393" s="229">
        <f>V393*K393</f>
        <v>0</v>
      </c>
      <c r="X393" s="229">
        <v>0</v>
      </c>
      <c r="Y393" s="229">
        <f>X393*K393</f>
        <v>0</v>
      </c>
      <c r="Z393" s="229">
        <v>0.1104</v>
      </c>
      <c r="AA393" s="230">
        <f>Z393*K393</f>
        <v>0.33119999999999999</v>
      </c>
      <c r="AR393" s="23" t="s">
        <v>249</v>
      </c>
      <c r="AT393" s="23" t="s">
        <v>166</v>
      </c>
      <c r="AU393" s="23" t="s">
        <v>144</v>
      </c>
      <c r="AY393" s="23" t="s">
        <v>165</v>
      </c>
      <c r="BE393" s="143">
        <f>IF(U393="základní",N393,0)</f>
        <v>0</v>
      </c>
      <c r="BF393" s="143">
        <f>IF(U393="snížená",N393,0)</f>
        <v>0</v>
      </c>
      <c r="BG393" s="143">
        <f>IF(U393="zákl. přenesená",N393,0)</f>
        <v>0</v>
      </c>
      <c r="BH393" s="143">
        <f>IF(U393="sníž. přenesená",N393,0)</f>
        <v>0</v>
      </c>
      <c r="BI393" s="143">
        <f>IF(U393="nulová",N393,0)</f>
        <v>0</v>
      </c>
      <c r="BJ393" s="23" t="s">
        <v>144</v>
      </c>
      <c r="BK393" s="143">
        <f>ROUND(L393*K393,2)</f>
        <v>0</v>
      </c>
      <c r="BL393" s="23" t="s">
        <v>249</v>
      </c>
      <c r="BM393" s="23" t="s">
        <v>833</v>
      </c>
    </row>
    <row r="394" s="1" customFormat="1" ht="25.5" customHeight="1">
      <c r="B394" s="47"/>
      <c r="C394" s="220" t="s">
        <v>834</v>
      </c>
      <c r="D394" s="220" t="s">
        <v>166</v>
      </c>
      <c r="E394" s="221" t="s">
        <v>835</v>
      </c>
      <c r="F394" s="222" t="s">
        <v>836</v>
      </c>
      <c r="G394" s="222"/>
      <c r="H394" s="222"/>
      <c r="I394" s="222"/>
      <c r="J394" s="223" t="s">
        <v>712</v>
      </c>
      <c r="K394" s="224">
        <v>1</v>
      </c>
      <c r="L394" s="225">
        <v>0</v>
      </c>
      <c r="M394" s="226"/>
      <c r="N394" s="227">
        <f>ROUND(L394*K394,2)</f>
        <v>0</v>
      </c>
      <c r="O394" s="227"/>
      <c r="P394" s="227"/>
      <c r="Q394" s="227"/>
      <c r="R394" s="49"/>
      <c r="T394" s="228" t="s">
        <v>22</v>
      </c>
      <c r="U394" s="57" t="s">
        <v>43</v>
      </c>
      <c r="V394" s="48"/>
      <c r="W394" s="229">
        <f>V394*K394</f>
        <v>0</v>
      </c>
      <c r="X394" s="229">
        <v>0</v>
      </c>
      <c r="Y394" s="229">
        <f>X394*K394</f>
        <v>0</v>
      </c>
      <c r="Z394" s="229">
        <v>0.050000000000000003</v>
      </c>
      <c r="AA394" s="230">
        <f>Z394*K394</f>
        <v>0.050000000000000003</v>
      </c>
      <c r="AR394" s="23" t="s">
        <v>249</v>
      </c>
      <c r="AT394" s="23" t="s">
        <v>166</v>
      </c>
      <c r="AU394" s="23" t="s">
        <v>144</v>
      </c>
      <c r="AY394" s="23" t="s">
        <v>165</v>
      </c>
      <c r="BE394" s="143">
        <f>IF(U394="základní",N394,0)</f>
        <v>0</v>
      </c>
      <c r="BF394" s="143">
        <f>IF(U394="snížená",N394,0)</f>
        <v>0</v>
      </c>
      <c r="BG394" s="143">
        <f>IF(U394="zákl. přenesená",N394,0)</f>
        <v>0</v>
      </c>
      <c r="BH394" s="143">
        <f>IF(U394="sníž. přenesená",N394,0)</f>
        <v>0</v>
      </c>
      <c r="BI394" s="143">
        <f>IF(U394="nulová",N394,0)</f>
        <v>0</v>
      </c>
      <c r="BJ394" s="23" t="s">
        <v>144</v>
      </c>
      <c r="BK394" s="143">
        <f>ROUND(L394*K394,2)</f>
        <v>0</v>
      </c>
      <c r="BL394" s="23" t="s">
        <v>249</v>
      </c>
      <c r="BM394" s="23" t="s">
        <v>837</v>
      </c>
    </row>
    <row r="395" s="1" customFormat="1" ht="25.5" customHeight="1">
      <c r="B395" s="47"/>
      <c r="C395" s="220" t="s">
        <v>838</v>
      </c>
      <c r="D395" s="220" t="s">
        <v>166</v>
      </c>
      <c r="E395" s="221" t="s">
        <v>839</v>
      </c>
      <c r="F395" s="222" t="s">
        <v>840</v>
      </c>
      <c r="G395" s="222"/>
      <c r="H395" s="222"/>
      <c r="I395" s="222"/>
      <c r="J395" s="223" t="s">
        <v>396</v>
      </c>
      <c r="K395" s="272">
        <v>0</v>
      </c>
      <c r="L395" s="225">
        <v>0</v>
      </c>
      <c r="M395" s="226"/>
      <c r="N395" s="227">
        <f>ROUND(L395*K395,2)</f>
        <v>0</v>
      </c>
      <c r="O395" s="227"/>
      <c r="P395" s="227"/>
      <c r="Q395" s="227"/>
      <c r="R395" s="49"/>
      <c r="T395" s="228" t="s">
        <v>22</v>
      </c>
      <c r="U395" s="57" t="s">
        <v>43</v>
      </c>
      <c r="V395" s="48"/>
      <c r="W395" s="229">
        <f>V395*K395</f>
        <v>0</v>
      </c>
      <c r="X395" s="229">
        <v>0</v>
      </c>
      <c r="Y395" s="229">
        <f>X395*K395</f>
        <v>0</v>
      </c>
      <c r="Z395" s="229">
        <v>0</v>
      </c>
      <c r="AA395" s="230">
        <f>Z395*K395</f>
        <v>0</v>
      </c>
      <c r="AR395" s="23" t="s">
        <v>249</v>
      </c>
      <c r="AT395" s="23" t="s">
        <v>166</v>
      </c>
      <c r="AU395" s="23" t="s">
        <v>144</v>
      </c>
      <c r="AY395" s="23" t="s">
        <v>165</v>
      </c>
      <c r="BE395" s="143">
        <f>IF(U395="základní",N395,0)</f>
        <v>0</v>
      </c>
      <c r="BF395" s="143">
        <f>IF(U395="snížená",N395,0)</f>
        <v>0</v>
      </c>
      <c r="BG395" s="143">
        <f>IF(U395="zákl. přenesená",N395,0)</f>
        <v>0</v>
      </c>
      <c r="BH395" s="143">
        <f>IF(U395="sníž. přenesená",N395,0)</f>
        <v>0</v>
      </c>
      <c r="BI395" s="143">
        <f>IF(U395="nulová",N395,0)</f>
        <v>0</v>
      </c>
      <c r="BJ395" s="23" t="s">
        <v>144</v>
      </c>
      <c r="BK395" s="143">
        <f>ROUND(L395*K395,2)</f>
        <v>0</v>
      </c>
      <c r="BL395" s="23" t="s">
        <v>249</v>
      </c>
      <c r="BM395" s="23" t="s">
        <v>841</v>
      </c>
    </row>
    <row r="396" s="9" customFormat="1" ht="29.88" customHeight="1">
      <c r="B396" s="206"/>
      <c r="C396" s="207"/>
      <c r="D396" s="217" t="s">
        <v>133</v>
      </c>
      <c r="E396" s="217"/>
      <c r="F396" s="217"/>
      <c r="G396" s="217"/>
      <c r="H396" s="217"/>
      <c r="I396" s="217"/>
      <c r="J396" s="217"/>
      <c r="K396" s="217"/>
      <c r="L396" s="217"/>
      <c r="M396" s="217"/>
      <c r="N396" s="268">
        <f>BK396</f>
        <v>0</v>
      </c>
      <c r="O396" s="269"/>
      <c r="P396" s="269"/>
      <c r="Q396" s="269"/>
      <c r="R396" s="210"/>
      <c r="T396" s="211"/>
      <c r="U396" s="207"/>
      <c r="V396" s="207"/>
      <c r="W396" s="212">
        <f>SUM(W397:W426)</f>
        <v>0</v>
      </c>
      <c r="X396" s="207"/>
      <c r="Y396" s="212">
        <f>SUM(Y397:Y426)</f>
        <v>0.53520350000000005</v>
      </c>
      <c r="Z396" s="207"/>
      <c r="AA396" s="213">
        <f>SUM(AA397:AA426)</f>
        <v>0</v>
      </c>
      <c r="AR396" s="214" t="s">
        <v>144</v>
      </c>
      <c r="AT396" s="215" t="s">
        <v>75</v>
      </c>
      <c r="AU396" s="215" t="s">
        <v>84</v>
      </c>
      <c r="AY396" s="214" t="s">
        <v>165</v>
      </c>
      <c r="BK396" s="216">
        <f>SUM(BK397:BK426)</f>
        <v>0</v>
      </c>
    </row>
    <row r="397" s="1" customFormat="1" ht="38.25" customHeight="1">
      <c r="B397" s="47"/>
      <c r="C397" s="220" t="s">
        <v>842</v>
      </c>
      <c r="D397" s="220" t="s">
        <v>166</v>
      </c>
      <c r="E397" s="221" t="s">
        <v>843</v>
      </c>
      <c r="F397" s="222" t="s">
        <v>844</v>
      </c>
      <c r="G397" s="222"/>
      <c r="H397" s="222"/>
      <c r="I397" s="222"/>
      <c r="J397" s="223" t="s">
        <v>311</v>
      </c>
      <c r="K397" s="224">
        <v>16.260000000000002</v>
      </c>
      <c r="L397" s="225">
        <v>0</v>
      </c>
      <c r="M397" s="226"/>
      <c r="N397" s="227">
        <f>ROUND(L397*K397,2)</f>
        <v>0</v>
      </c>
      <c r="O397" s="227"/>
      <c r="P397" s="227"/>
      <c r="Q397" s="227"/>
      <c r="R397" s="49"/>
      <c r="T397" s="228" t="s">
        <v>22</v>
      </c>
      <c r="U397" s="57" t="s">
        <v>43</v>
      </c>
      <c r="V397" s="48"/>
      <c r="W397" s="229">
        <f>V397*K397</f>
        <v>0</v>
      </c>
      <c r="X397" s="229">
        <v>0.00032000000000000003</v>
      </c>
      <c r="Y397" s="229">
        <f>X397*K397</f>
        <v>0.0052032000000000007</v>
      </c>
      <c r="Z397" s="229">
        <v>0</v>
      </c>
      <c r="AA397" s="230">
        <f>Z397*K397</f>
        <v>0</v>
      </c>
      <c r="AR397" s="23" t="s">
        <v>249</v>
      </c>
      <c r="AT397" s="23" t="s">
        <v>166</v>
      </c>
      <c r="AU397" s="23" t="s">
        <v>144</v>
      </c>
      <c r="AY397" s="23" t="s">
        <v>165</v>
      </c>
      <c r="BE397" s="143">
        <f>IF(U397="základní",N397,0)</f>
        <v>0</v>
      </c>
      <c r="BF397" s="143">
        <f>IF(U397="snížená",N397,0)</f>
        <v>0</v>
      </c>
      <c r="BG397" s="143">
        <f>IF(U397="zákl. přenesená",N397,0)</f>
        <v>0</v>
      </c>
      <c r="BH397" s="143">
        <f>IF(U397="sníž. přenesená",N397,0)</f>
        <v>0</v>
      </c>
      <c r="BI397" s="143">
        <f>IF(U397="nulová",N397,0)</f>
        <v>0</v>
      </c>
      <c r="BJ397" s="23" t="s">
        <v>144</v>
      </c>
      <c r="BK397" s="143">
        <f>ROUND(L397*K397,2)</f>
        <v>0</v>
      </c>
      <c r="BL397" s="23" t="s">
        <v>249</v>
      </c>
      <c r="BM397" s="23" t="s">
        <v>845</v>
      </c>
    </row>
    <row r="398" s="10" customFormat="1" ht="16.5" customHeight="1">
      <c r="B398" s="231"/>
      <c r="C398" s="232"/>
      <c r="D398" s="232"/>
      <c r="E398" s="233" t="s">
        <v>22</v>
      </c>
      <c r="F398" s="234" t="s">
        <v>313</v>
      </c>
      <c r="G398" s="235"/>
      <c r="H398" s="235"/>
      <c r="I398" s="235"/>
      <c r="J398" s="232"/>
      <c r="K398" s="236">
        <v>12.460000000000001</v>
      </c>
      <c r="L398" s="232"/>
      <c r="M398" s="232"/>
      <c r="N398" s="232"/>
      <c r="O398" s="232"/>
      <c r="P398" s="232"/>
      <c r="Q398" s="232"/>
      <c r="R398" s="237"/>
      <c r="T398" s="238"/>
      <c r="U398" s="232"/>
      <c r="V398" s="232"/>
      <c r="W398" s="232"/>
      <c r="X398" s="232"/>
      <c r="Y398" s="232"/>
      <c r="Z398" s="232"/>
      <c r="AA398" s="239"/>
      <c r="AT398" s="240" t="s">
        <v>173</v>
      </c>
      <c r="AU398" s="240" t="s">
        <v>144</v>
      </c>
      <c r="AV398" s="10" t="s">
        <v>144</v>
      </c>
      <c r="AW398" s="10" t="s">
        <v>34</v>
      </c>
      <c r="AX398" s="10" t="s">
        <v>76</v>
      </c>
      <c r="AY398" s="240" t="s">
        <v>165</v>
      </c>
    </row>
    <row r="399" s="10" customFormat="1" ht="16.5" customHeight="1">
      <c r="B399" s="231"/>
      <c r="C399" s="232"/>
      <c r="D399" s="232"/>
      <c r="E399" s="233" t="s">
        <v>22</v>
      </c>
      <c r="F399" s="241" t="s">
        <v>846</v>
      </c>
      <c r="G399" s="232"/>
      <c r="H399" s="232"/>
      <c r="I399" s="232"/>
      <c r="J399" s="232"/>
      <c r="K399" s="236">
        <v>3.7999999999999998</v>
      </c>
      <c r="L399" s="232"/>
      <c r="M399" s="232"/>
      <c r="N399" s="232"/>
      <c r="O399" s="232"/>
      <c r="P399" s="232"/>
      <c r="Q399" s="232"/>
      <c r="R399" s="237"/>
      <c r="T399" s="238"/>
      <c r="U399" s="232"/>
      <c r="V399" s="232"/>
      <c r="W399" s="232"/>
      <c r="X399" s="232"/>
      <c r="Y399" s="232"/>
      <c r="Z399" s="232"/>
      <c r="AA399" s="239"/>
      <c r="AT399" s="240" t="s">
        <v>173</v>
      </c>
      <c r="AU399" s="240" t="s">
        <v>144</v>
      </c>
      <c r="AV399" s="10" t="s">
        <v>144</v>
      </c>
      <c r="AW399" s="10" t="s">
        <v>34</v>
      </c>
      <c r="AX399" s="10" t="s">
        <v>76</v>
      </c>
      <c r="AY399" s="240" t="s">
        <v>165</v>
      </c>
    </row>
    <row r="400" s="11" customFormat="1" ht="16.5" customHeight="1">
      <c r="B400" s="242"/>
      <c r="C400" s="243"/>
      <c r="D400" s="243"/>
      <c r="E400" s="244" t="s">
        <v>22</v>
      </c>
      <c r="F400" s="245" t="s">
        <v>189</v>
      </c>
      <c r="G400" s="243"/>
      <c r="H400" s="243"/>
      <c r="I400" s="243"/>
      <c r="J400" s="243"/>
      <c r="K400" s="246">
        <v>16.260000000000002</v>
      </c>
      <c r="L400" s="243"/>
      <c r="M400" s="243"/>
      <c r="N400" s="243"/>
      <c r="O400" s="243"/>
      <c r="P400" s="243"/>
      <c r="Q400" s="243"/>
      <c r="R400" s="247"/>
      <c r="T400" s="248"/>
      <c r="U400" s="243"/>
      <c r="V400" s="243"/>
      <c r="W400" s="243"/>
      <c r="X400" s="243"/>
      <c r="Y400" s="243"/>
      <c r="Z400" s="243"/>
      <c r="AA400" s="249"/>
      <c r="AT400" s="250" t="s">
        <v>173</v>
      </c>
      <c r="AU400" s="250" t="s">
        <v>144</v>
      </c>
      <c r="AV400" s="11" t="s">
        <v>170</v>
      </c>
      <c r="AW400" s="11" t="s">
        <v>34</v>
      </c>
      <c r="AX400" s="11" t="s">
        <v>84</v>
      </c>
      <c r="AY400" s="250" t="s">
        <v>165</v>
      </c>
    </row>
    <row r="401" s="1" customFormat="1" ht="25.5" customHeight="1">
      <c r="B401" s="47"/>
      <c r="C401" s="260" t="s">
        <v>847</v>
      </c>
      <c r="D401" s="260" t="s">
        <v>268</v>
      </c>
      <c r="E401" s="261" t="s">
        <v>848</v>
      </c>
      <c r="F401" s="262" t="s">
        <v>849</v>
      </c>
      <c r="G401" s="262"/>
      <c r="H401" s="262"/>
      <c r="I401" s="262"/>
      <c r="J401" s="263" t="s">
        <v>169</v>
      </c>
      <c r="K401" s="264">
        <v>57</v>
      </c>
      <c r="L401" s="265">
        <v>0</v>
      </c>
      <c r="M401" s="266"/>
      <c r="N401" s="267">
        <f>ROUND(L401*K401,2)</f>
        <v>0</v>
      </c>
      <c r="O401" s="227"/>
      <c r="P401" s="227"/>
      <c r="Q401" s="227"/>
      <c r="R401" s="49"/>
      <c r="T401" s="228" t="s">
        <v>22</v>
      </c>
      <c r="U401" s="57" t="s">
        <v>43</v>
      </c>
      <c r="V401" s="48"/>
      <c r="W401" s="229">
        <f>V401*K401</f>
        <v>0</v>
      </c>
      <c r="X401" s="229">
        <v>0.00036000000000000002</v>
      </c>
      <c r="Y401" s="229">
        <f>X401*K401</f>
        <v>0.02052</v>
      </c>
      <c r="Z401" s="229">
        <v>0</v>
      </c>
      <c r="AA401" s="230">
        <f>Z401*K401</f>
        <v>0</v>
      </c>
      <c r="AR401" s="23" t="s">
        <v>341</v>
      </c>
      <c r="AT401" s="23" t="s">
        <v>268</v>
      </c>
      <c r="AU401" s="23" t="s">
        <v>144</v>
      </c>
      <c r="AY401" s="23" t="s">
        <v>165</v>
      </c>
      <c r="BE401" s="143">
        <f>IF(U401="základní",N401,0)</f>
        <v>0</v>
      </c>
      <c r="BF401" s="143">
        <f>IF(U401="snížená",N401,0)</f>
        <v>0</v>
      </c>
      <c r="BG401" s="143">
        <f>IF(U401="zákl. přenesená",N401,0)</f>
        <v>0</v>
      </c>
      <c r="BH401" s="143">
        <f>IF(U401="sníž. přenesená",N401,0)</f>
        <v>0</v>
      </c>
      <c r="BI401" s="143">
        <f>IF(U401="nulová",N401,0)</f>
        <v>0</v>
      </c>
      <c r="BJ401" s="23" t="s">
        <v>144</v>
      </c>
      <c r="BK401" s="143">
        <f>ROUND(L401*K401,2)</f>
        <v>0</v>
      </c>
      <c r="BL401" s="23" t="s">
        <v>249</v>
      </c>
      <c r="BM401" s="23" t="s">
        <v>850</v>
      </c>
    </row>
    <row r="402" s="10" customFormat="1" ht="16.5" customHeight="1">
      <c r="B402" s="231"/>
      <c r="C402" s="232"/>
      <c r="D402" s="232"/>
      <c r="E402" s="233" t="s">
        <v>22</v>
      </c>
      <c r="F402" s="234" t="s">
        <v>851</v>
      </c>
      <c r="G402" s="235"/>
      <c r="H402" s="235"/>
      <c r="I402" s="235"/>
      <c r="J402" s="232"/>
      <c r="K402" s="236">
        <v>57</v>
      </c>
      <c r="L402" s="232"/>
      <c r="M402" s="232"/>
      <c r="N402" s="232"/>
      <c r="O402" s="232"/>
      <c r="P402" s="232"/>
      <c r="Q402" s="232"/>
      <c r="R402" s="237"/>
      <c r="T402" s="238"/>
      <c r="U402" s="232"/>
      <c r="V402" s="232"/>
      <c r="W402" s="232"/>
      <c r="X402" s="232"/>
      <c r="Y402" s="232"/>
      <c r="Z402" s="232"/>
      <c r="AA402" s="239"/>
      <c r="AT402" s="240" t="s">
        <v>173</v>
      </c>
      <c r="AU402" s="240" t="s">
        <v>144</v>
      </c>
      <c r="AV402" s="10" t="s">
        <v>144</v>
      </c>
      <c r="AW402" s="10" t="s">
        <v>34</v>
      </c>
      <c r="AX402" s="10" t="s">
        <v>76</v>
      </c>
      <c r="AY402" s="240" t="s">
        <v>165</v>
      </c>
    </row>
    <row r="403" s="11" customFormat="1" ht="16.5" customHeight="1">
      <c r="B403" s="242"/>
      <c r="C403" s="243"/>
      <c r="D403" s="243"/>
      <c r="E403" s="244" t="s">
        <v>22</v>
      </c>
      <c r="F403" s="245" t="s">
        <v>189</v>
      </c>
      <c r="G403" s="243"/>
      <c r="H403" s="243"/>
      <c r="I403" s="243"/>
      <c r="J403" s="243"/>
      <c r="K403" s="246">
        <v>57</v>
      </c>
      <c r="L403" s="243"/>
      <c r="M403" s="243"/>
      <c r="N403" s="243"/>
      <c r="O403" s="243"/>
      <c r="P403" s="243"/>
      <c r="Q403" s="243"/>
      <c r="R403" s="247"/>
      <c r="T403" s="248"/>
      <c r="U403" s="243"/>
      <c r="V403" s="243"/>
      <c r="W403" s="243"/>
      <c r="X403" s="243"/>
      <c r="Y403" s="243"/>
      <c r="Z403" s="243"/>
      <c r="AA403" s="249"/>
      <c r="AT403" s="250" t="s">
        <v>173</v>
      </c>
      <c r="AU403" s="250" t="s">
        <v>144</v>
      </c>
      <c r="AV403" s="11" t="s">
        <v>170</v>
      </c>
      <c r="AW403" s="11" t="s">
        <v>34</v>
      </c>
      <c r="AX403" s="11" t="s">
        <v>84</v>
      </c>
      <c r="AY403" s="250" t="s">
        <v>165</v>
      </c>
    </row>
    <row r="404" s="1" customFormat="1" ht="38.25" customHeight="1">
      <c r="B404" s="47"/>
      <c r="C404" s="220" t="s">
        <v>852</v>
      </c>
      <c r="D404" s="220" t="s">
        <v>166</v>
      </c>
      <c r="E404" s="221" t="s">
        <v>853</v>
      </c>
      <c r="F404" s="222" t="s">
        <v>854</v>
      </c>
      <c r="G404" s="222"/>
      <c r="H404" s="222"/>
      <c r="I404" s="222"/>
      <c r="J404" s="223" t="s">
        <v>185</v>
      </c>
      <c r="K404" s="224">
        <v>14.41</v>
      </c>
      <c r="L404" s="225">
        <v>0</v>
      </c>
      <c r="M404" s="226"/>
      <c r="N404" s="227">
        <f>ROUND(L404*K404,2)</f>
        <v>0</v>
      </c>
      <c r="O404" s="227"/>
      <c r="P404" s="227"/>
      <c r="Q404" s="227"/>
      <c r="R404" s="49"/>
      <c r="T404" s="228" t="s">
        <v>22</v>
      </c>
      <c r="U404" s="57" t="s">
        <v>43</v>
      </c>
      <c r="V404" s="48"/>
      <c r="W404" s="229">
        <f>V404*K404</f>
        <v>0</v>
      </c>
      <c r="X404" s="229">
        <v>0.0036700000000000001</v>
      </c>
      <c r="Y404" s="229">
        <f>X404*K404</f>
        <v>0.0528847</v>
      </c>
      <c r="Z404" s="229">
        <v>0</v>
      </c>
      <c r="AA404" s="230">
        <f>Z404*K404</f>
        <v>0</v>
      </c>
      <c r="AR404" s="23" t="s">
        <v>249</v>
      </c>
      <c r="AT404" s="23" t="s">
        <v>166</v>
      </c>
      <c r="AU404" s="23" t="s">
        <v>144</v>
      </c>
      <c r="AY404" s="23" t="s">
        <v>165</v>
      </c>
      <c r="BE404" s="143">
        <f>IF(U404="základní",N404,0)</f>
        <v>0</v>
      </c>
      <c r="BF404" s="143">
        <f>IF(U404="snížená",N404,0)</f>
        <v>0</v>
      </c>
      <c r="BG404" s="143">
        <f>IF(U404="zákl. přenesená",N404,0)</f>
        <v>0</v>
      </c>
      <c r="BH404" s="143">
        <f>IF(U404="sníž. přenesená",N404,0)</f>
        <v>0</v>
      </c>
      <c r="BI404" s="143">
        <f>IF(U404="nulová",N404,0)</f>
        <v>0</v>
      </c>
      <c r="BJ404" s="23" t="s">
        <v>144</v>
      </c>
      <c r="BK404" s="143">
        <f>ROUND(L404*K404,2)</f>
        <v>0</v>
      </c>
      <c r="BL404" s="23" t="s">
        <v>249</v>
      </c>
      <c r="BM404" s="23" t="s">
        <v>855</v>
      </c>
    </row>
    <row r="405" s="10" customFormat="1" ht="16.5" customHeight="1">
      <c r="B405" s="231"/>
      <c r="C405" s="232"/>
      <c r="D405" s="232"/>
      <c r="E405" s="233" t="s">
        <v>22</v>
      </c>
      <c r="F405" s="234" t="s">
        <v>856</v>
      </c>
      <c r="G405" s="235"/>
      <c r="H405" s="235"/>
      <c r="I405" s="235"/>
      <c r="J405" s="232"/>
      <c r="K405" s="236">
        <v>9.2699999999999996</v>
      </c>
      <c r="L405" s="232"/>
      <c r="M405" s="232"/>
      <c r="N405" s="232"/>
      <c r="O405" s="232"/>
      <c r="P405" s="232"/>
      <c r="Q405" s="232"/>
      <c r="R405" s="237"/>
      <c r="T405" s="238"/>
      <c r="U405" s="232"/>
      <c r="V405" s="232"/>
      <c r="W405" s="232"/>
      <c r="X405" s="232"/>
      <c r="Y405" s="232"/>
      <c r="Z405" s="232"/>
      <c r="AA405" s="239"/>
      <c r="AT405" s="240" t="s">
        <v>173</v>
      </c>
      <c r="AU405" s="240" t="s">
        <v>144</v>
      </c>
      <c r="AV405" s="10" t="s">
        <v>144</v>
      </c>
      <c r="AW405" s="10" t="s">
        <v>34</v>
      </c>
      <c r="AX405" s="10" t="s">
        <v>76</v>
      </c>
      <c r="AY405" s="240" t="s">
        <v>165</v>
      </c>
    </row>
    <row r="406" s="10" customFormat="1" ht="16.5" customHeight="1">
      <c r="B406" s="231"/>
      <c r="C406" s="232"/>
      <c r="D406" s="232"/>
      <c r="E406" s="233" t="s">
        <v>22</v>
      </c>
      <c r="F406" s="241" t="s">
        <v>305</v>
      </c>
      <c r="G406" s="232"/>
      <c r="H406" s="232"/>
      <c r="I406" s="232"/>
      <c r="J406" s="232"/>
      <c r="K406" s="236">
        <v>3.0099999999999998</v>
      </c>
      <c r="L406" s="232"/>
      <c r="M406" s="232"/>
      <c r="N406" s="232"/>
      <c r="O406" s="232"/>
      <c r="P406" s="232"/>
      <c r="Q406" s="232"/>
      <c r="R406" s="237"/>
      <c r="T406" s="238"/>
      <c r="U406" s="232"/>
      <c r="V406" s="232"/>
      <c r="W406" s="232"/>
      <c r="X406" s="232"/>
      <c r="Y406" s="232"/>
      <c r="Z406" s="232"/>
      <c r="AA406" s="239"/>
      <c r="AT406" s="240" t="s">
        <v>173</v>
      </c>
      <c r="AU406" s="240" t="s">
        <v>144</v>
      </c>
      <c r="AV406" s="10" t="s">
        <v>144</v>
      </c>
      <c r="AW406" s="10" t="s">
        <v>34</v>
      </c>
      <c r="AX406" s="10" t="s">
        <v>76</v>
      </c>
      <c r="AY406" s="240" t="s">
        <v>165</v>
      </c>
    </row>
    <row r="407" s="10" customFormat="1" ht="16.5" customHeight="1">
      <c r="B407" s="231"/>
      <c r="C407" s="232"/>
      <c r="D407" s="232"/>
      <c r="E407" s="233" t="s">
        <v>22</v>
      </c>
      <c r="F407" s="241" t="s">
        <v>306</v>
      </c>
      <c r="G407" s="232"/>
      <c r="H407" s="232"/>
      <c r="I407" s="232"/>
      <c r="J407" s="232"/>
      <c r="K407" s="236">
        <v>1.1699999999999999</v>
      </c>
      <c r="L407" s="232"/>
      <c r="M407" s="232"/>
      <c r="N407" s="232"/>
      <c r="O407" s="232"/>
      <c r="P407" s="232"/>
      <c r="Q407" s="232"/>
      <c r="R407" s="237"/>
      <c r="T407" s="238"/>
      <c r="U407" s="232"/>
      <c r="V407" s="232"/>
      <c r="W407" s="232"/>
      <c r="X407" s="232"/>
      <c r="Y407" s="232"/>
      <c r="Z407" s="232"/>
      <c r="AA407" s="239"/>
      <c r="AT407" s="240" t="s">
        <v>173</v>
      </c>
      <c r="AU407" s="240" t="s">
        <v>144</v>
      </c>
      <c r="AV407" s="10" t="s">
        <v>144</v>
      </c>
      <c r="AW407" s="10" t="s">
        <v>34</v>
      </c>
      <c r="AX407" s="10" t="s">
        <v>76</v>
      </c>
      <c r="AY407" s="240" t="s">
        <v>165</v>
      </c>
    </row>
    <row r="408" s="10" customFormat="1" ht="16.5" customHeight="1">
      <c r="B408" s="231"/>
      <c r="C408" s="232"/>
      <c r="D408" s="232"/>
      <c r="E408" s="233" t="s">
        <v>22</v>
      </c>
      <c r="F408" s="241" t="s">
        <v>307</v>
      </c>
      <c r="G408" s="232"/>
      <c r="H408" s="232"/>
      <c r="I408" s="232"/>
      <c r="J408" s="232"/>
      <c r="K408" s="236">
        <v>0.95999999999999996</v>
      </c>
      <c r="L408" s="232"/>
      <c r="M408" s="232"/>
      <c r="N408" s="232"/>
      <c r="O408" s="232"/>
      <c r="P408" s="232"/>
      <c r="Q408" s="232"/>
      <c r="R408" s="237"/>
      <c r="T408" s="238"/>
      <c r="U408" s="232"/>
      <c r="V408" s="232"/>
      <c r="W408" s="232"/>
      <c r="X408" s="232"/>
      <c r="Y408" s="232"/>
      <c r="Z408" s="232"/>
      <c r="AA408" s="239"/>
      <c r="AT408" s="240" t="s">
        <v>173</v>
      </c>
      <c r="AU408" s="240" t="s">
        <v>144</v>
      </c>
      <c r="AV408" s="10" t="s">
        <v>144</v>
      </c>
      <c r="AW408" s="10" t="s">
        <v>34</v>
      </c>
      <c r="AX408" s="10" t="s">
        <v>76</v>
      </c>
      <c r="AY408" s="240" t="s">
        <v>165</v>
      </c>
    </row>
    <row r="409" s="11" customFormat="1" ht="16.5" customHeight="1">
      <c r="B409" s="242"/>
      <c r="C409" s="243"/>
      <c r="D409" s="243"/>
      <c r="E409" s="244" t="s">
        <v>22</v>
      </c>
      <c r="F409" s="245" t="s">
        <v>189</v>
      </c>
      <c r="G409" s="243"/>
      <c r="H409" s="243"/>
      <c r="I409" s="243"/>
      <c r="J409" s="243"/>
      <c r="K409" s="246">
        <v>14.41</v>
      </c>
      <c r="L409" s="243"/>
      <c r="M409" s="243"/>
      <c r="N409" s="243"/>
      <c r="O409" s="243"/>
      <c r="P409" s="243"/>
      <c r="Q409" s="243"/>
      <c r="R409" s="247"/>
      <c r="T409" s="248"/>
      <c r="U409" s="243"/>
      <c r="V409" s="243"/>
      <c r="W409" s="243"/>
      <c r="X409" s="243"/>
      <c r="Y409" s="243"/>
      <c r="Z409" s="243"/>
      <c r="AA409" s="249"/>
      <c r="AT409" s="250" t="s">
        <v>173</v>
      </c>
      <c r="AU409" s="250" t="s">
        <v>144</v>
      </c>
      <c r="AV409" s="11" t="s">
        <v>170</v>
      </c>
      <c r="AW409" s="11" t="s">
        <v>34</v>
      </c>
      <c r="AX409" s="11" t="s">
        <v>84</v>
      </c>
      <c r="AY409" s="250" t="s">
        <v>165</v>
      </c>
    </row>
    <row r="410" s="1" customFormat="1" ht="25.5" customHeight="1">
      <c r="B410" s="47"/>
      <c r="C410" s="260" t="s">
        <v>857</v>
      </c>
      <c r="D410" s="260" t="s">
        <v>268</v>
      </c>
      <c r="E410" s="261" t="s">
        <v>858</v>
      </c>
      <c r="F410" s="262" t="s">
        <v>859</v>
      </c>
      <c r="G410" s="262"/>
      <c r="H410" s="262"/>
      <c r="I410" s="262"/>
      <c r="J410" s="263" t="s">
        <v>185</v>
      </c>
      <c r="K410" s="264">
        <v>15.851000000000001</v>
      </c>
      <c r="L410" s="265">
        <v>0</v>
      </c>
      <c r="M410" s="266"/>
      <c r="N410" s="267">
        <f>ROUND(L410*K410,2)</f>
        <v>0</v>
      </c>
      <c r="O410" s="227"/>
      <c r="P410" s="227"/>
      <c r="Q410" s="227"/>
      <c r="R410" s="49"/>
      <c r="T410" s="228" t="s">
        <v>22</v>
      </c>
      <c r="U410" s="57" t="s">
        <v>43</v>
      </c>
      <c r="V410" s="48"/>
      <c r="W410" s="229">
        <f>V410*K410</f>
        <v>0</v>
      </c>
      <c r="X410" s="229">
        <v>0.017999999999999999</v>
      </c>
      <c r="Y410" s="229">
        <f>X410*K410</f>
        <v>0.28531800000000002</v>
      </c>
      <c r="Z410" s="229">
        <v>0</v>
      </c>
      <c r="AA410" s="230">
        <f>Z410*K410</f>
        <v>0</v>
      </c>
      <c r="AR410" s="23" t="s">
        <v>341</v>
      </c>
      <c r="AT410" s="23" t="s">
        <v>268</v>
      </c>
      <c r="AU410" s="23" t="s">
        <v>144</v>
      </c>
      <c r="AY410" s="23" t="s">
        <v>165</v>
      </c>
      <c r="BE410" s="143">
        <f>IF(U410="základní",N410,0)</f>
        <v>0</v>
      </c>
      <c r="BF410" s="143">
        <f>IF(U410="snížená",N410,0)</f>
        <v>0</v>
      </c>
      <c r="BG410" s="143">
        <f>IF(U410="zákl. přenesená",N410,0)</f>
        <v>0</v>
      </c>
      <c r="BH410" s="143">
        <f>IF(U410="sníž. přenesená",N410,0)</f>
        <v>0</v>
      </c>
      <c r="BI410" s="143">
        <f>IF(U410="nulová",N410,0)</f>
        <v>0</v>
      </c>
      <c r="BJ410" s="23" t="s">
        <v>144</v>
      </c>
      <c r="BK410" s="143">
        <f>ROUND(L410*K410,2)</f>
        <v>0</v>
      </c>
      <c r="BL410" s="23" t="s">
        <v>249</v>
      </c>
      <c r="BM410" s="23" t="s">
        <v>860</v>
      </c>
    </row>
    <row r="411" s="1" customFormat="1" ht="25.5" customHeight="1">
      <c r="B411" s="47"/>
      <c r="C411" s="220" t="s">
        <v>861</v>
      </c>
      <c r="D411" s="220" t="s">
        <v>166</v>
      </c>
      <c r="E411" s="221" t="s">
        <v>862</v>
      </c>
      <c r="F411" s="222" t="s">
        <v>863</v>
      </c>
      <c r="G411" s="222"/>
      <c r="H411" s="222"/>
      <c r="I411" s="222"/>
      <c r="J411" s="223" t="s">
        <v>185</v>
      </c>
      <c r="K411" s="224">
        <v>5.1399999999999997</v>
      </c>
      <c r="L411" s="225">
        <v>0</v>
      </c>
      <c r="M411" s="226"/>
      <c r="N411" s="227">
        <f>ROUND(L411*K411,2)</f>
        <v>0</v>
      </c>
      <c r="O411" s="227"/>
      <c r="P411" s="227"/>
      <c r="Q411" s="227"/>
      <c r="R411" s="49"/>
      <c r="T411" s="228" t="s">
        <v>22</v>
      </c>
      <c r="U411" s="57" t="s">
        <v>43</v>
      </c>
      <c r="V411" s="48"/>
      <c r="W411" s="229">
        <f>V411*K411</f>
        <v>0</v>
      </c>
      <c r="X411" s="229">
        <v>0</v>
      </c>
      <c r="Y411" s="229">
        <f>X411*K411</f>
        <v>0</v>
      </c>
      <c r="Z411" s="229">
        <v>0</v>
      </c>
      <c r="AA411" s="230">
        <f>Z411*K411</f>
        <v>0</v>
      </c>
      <c r="AR411" s="23" t="s">
        <v>249</v>
      </c>
      <c r="AT411" s="23" t="s">
        <v>166</v>
      </c>
      <c r="AU411" s="23" t="s">
        <v>144</v>
      </c>
      <c r="AY411" s="23" t="s">
        <v>165</v>
      </c>
      <c r="BE411" s="143">
        <f>IF(U411="základní",N411,0)</f>
        <v>0</v>
      </c>
      <c r="BF411" s="143">
        <f>IF(U411="snížená",N411,0)</f>
        <v>0</v>
      </c>
      <c r="BG411" s="143">
        <f>IF(U411="zákl. přenesená",N411,0)</f>
        <v>0</v>
      </c>
      <c r="BH411" s="143">
        <f>IF(U411="sníž. přenesená",N411,0)</f>
        <v>0</v>
      </c>
      <c r="BI411" s="143">
        <f>IF(U411="nulová",N411,0)</f>
        <v>0</v>
      </c>
      <c r="BJ411" s="23" t="s">
        <v>144</v>
      </c>
      <c r="BK411" s="143">
        <f>ROUND(L411*K411,2)</f>
        <v>0</v>
      </c>
      <c r="BL411" s="23" t="s">
        <v>249</v>
      </c>
      <c r="BM411" s="23" t="s">
        <v>864</v>
      </c>
    </row>
    <row r="412" s="10" customFormat="1" ht="16.5" customHeight="1">
      <c r="B412" s="231"/>
      <c r="C412" s="232"/>
      <c r="D412" s="232"/>
      <c r="E412" s="233" t="s">
        <v>22</v>
      </c>
      <c r="F412" s="234" t="s">
        <v>305</v>
      </c>
      <c r="G412" s="235"/>
      <c r="H412" s="235"/>
      <c r="I412" s="235"/>
      <c r="J412" s="232"/>
      <c r="K412" s="236">
        <v>3.0099999999999998</v>
      </c>
      <c r="L412" s="232"/>
      <c r="M412" s="232"/>
      <c r="N412" s="232"/>
      <c r="O412" s="232"/>
      <c r="P412" s="232"/>
      <c r="Q412" s="232"/>
      <c r="R412" s="237"/>
      <c r="T412" s="238"/>
      <c r="U412" s="232"/>
      <c r="V412" s="232"/>
      <c r="W412" s="232"/>
      <c r="X412" s="232"/>
      <c r="Y412" s="232"/>
      <c r="Z412" s="232"/>
      <c r="AA412" s="239"/>
      <c r="AT412" s="240" t="s">
        <v>173</v>
      </c>
      <c r="AU412" s="240" t="s">
        <v>144</v>
      </c>
      <c r="AV412" s="10" t="s">
        <v>144</v>
      </c>
      <c r="AW412" s="10" t="s">
        <v>34</v>
      </c>
      <c r="AX412" s="10" t="s">
        <v>76</v>
      </c>
      <c r="AY412" s="240" t="s">
        <v>165</v>
      </c>
    </row>
    <row r="413" s="10" customFormat="1" ht="16.5" customHeight="1">
      <c r="B413" s="231"/>
      <c r="C413" s="232"/>
      <c r="D413" s="232"/>
      <c r="E413" s="233" t="s">
        <v>22</v>
      </c>
      <c r="F413" s="241" t="s">
        <v>306</v>
      </c>
      <c r="G413" s="232"/>
      <c r="H413" s="232"/>
      <c r="I413" s="232"/>
      <c r="J413" s="232"/>
      <c r="K413" s="236">
        <v>1.1699999999999999</v>
      </c>
      <c r="L413" s="232"/>
      <c r="M413" s="232"/>
      <c r="N413" s="232"/>
      <c r="O413" s="232"/>
      <c r="P413" s="232"/>
      <c r="Q413" s="232"/>
      <c r="R413" s="237"/>
      <c r="T413" s="238"/>
      <c r="U413" s="232"/>
      <c r="V413" s="232"/>
      <c r="W413" s="232"/>
      <c r="X413" s="232"/>
      <c r="Y413" s="232"/>
      <c r="Z413" s="232"/>
      <c r="AA413" s="239"/>
      <c r="AT413" s="240" t="s">
        <v>173</v>
      </c>
      <c r="AU413" s="240" t="s">
        <v>144</v>
      </c>
      <c r="AV413" s="10" t="s">
        <v>144</v>
      </c>
      <c r="AW413" s="10" t="s">
        <v>34</v>
      </c>
      <c r="AX413" s="10" t="s">
        <v>76</v>
      </c>
      <c r="AY413" s="240" t="s">
        <v>165</v>
      </c>
    </row>
    <row r="414" s="10" customFormat="1" ht="16.5" customHeight="1">
      <c r="B414" s="231"/>
      <c r="C414" s="232"/>
      <c r="D414" s="232"/>
      <c r="E414" s="233" t="s">
        <v>22</v>
      </c>
      <c r="F414" s="241" t="s">
        <v>307</v>
      </c>
      <c r="G414" s="232"/>
      <c r="H414" s="232"/>
      <c r="I414" s="232"/>
      <c r="J414" s="232"/>
      <c r="K414" s="236">
        <v>0.95999999999999996</v>
      </c>
      <c r="L414" s="232"/>
      <c r="M414" s="232"/>
      <c r="N414" s="232"/>
      <c r="O414" s="232"/>
      <c r="P414" s="232"/>
      <c r="Q414" s="232"/>
      <c r="R414" s="237"/>
      <c r="T414" s="238"/>
      <c r="U414" s="232"/>
      <c r="V414" s="232"/>
      <c r="W414" s="232"/>
      <c r="X414" s="232"/>
      <c r="Y414" s="232"/>
      <c r="Z414" s="232"/>
      <c r="AA414" s="239"/>
      <c r="AT414" s="240" t="s">
        <v>173</v>
      </c>
      <c r="AU414" s="240" t="s">
        <v>144</v>
      </c>
      <c r="AV414" s="10" t="s">
        <v>144</v>
      </c>
      <c r="AW414" s="10" t="s">
        <v>34</v>
      </c>
      <c r="AX414" s="10" t="s">
        <v>76</v>
      </c>
      <c r="AY414" s="240" t="s">
        <v>165</v>
      </c>
    </row>
    <row r="415" s="11" customFormat="1" ht="16.5" customHeight="1">
      <c r="B415" s="242"/>
      <c r="C415" s="243"/>
      <c r="D415" s="243"/>
      <c r="E415" s="244" t="s">
        <v>22</v>
      </c>
      <c r="F415" s="245" t="s">
        <v>189</v>
      </c>
      <c r="G415" s="243"/>
      <c r="H415" s="243"/>
      <c r="I415" s="243"/>
      <c r="J415" s="243"/>
      <c r="K415" s="246">
        <v>5.1399999999999997</v>
      </c>
      <c r="L415" s="243"/>
      <c r="M415" s="243"/>
      <c r="N415" s="243"/>
      <c r="O415" s="243"/>
      <c r="P415" s="243"/>
      <c r="Q415" s="243"/>
      <c r="R415" s="247"/>
      <c r="T415" s="248"/>
      <c r="U415" s="243"/>
      <c r="V415" s="243"/>
      <c r="W415" s="243"/>
      <c r="X415" s="243"/>
      <c r="Y415" s="243"/>
      <c r="Z415" s="243"/>
      <c r="AA415" s="249"/>
      <c r="AT415" s="250" t="s">
        <v>173</v>
      </c>
      <c r="AU415" s="250" t="s">
        <v>144</v>
      </c>
      <c r="AV415" s="11" t="s">
        <v>170</v>
      </c>
      <c r="AW415" s="11" t="s">
        <v>34</v>
      </c>
      <c r="AX415" s="11" t="s">
        <v>84</v>
      </c>
      <c r="AY415" s="250" t="s">
        <v>165</v>
      </c>
    </row>
    <row r="416" s="1" customFormat="1" ht="25.5" customHeight="1">
      <c r="B416" s="47"/>
      <c r="C416" s="220" t="s">
        <v>865</v>
      </c>
      <c r="D416" s="220" t="s">
        <v>166</v>
      </c>
      <c r="E416" s="221" t="s">
        <v>866</v>
      </c>
      <c r="F416" s="222" t="s">
        <v>867</v>
      </c>
      <c r="G416" s="222"/>
      <c r="H416" s="222"/>
      <c r="I416" s="222"/>
      <c r="J416" s="223" t="s">
        <v>185</v>
      </c>
      <c r="K416" s="224">
        <v>0.95999999999999996</v>
      </c>
      <c r="L416" s="225">
        <v>0</v>
      </c>
      <c r="M416" s="226"/>
      <c r="N416" s="227">
        <f>ROUND(L416*K416,2)</f>
        <v>0</v>
      </c>
      <c r="O416" s="227"/>
      <c r="P416" s="227"/>
      <c r="Q416" s="227"/>
      <c r="R416" s="49"/>
      <c r="T416" s="228" t="s">
        <v>22</v>
      </c>
      <c r="U416" s="57" t="s">
        <v>43</v>
      </c>
      <c r="V416" s="48"/>
      <c r="W416" s="229">
        <f>V416*K416</f>
        <v>0</v>
      </c>
      <c r="X416" s="229">
        <v>0</v>
      </c>
      <c r="Y416" s="229">
        <f>X416*K416</f>
        <v>0</v>
      </c>
      <c r="Z416" s="229">
        <v>0</v>
      </c>
      <c r="AA416" s="230">
        <f>Z416*K416</f>
        <v>0</v>
      </c>
      <c r="AR416" s="23" t="s">
        <v>249</v>
      </c>
      <c r="AT416" s="23" t="s">
        <v>166</v>
      </c>
      <c r="AU416" s="23" t="s">
        <v>144</v>
      </c>
      <c r="AY416" s="23" t="s">
        <v>165</v>
      </c>
      <c r="BE416" s="143">
        <f>IF(U416="základní",N416,0)</f>
        <v>0</v>
      </c>
      <c r="BF416" s="143">
        <f>IF(U416="snížená",N416,0)</f>
        <v>0</v>
      </c>
      <c r="BG416" s="143">
        <f>IF(U416="zákl. přenesená",N416,0)</f>
        <v>0</v>
      </c>
      <c r="BH416" s="143">
        <f>IF(U416="sníž. přenesená",N416,0)</f>
        <v>0</v>
      </c>
      <c r="BI416" s="143">
        <f>IF(U416="nulová",N416,0)</f>
        <v>0</v>
      </c>
      <c r="BJ416" s="23" t="s">
        <v>144</v>
      </c>
      <c r="BK416" s="143">
        <f>ROUND(L416*K416,2)</f>
        <v>0</v>
      </c>
      <c r="BL416" s="23" t="s">
        <v>249</v>
      </c>
      <c r="BM416" s="23" t="s">
        <v>868</v>
      </c>
    </row>
    <row r="417" s="10" customFormat="1" ht="16.5" customHeight="1">
      <c r="B417" s="231"/>
      <c r="C417" s="232"/>
      <c r="D417" s="232"/>
      <c r="E417" s="233" t="s">
        <v>22</v>
      </c>
      <c r="F417" s="234" t="s">
        <v>307</v>
      </c>
      <c r="G417" s="235"/>
      <c r="H417" s="235"/>
      <c r="I417" s="235"/>
      <c r="J417" s="232"/>
      <c r="K417" s="236">
        <v>0.95999999999999996</v>
      </c>
      <c r="L417" s="232"/>
      <c r="M417" s="232"/>
      <c r="N417" s="232"/>
      <c r="O417" s="232"/>
      <c r="P417" s="232"/>
      <c r="Q417" s="232"/>
      <c r="R417" s="237"/>
      <c r="T417" s="238"/>
      <c r="U417" s="232"/>
      <c r="V417" s="232"/>
      <c r="W417" s="232"/>
      <c r="X417" s="232"/>
      <c r="Y417" s="232"/>
      <c r="Z417" s="232"/>
      <c r="AA417" s="239"/>
      <c r="AT417" s="240" t="s">
        <v>173</v>
      </c>
      <c r="AU417" s="240" t="s">
        <v>144</v>
      </c>
      <c r="AV417" s="10" t="s">
        <v>144</v>
      </c>
      <c r="AW417" s="10" t="s">
        <v>34</v>
      </c>
      <c r="AX417" s="10" t="s">
        <v>76</v>
      </c>
      <c r="AY417" s="240" t="s">
        <v>165</v>
      </c>
    </row>
    <row r="418" s="11" customFormat="1" ht="16.5" customHeight="1">
      <c r="B418" s="242"/>
      <c r="C418" s="243"/>
      <c r="D418" s="243"/>
      <c r="E418" s="244" t="s">
        <v>22</v>
      </c>
      <c r="F418" s="245" t="s">
        <v>189</v>
      </c>
      <c r="G418" s="243"/>
      <c r="H418" s="243"/>
      <c r="I418" s="243"/>
      <c r="J418" s="243"/>
      <c r="K418" s="246">
        <v>0.95999999999999996</v>
      </c>
      <c r="L418" s="243"/>
      <c r="M418" s="243"/>
      <c r="N418" s="243"/>
      <c r="O418" s="243"/>
      <c r="P418" s="243"/>
      <c r="Q418" s="243"/>
      <c r="R418" s="247"/>
      <c r="T418" s="248"/>
      <c r="U418" s="243"/>
      <c r="V418" s="243"/>
      <c r="W418" s="243"/>
      <c r="X418" s="243"/>
      <c r="Y418" s="243"/>
      <c r="Z418" s="243"/>
      <c r="AA418" s="249"/>
      <c r="AT418" s="250" t="s">
        <v>173</v>
      </c>
      <c r="AU418" s="250" t="s">
        <v>144</v>
      </c>
      <c r="AV418" s="11" t="s">
        <v>170</v>
      </c>
      <c r="AW418" s="11" t="s">
        <v>34</v>
      </c>
      <c r="AX418" s="11" t="s">
        <v>84</v>
      </c>
      <c r="AY418" s="250" t="s">
        <v>165</v>
      </c>
    </row>
    <row r="419" s="1" customFormat="1" ht="16.5" customHeight="1">
      <c r="B419" s="47"/>
      <c r="C419" s="220" t="s">
        <v>869</v>
      </c>
      <c r="D419" s="220" t="s">
        <v>166</v>
      </c>
      <c r="E419" s="221" t="s">
        <v>870</v>
      </c>
      <c r="F419" s="222" t="s">
        <v>871</v>
      </c>
      <c r="G419" s="222"/>
      <c r="H419" s="222"/>
      <c r="I419" s="222"/>
      <c r="J419" s="223" t="s">
        <v>185</v>
      </c>
      <c r="K419" s="224">
        <v>14.41</v>
      </c>
      <c r="L419" s="225">
        <v>0</v>
      </c>
      <c r="M419" s="226"/>
      <c r="N419" s="227">
        <f>ROUND(L419*K419,2)</f>
        <v>0</v>
      </c>
      <c r="O419" s="227"/>
      <c r="P419" s="227"/>
      <c r="Q419" s="227"/>
      <c r="R419" s="49"/>
      <c r="T419" s="228" t="s">
        <v>22</v>
      </c>
      <c r="U419" s="57" t="s">
        <v>43</v>
      </c>
      <c r="V419" s="48"/>
      <c r="W419" s="229">
        <f>V419*K419</f>
        <v>0</v>
      </c>
      <c r="X419" s="229">
        <v>0.00029999999999999997</v>
      </c>
      <c r="Y419" s="229">
        <f>X419*K419</f>
        <v>0.0043229999999999996</v>
      </c>
      <c r="Z419" s="229">
        <v>0</v>
      </c>
      <c r="AA419" s="230">
        <f>Z419*K419</f>
        <v>0</v>
      </c>
      <c r="AR419" s="23" t="s">
        <v>249</v>
      </c>
      <c r="AT419" s="23" t="s">
        <v>166</v>
      </c>
      <c r="AU419" s="23" t="s">
        <v>144</v>
      </c>
      <c r="AY419" s="23" t="s">
        <v>165</v>
      </c>
      <c r="BE419" s="143">
        <f>IF(U419="základní",N419,0)</f>
        <v>0</v>
      </c>
      <c r="BF419" s="143">
        <f>IF(U419="snížená",N419,0)</f>
        <v>0</v>
      </c>
      <c r="BG419" s="143">
        <f>IF(U419="zákl. přenesená",N419,0)</f>
        <v>0</v>
      </c>
      <c r="BH419" s="143">
        <f>IF(U419="sníž. přenesená",N419,0)</f>
        <v>0</v>
      </c>
      <c r="BI419" s="143">
        <f>IF(U419="nulová",N419,0)</f>
        <v>0</v>
      </c>
      <c r="BJ419" s="23" t="s">
        <v>144</v>
      </c>
      <c r="BK419" s="143">
        <f>ROUND(L419*K419,2)</f>
        <v>0</v>
      </c>
      <c r="BL419" s="23" t="s">
        <v>249</v>
      </c>
      <c r="BM419" s="23" t="s">
        <v>872</v>
      </c>
    </row>
    <row r="420" s="1" customFormat="1" ht="16.5" customHeight="1">
      <c r="B420" s="47"/>
      <c r="C420" s="220" t="s">
        <v>873</v>
      </c>
      <c r="D420" s="220" t="s">
        <v>166</v>
      </c>
      <c r="E420" s="221" t="s">
        <v>874</v>
      </c>
      <c r="F420" s="222" t="s">
        <v>875</v>
      </c>
      <c r="G420" s="222"/>
      <c r="H420" s="222"/>
      <c r="I420" s="222"/>
      <c r="J420" s="223" t="s">
        <v>311</v>
      </c>
      <c r="K420" s="224">
        <v>12.5</v>
      </c>
      <c r="L420" s="225">
        <v>0</v>
      </c>
      <c r="M420" s="226"/>
      <c r="N420" s="227">
        <f>ROUND(L420*K420,2)</f>
        <v>0</v>
      </c>
      <c r="O420" s="227"/>
      <c r="P420" s="227"/>
      <c r="Q420" s="227"/>
      <c r="R420" s="49"/>
      <c r="T420" s="228" t="s">
        <v>22</v>
      </c>
      <c r="U420" s="57" t="s">
        <v>43</v>
      </c>
      <c r="V420" s="48"/>
      <c r="W420" s="229">
        <f>V420*K420</f>
        <v>0</v>
      </c>
      <c r="X420" s="229">
        <v>3.0000000000000001E-05</v>
      </c>
      <c r="Y420" s="229">
        <f>X420*K420</f>
        <v>0.00037500000000000001</v>
      </c>
      <c r="Z420" s="229">
        <v>0</v>
      </c>
      <c r="AA420" s="230">
        <f>Z420*K420</f>
        <v>0</v>
      </c>
      <c r="AR420" s="23" t="s">
        <v>249</v>
      </c>
      <c r="AT420" s="23" t="s">
        <v>166</v>
      </c>
      <c r="AU420" s="23" t="s">
        <v>144</v>
      </c>
      <c r="AY420" s="23" t="s">
        <v>165</v>
      </c>
      <c r="BE420" s="143">
        <f>IF(U420="základní",N420,0)</f>
        <v>0</v>
      </c>
      <c r="BF420" s="143">
        <f>IF(U420="snížená",N420,0)</f>
        <v>0</v>
      </c>
      <c r="BG420" s="143">
        <f>IF(U420="zákl. přenesená",N420,0)</f>
        <v>0</v>
      </c>
      <c r="BH420" s="143">
        <f>IF(U420="sníž. přenesená",N420,0)</f>
        <v>0</v>
      </c>
      <c r="BI420" s="143">
        <f>IF(U420="nulová",N420,0)</f>
        <v>0</v>
      </c>
      <c r="BJ420" s="23" t="s">
        <v>144</v>
      </c>
      <c r="BK420" s="143">
        <f>ROUND(L420*K420,2)</f>
        <v>0</v>
      </c>
      <c r="BL420" s="23" t="s">
        <v>249</v>
      </c>
      <c r="BM420" s="23" t="s">
        <v>876</v>
      </c>
    </row>
    <row r="421" s="10" customFormat="1" ht="16.5" customHeight="1">
      <c r="B421" s="231"/>
      <c r="C421" s="232"/>
      <c r="D421" s="232"/>
      <c r="E421" s="233" t="s">
        <v>22</v>
      </c>
      <c r="F421" s="234" t="s">
        <v>877</v>
      </c>
      <c r="G421" s="235"/>
      <c r="H421" s="235"/>
      <c r="I421" s="235"/>
      <c r="J421" s="232"/>
      <c r="K421" s="236">
        <v>12.5</v>
      </c>
      <c r="L421" s="232"/>
      <c r="M421" s="232"/>
      <c r="N421" s="232"/>
      <c r="O421" s="232"/>
      <c r="P421" s="232"/>
      <c r="Q421" s="232"/>
      <c r="R421" s="237"/>
      <c r="T421" s="238"/>
      <c r="U421" s="232"/>
      <c r="V421" s="232"/>
      <c r="W421" s="232"/>
      <c r="X421" s="232"/>
      <c r="Y421" s="232"/>
      <c r="Z421" s="232"/>
      <c r="AA421" s="239"/>
      <c r="AT421" s="240" t="s">
        <v>173</v>
      </c>
      <c r="AU421" s="240" t="s">
        <v>144</v>
      </c>
      <c r="AV421" s="10" t="s">
        <v>144</v>
      </c>
      <c r="AW421" s="10" t="s">
        <v>34</v>
      </c>
      <c r="AX421" s="10" t="s">
        <v>76</v>
      </c>
      <c r="AY421" s="240" t="s">
        <v>165</v>
      </c>
    </row>
    <row r="422" s="11" customFormat="1" ht="16.5" customHeight="1">
      <c r="B422" s="242"/>
      <c r="C422" s="243"/>
      <c r="D422" s="243"/>
      <c r="E422" s="244" t="s">
        <v>22</v>
      </c>
      <c r="F422" s="245" t="s">
        <v>189</v>
      </c>
      <c r="G422" s="243"/>
      <c r="H422" s="243"/>
      <c r="I422" s="243"/>
      <c r="J422" s="243"/>
      <c r="K422" s="246">
        <v>12.5</v>
      </c>
      <c r="L422" s="243"/>
      <c r="M422" s="243"/>
      <c r="N422" s="243"/>
      <c r="O422" s="243"/>
      <c r="P422" s="243"/>
      <c r="Q422" s="243"/>
      <c r="R422" s="247"/>
      <c r="T422" s="248"/>
      <c r="U422" s="243"/>
      <c r="V422" s="243"/>
      <c r="W422" s="243"/>
      <c r="X422" s="243"/>
      <c r="Y422" s="243"/>
      <c r="Z422" s="243"/>
      <c r="AA422" s="249"/>
      <c r="AT422" s="250" t="s">
        <v>173</v>
      </c>
      <c r="AU422" s="250" t="s">
        <v>144</v>
      </c>
      <c r="AV422" s="11" t="s">
        <v>170</v>
      </c>
      <c r="AW422" s="11" t="s">
        <v>34</v>
      </c>
      <c r="AX422" s="11" t="s">
        <v>84</v>
      </c>
      <c r="AY422" s="250" t="s">
        <v>165</v>
      </c>
    </row>
    <row r="423" s="1" customFormat="1" ht="25.5" customHeight="1">
      <c r="B423" s="47"/>
      <c r="C423" s="220" t="s">
        <v>878</v>
      </c>
      <c r="D423" s="220" t="s">
        <v>166</v>
      </c>
      <c r="E423" s="221" t="s">
        <v>879</v>
      </c>
      <c r="F423" s="222" t="s">
        <v>880</v>
      </c>
      <c r="G423" s="222"/>
      <c r="H423" s="222"/>
      <c r="I423" s="222"/>
      <c r="J423" s="223" t="s">
        <v>185</v>
      </c>
      <c r="K423" s="224">
        <v>14.41</v>
      </c>
      <c r="L423" s="225">
        <v>0</v>
      </c>
      <c r="M423" s="226"/>
      <c r="N423" s="227">
        <f>ROUND(L423*K423,2)</f>
        <v>0</v>
      </c>
      <c r="O423" s="227"/>
      <c r="P423" s="227"/>
      <c r="Q423" s="227"/>
      <c r="R423" s="49"/>
      <c r="T423" s="228" t="s">
        <v>22</v>
      </c>
      <c r="U423" s="57" t="s">
        <v>43</v>
      </c>
      <c r="V423" s="48"/>
      <c r="W423" s="229">
        <f>V423*K423</f>
        <v>0</v>
      </c>
      <c r="X423" s="229">
        <v>0.0077000000000000002</v>
      </c>
      <c r="Y423" s="229">
        <f>X423*K423</f>
        <v>0.110957</v>
      </c>
      <c r="Z423" s="229">
        <v>0</v>
      </c>
      <c r="AA423" s="230">
        <f>Z423*K423</f>
        <v>0</v>
      </c>
      <c r="AR423" s="23" t="s">
        <v>249</v>
      </c>
      <c r="AT423" s="23" t="s">
        <v>166</v>
      </c>
      <c r="AU423" s="23" t="s">
        <v>144</v>
      </c>
      <c r="AY423" s="23" t="s">
        <v>165</v>
      </c>
      <c r="BE423" s="143">
        <f>IF(U423="základní",N423,0)</f>
        <v>0</v>
      </c>
      <c r="BF423" s="143">
        <f>IF(U423="snížená",N423,0)</f>
        <v>0</v>
      </c>
      <c r="BG423" s="143">
        <f>IF(U423="zákl. přenesená",N423,0)</f>
        <v>0</v>
      </c>
      <c r="BH423" s="143">
        <f>IF(U423="sníž. přenesená",N423,0)</f>
        <v>0</v>
      </c>
      <c r="BI423" s="143">
        <f>IF(U423="nulová",N423,0)</f>
        <v>0</v>
      </c>
      <c r="BJ423" s="23" t="s">
        <v>144</v>
      </c>
      <c r="BK423" s="143">
        <f>ROUND(L423*K423,2)</f>
        <v>0</v>
      </c>
      <c r="BL423" s="23" t="s">
        <v>249</v>
      </c>
      <c r="BM423" s="23" t="s">
        <v>881</v>
      </c>
    </row>
    <row r="424" s="1" customFormat="1" ht="38.25" customHeight="1">
      <c r="B424" s="47"/>
      <c r="C424" s="220" t="s">
        <v>882</v>
      </c>
      <c r="D424" s="220" t="s">
        <v>166</v>
      </c>
      <c r="E424" s="221" t="s">
        <v>883</v>
      </c>
      <c r="F424" s="222" t="s">
        <v>884</v>
      </c>
      <c r="G424" s="222"/>
      <c r="H424" s="222"/>
      <c r="I424" s="222"/>
      <c r="J424" s="223" t="s">
        <v>185</v>
      </c>
      <c r="K424" s="224">
        <v>28.82</v>
      </c>
      <c r="L424" s="225">
        <v>0</v>
      </c>
      <c r="M424" s="226"/>
      <c r="N424" s="227">
        <f>ROUND(L424*K424,2)</f>
        <v>0</v>
      </c>
      <c r="O424" s="227"/>
      <c r="P424" s="227"/>
      <c r="Q424" s="227"/>
      <c r="R424" s="49"/>
      <c r="T424" s="228" t="s">
        <v>22</v>
      </c>
      <c r="U424" s="57" t="s">
        <v>43</v>
      </c>
      <c r="V424" s="48"/>
      <c r="W424" s="229">
        <f>V424*K424</f>
        <v>0</v>
      </c>
      <c r="X424" s="229">
        <v>0.0019300000000000001</v>
      </c>
      <c r="Y424" s="229">
        <f>X424*K424</f>
        <v>0.055622600000000001</v>
      </c>
      <c r="Z424" s="229">
        <v>0</v>
      </c>
      <c r="AA424" s="230">
        <f>Z424*K424</f>
        <v>0</v>
      </c>
      <c r="AR424" s="23" t="s">
        <v>249</v>
      </c>
      <c r="AT424" s="23" t="s">
        <v>166</v>
      </c>
      <c r="AU424" s="23" t="s">
        <v>144</v>
      </c>
      <c r="AY424" s="23" t="s">
        <v>165</v>
      </c>
      <c r="BE424" s="143">
        <f>IF(U424="základní",N424,0)</f>
        <v>0</v>
      </c>
      <c r="BF424" s="143">
        <f>IF(U424="snížená",N424,0)</f>
        <v>0</v>
      </c>
      <c r="BG424" s="143">
        <f>IF(U424="zákl. přenesená",N424,0)</f>
        <v>0</v>
      </c>
      <c r="BH424" s="143">
        <f>IF(U424="sníž. přenesená",N424,0)</f>
        <v>0</v>
      </c>
      <c r="BI424" s="143">
        <f>IF(U424="nulová",N424,0)</f>
        <v>0</v>
      </c>
      <c r="BJ424" s="23" t="s">
        <v>144</v>
      </c>
      <c r="BK424" s="143">
        <f>ROUND(L424*K424,2)</f>
        <v>0</v>
      </c>
      <c r="BL424" s="23" t="s">
        <v>249</v>
      </c>
      <c r="BM424" s="23" t="s">
        <v>885</v>
      </c>
    </row>
    <row r="425" s="10" customFormat="1" ht="16.5" customHeight="1">
      <c r="B425" s="231"/>
      <c r="C425" s="232"/>
      <c r="D425" s="232"/>
      <c r="E425" s="233" t="s">
        <v>22</v>
      </c>
      <c r="F425" s="234" t="s">
        <v>886</v>
      </c>
      <c r="G425" s="235"/>
      <c r="H425" s="235"/>
      <c r="I425" s="235"/>
      <c r="J425" s="232"/>
      <c r="K425" s="236">
        <v>28.82</v>
      </c>
      <c r="L425" s="232"/>
      <c r="M425" s="232"/>
      <c r="N425" s="232"/>
      <c r="O425" s="232"/>
      <c r="P425" s="232"/>
      <c r="Q425" s="232"/>
      <c r="R425" s="237"/>
      <c r="T425" s="238"/>
      <c r="U425" s="232"/>
      <c r="V425" s="232"/>
      <c r="W425" s="232"/>
      <c r="X425" s="232"/>
      <c r="Y425" s="232"/>
      <c r="Z425" s="232"/>
      <c r="AA425" s="239"/>
      <c r="AT425" s="240" t="s">
        <v>173</v>
      </c>
      <c r="AU425" s="240" t="s">
        <v>144</v>
      </c>
      <c r="AV425" s="10" t="s">
        <v>144</v>
      </c>
      <c r="AW425" s="10" t="s">
        <v>34</v>
      </c>
      <c r="AX425" s="10" t="s">
        <v>84</v>
      </c>
      <c r="AY425" s="240" t="s">
        <v>165</v>
      </c>
    </row>
    <row r="426" s="1" customFormat="1" ht="25.5" customHeight="1">
      <c r="B426" s="47"/>
      <c r="C426" s="220" t="s">
        <v>887</v>
      </c>
      <c r="D426" s="220" t="s">
        <v>166</v>
      </c>
      <c r="E426" s="221" t="s">
        <v>888</v>
      </c>
      <c r="F426" s="222" t="s">
        <v>889</v>
      </c>
      <c r="G426" s="222"/>
      <c r="H426" s="222"/>
      <c r="I426" s="222"/>
      <c r="J426" s="223" t="s">
        <v>396</v>
      </c>
      <c r="K426" s="272">
        <v>0</v>
      </c>
      <c r="L426" s="225">
        <v>0</v>
      </c>
      <c r="M426" s="226"/>
      <c r="N426" s="227">
        <f>ROUND(L426*K426,2)</f>
        <v>0</v>
      </c>
      <c r="O426" s="227"/>
      <c r="P426" s="227"/>
      <c r="Q426" s="227"/>
      <c r="R426" s="49"/>
      <c r="T426" s="228" t="s">
        <v>22</v>
      </c>
      <c r="U426" s="57" t="s">
        <v>43</v>
      </c>
      <c r="V426" s="48"/>
      <c r="W426" s="229">
        <f>V426*K426</f>
        <v>0</v>
      </c>
      <c r="X426" s="229">
        <v>0</v>
      </c>
      <c r="Y426" s="229">
        <f>X426*K426</f>
        <v>0</v>
      </c>
      <c r="Z426" s="229">
        <v>0</v>
      </c>
      <c r="AA426" s="230">
        <f>Z426*K426</f>
        <v>0</v>
      </c>
      <c r="AR426" s="23" t="s">
        <v>249</v>
      </c>
      <c r="AT426" s="23" t="s">
        <v>166</v>
      </c>
      <c r="AU426" s="23" t="s">
        <v>144</v>
      </c>
      <c r="AY426" s="23" t="s">
        <v>165</v>
      </c>
      <c r="BE426" s="143">
        <f>IF(U426="základní",N426,0)</f>
        <v>0</v>
      </c>
      <c r="BF426" s="143">
        <f>IF(U426="snížená",N426,0)</f>
        <v>0</v>
      </c>
      <c r="BG426" s="143">
        <f>IF(U426="zákl. přenesená",N426,0)</f>
        <v>0</v>
      </c>
      <c r="BH426" s="143">
        <f>IF(U426="sníž. přenesená",N426,0)</f>
        <v>0</v>
      </c>
      <c r="BI426" s="143">
        <f>IF(U426="nulová",N426,0)</f>
        <v>0</v>
      </c>
      <c r="BJ426" s="23" t="s">
        <v>144</v>
      </c>
      <c r="BK426" s="143">
        <f>ROUND(L426*K426,2)</f>
        <v>0</v>
      </c>
      <c r="BL426" s="23" t="s">
        <v>249</v>
      </c>
      <c r="BM426" s="23" t="s">
        <v>890</v>
      </c>
    </row>
    <row r="427" s="9" customFormat="1" ht="29.88" customHeight="1">
      <c r="B427" s="206"/>
      <c r="C427" s="207"/>
      <c r="D427" s="217" t="s">
        <v>134</v>
      </c>
      <c r="E427" s="217"/>
      <c r="F427" s="217"/>
      <c r="G427" s="217"/>
      <c r="H427" s="217"/>
      <c r="I427" s="217"/>
      <c r="J427" s="217"/>
      <c r="K427" s="217"/>
      <c r="L427" s="217"/>
      <c r="M427" s="217"/>
      <c r="N427" s="268">
        <f>BK427</f>
        <v>0</v>
      </c>
      <c r="O427" s="269"/>
      <c r="P427" s="269"/>
      <c r="Q427" s="269"/>
      <c r="R427" s="210"/>
      <c r="T427" s="211"/>
      <c r="U427" s="207"/>
      <c r="V427" s="207"/>
      <c r="W427" s="212">
        <f>SUM(W428:W443)</f>
        <v>0</v>
      </c>
      <c r="X427" s="207"/>
      <c r="Y427" s="212">
        <f>SUM(Y428:Y443)</f>
        <v>0.47280689999999997</v>
      </c>
      <c r="Z427" s="207"/>
      <c r="AA427" s="213">
        <f>SUM(AA428:AA443)</f>
        <v>0.042500000000000003</v>
      </c>
      <c r="AR427" s="214" t="s">
        <v>144</v>
      </c>
      <c r="AT427" s="215" t="s">
        <v>75</v>
      </c>
      <c r="AU427" s="215" t="s">
        <v>84</v>
      </c>
      <c r="AY427" s="214" t="s">
        <v>165</v>
      </c>
      <c r="BK427" s="216">
        <f>SUM(BK428:BK443)</f>
        <v>0</v>
      </c>
    </row>
    <row r="428" s="1" customFormat="1" ht="25.5" customHeight="1">
      <c r="B428" s="47"/>
      <c r="C428" s="220" t="s">
        <v>891</v>
      </c>
      <c r="D428" s="220" t="s">
        <v>166</v>
      </c>
      <c r="E428" s="221" t="s">
        <v>892</v>
      </c>
      <c r="F428" s="222" t="s">
        <v>893</v>
      </c>
      <c r="G428" s="222"/>
      <c r="H428" s="222"/>
      <c r="I428" s="222"/>
      <c r="J428" s="223" t="s">
        <v>311</v>
      </c>
      <c r="K428" s="224">
        <v>42.5</v>
      </c>
      <c r="L428" s="225">
        <v>0</v>
      </c>
      <c r="M428" s="226"/>
      <c r="N428" s="227">
        <f>ROUND(L428*K428,2)</f>
        <v>0</v>
      </c>
      <c r="O428" s="227"/>
      <c r="P428" s="227"/>
      <c r="Q428" s="227"/>
      <c r="R428" s="49"/>
      <c r="T428" s="228" t="s">
        <v>22</v>
      </c>
      <c r="U428" s="57" t="s">
        <v>43</v>
      </c>
      <c r="V428" s="48"/>
      <c r="W428" s="229">
        <f>V428*K428</f>
        <v>0</v>
      </c>
      <c r="X428" s="229">
        <v>0</v>
      </c>
      <c r="Y428" s="229">
        <f>X428*K428</f>
        <v>0</v>
      </c>
      <c r="Z428" s="229">
        <v>0.001</v>
      </c>
      <c r="AA428" s="230">
        <f>Z428*K428</f>
        <v>0.042500000000000003</v>
      </c>
      <c r="AR428" s="23" t="s">
        <v>249</v>
      </c>
      <c r="AT428" s="23" t="s">
        <v>166</v>
      </c>
      <c r="AU428" s="23" t="s">
        <v>144</v>
      </c>
      <c r="AY428" s="23" t="s">
        <v>165</v>
      </c>
      <c r="BE428" s="143">
        <f>IF(U428="základní",N428,0)</f>
        <v>0</v>
      </c>
      <c r="BF428" s="143">
        <f>IF(U428="snížená",N428,0)</f>
        <v>0</v>
      </c>
      <c r="BG428" s="143">
        <f>IF(U428="zákl. přenesená",N428,0)</f>
        <v>0</v>
      </c>
      <c r="BH428" s="143">
        <f>IF(U428="sníž. přenesená",N428,0)</f>
        <v>0</v>
      </c>
      <c r="BI428" s="143">
        <f>IF(U428="nulová",N428,0)</f>
        <v>0</v>
      </c>
      <c r="BJ428" s="23" t="s">
        <v>144</v>
      </c>
      <c r="BK428" s="143">
        <f>ROUND(L428*K428,2)</f>
        <v>0</v>
      </c>
      <c r="BL428" s="23" t="s">
        <v>249</v>
      </c>
      <c r="BM428" s="23" t="s">
        <v>894</v>
      </c>
    </row>
    <row r="429" s="10" customFormat="1" ht="16.5" customHeight="1">
      <c r="B429" s="231"/>
      <c r="C429" s="232"/>
      <c r="D429" s="232"/>
      <c r="E429" s="233" t="s">
        <v>22</v>
      </c>
      <c r="F429" s="234" t="s">
        <v>895</v>
      </c>
      <c r="G429" s="235"/>
      <c r="H429" s="235"/>
      <c r="I429" s="235"/>
      <c r="J429" s="232"/>
      <c r="K429" s="236">
        <v>13.300000000000001</v>
      </c>
      <c r="L429" s="232"/>
      <c r="M429" s="232"/>
      <c r="N429" s="232"/>
      <c r="O429" s="232"/>
      <c r="P429" s="232"/>
      <c r="Q429" s="232"/>
      <c r="R429" s="237"/>
      <c r="T429" s="238"/>
      <c r="U429" s="232"/>
      <c r="V429" s="232"/>
      <c r="W429" s="232"/>
      <c r="X429" s="232"/>
      <c r="Y429" s="232"/>
      <c r="Z429" s="232"/>
      <c r="AA429" s="239"/>
      <c r="AT429" s="240" t="s">
        <v>173</v>
      </c>
      <c r="AU429" s="240" t="s">
        <v>144</v>
      </c>
      <c r="AV429" s="10" t="s">
        <v>144</v>
      </c>
      <c r="AW429" s="10" t="s">
        <v>34</v>
      </c>
      <c r="AX429" s="10" t="s">
        <v>76</v>
      </c>
      <c r="AY429" s="240" t="s">
        <v>165</v>
      </c>
    </row>
    <row r="430" s="10" customFormat="1" ht="16.5" customHeight="1">
      <c r="B430" s="231"/>
      <c r="C430" s="232"/>
      <c r="D430" s="232"/>
      <c r="E430" s="233" t="s">
        <v>22</v>
      </c>
      <c r="F430" s="241" t="s">
        <v>896</v>
      </c>
      <c r="G430" s="232"/>
      <c r="H430" s="232"/>
      <c r="I430" s="232"/>
      <c r="J430" s="232"/>
      <c r="K430" s="236">
        <v>15.4</v>
      </c>
      <c r="L430" s="232"/>
      <c r="M430" s="232"/>
      <c r="N430" s="232"/>
      <c r="O430" s="232"/>
      <c r="P430" s="232"/>
      <c r="Q430" s="232"/>
      <c r="R430" s="237"/>
      <c r="T430" s="238"/>
      <c r="U430" s="232"/>
      <c r="V430" s="232"/>
      <c r="W430" s="232"/>
      <c r="X430" s="232"/>
      <c r="Y430" s="232"/>
      <c r="Z430" s="232"/>
      <c r="AA430" s="239"/>
      <c r="AT430" s="240" t="s">
        <v>173</v>
      </c>
      <c r="AU430" s="240" t="s">
        <v>144</v>
      </c>
      <c r="AV430" s="10" t="s">
        <v>144</v>
      </c>
      <c r="AW430" s="10" t="s">
        <v>34</v>
      </c>
      <c r="AX430" s="10" t="s">
        <v>76</v>
      </c>
      <c r="AY430" s="240" t="s">
        <v>165</v>
      </c>
    </row>
    <row r="431" s="10" customFormat="1" ht="16.5" customHeight="1">
      <c r="B431" s="231"/>
      <c r="C431" s="232"/>
      <c r="D431" s="232"/>
      <c r="E431" s="233" t="s">
        <v>22</v>
      </c>
      <c r="F431" s="241" t="s">
        <v>897</v>
      </c>
      <c r="G431" s="232"/>
      <c r="H431" s="232"/>
      <c r="I431" s="232"/>
      <c r="J431" s="232"/>
      <c r="K431" s="236">
        <v>13.800000000000001</v>
      </c>
      <c r="L431" s="232"/>
      <c r="M431" s="232"/>
      <c r="N431" s="232"/>
      <c r="O431" s="232"/>
      <c r="P431" s="232"/>
      <c r="Q431" s="232"/>
      <c r="R431" s="237"/>
      <c r="T431" s="238"/>
      <c r="U431" s="232"/>
      <c r="V431" s="232"/>
      <c r="W431" s="232"/>
      <c r="X431" s="232"/>
      <c r="Y431" s="232"/>
      <c r="Z431" s="232"/>
      <c r="AA431" s="239"/>
      <c r="AT431" s="240" t="s">
        <v>173</v>
      </c>
      <c r="AU431" s="240" t="s">
        <v>144</v>
      </c>
      <c r="AV431" s="10" t="s">
        <v>144</v>
      </c>
      <c r="AW431" s="10" t="s">
        <v>34</v>
      </c>
      <c r="AX431" s="10" t="s">
        <v>76</v>
      </c>
      <c r="AY431" s="240" t="s">
        <v>165</v>
      </c>
    </row>
    <row r="432" s="11" customFormat="1" ht="16.5" customHeight="1">
      <c r="B432" s="242"/>
      <c r="C432" s="243"/>
      <c r="D432" s="243"/>
      <c r="E432" s="244" t="s">
        <v>22</v>
      </c>
      <c r="F432" s="245" t="s">
        <v>189</v>
      </c>
      <c r="G432" s="243"/>
      <c r="H432" s="243"/>
      <c r="I432" s="243"/>
      <c r="J432" s="243"/>
      <c r="K432" s="246">
        <v>42.5</v>
      </c>
      <c r="L432" s="243"/>
      <c r="M432" s="243"/>
      <c r="N432" s="243"/>
      <c r="O432" s="243"/>
      <c r="P432" s="243"/>
      <c r="Q432" s="243"/>
      <c r="R432" s="247"/>
      <c r="T432" s="248"/>
      <c r="U432" s="243"/>
      <c r="V432" s="243"/>
      <c r="W432" s="243"/>
      <c r="X432" s="243"/>
      <c r="Y432" s="243"/>
      <c r="Z432" s="243"/>
      <c r="AA432" s="249"/>
      <c r="AT432" s="250" t="s">
        <v>173</v>
      </c>
      <c r="AU432" s="250" t="s">
        <v>144</v>
      </c>
      <c r="AV432" s="11" t="s">
        <v>170</v>
      </c>
      <c r="AW432" s="11" t="s">
        <v>34</v>
      </c>
      <c r="AX432" s="11" t="s">
        <v>84</v>
      </c>
      <c r="AY432" s="250" t="s">
        <v>165</v>
      </c>
    </row>
    <row r="433" s="1" customFormat="1" ht="25.5" customHeight="1">
      <c r="B433" s="47"/>
      <c r="C433" s="220" t="s">
        <v>898</v>
      </c>
      <c r="D433" s="220" t="s">
        <v>166</v>
      </c>
      <c r="E433" s="221" t="s">
        <v>899</v>
      </c>
      <c r="F433" s="222" t="s">
        <v>900</v>
      </c>
      <c r="G433" s="222"/>
      <c r="H433" s="222"/>
      <c r="I433" s="222"/>
      <c r="J433" s="223" t="s">
        <v>311</v>
      </c>
      <c r="K433" s="224">
        <v>58</v>
      </c>
      <c r="L433" s="225">
        <v>0</v>
      </c>
      <c r="M433" s="226"/>
      <c r="N433" s="227">
        <f>ROUND(L433*K433,2)</f>
        <v>0</v>
      </c>
      <c r="O433" s="227"/>
      <c r="P433" s="227"/>
      <c r="Q433" s="227"/>
      <c r="R433" s="49"/>
      <c r="T433" s="228" t="s">
        <v>22</v>
      </c>
      <c r="U433" s="57" t="s">
        <v>43</v>
      </c>
      <c r="V433" s="48"/>
      <c r="W433" s="229">
        <f>V433*K433</f>
        <v>0</v>
      </c>
      <c r="X433" s="229">
        <v>3.0000000000000001E-05</v>
      </c>
      <c r="Y433" s="229">
        <f>X433*K433</f>
        <v>0.00174</v>
      </c>
      <c r="Z433" s="229">
        <v>0</v>
      </c>
      <c r="AA433" s="230">
        <f>Z433*K433</f>
        <v>0</v>
      </c>
      <c r="AR433" s="23" t="s">
        <v>249</v>
      </c>
      <c r="AT433" s="23" t="s">
        <v>166</v>
      </c>
      <c r="AU433" s="23" t="s">
        <v>144</v>
      </c>
      <c r="AY433" s="23" t="s">
        <v>165</v>
      </c>
      <c r="BE433" s="143">
        <f>IF(U433="základní",N433,0)</f>
        <v>0</v>
      </c>
      <c r="BF433" s="143">
        <f>IF(U433="snížená",N433,0)</f>
        <v>0</v>
      </c>
      <c r="BG433" s="143">
        <f>IF(U433="zákl. přenesená",N433,0)</f>
        <v>0</v>
      </c>
      <c r="BH433" s="143">
        <f>IF(U433="sníž. přenesená",N433,0)</f>
        <v>0</v>
      </c>
      <c r="BI433" s="143">
        <f>IF(U433="nulová",N433,0)</f>
        <v>0</v>
      </c>
      <c r="BJ433" s="23" t="s">
        <v>144</v>
      </c>
      <c r="BK433" s="143">
        <f>ROUND(L433*K433,2)</f>
        <v>0</v>
      </c>
      <c r="BL433" s="23" t="s">
        <v>249</v>
      </c>
      <c r="BM433" s="23" t="s">
        <v>901</v>
      </c>
    </row>
    <row r="434" s="10" customFormat="1" ht="16.5" customHeight="1">
      <c r="B434" s="231"/>
      <c r="C434" s="232"/>
      <c r="D434" s="232"/>
      <c r="E434" s="233" t="s">
        <v>22</v>
      </c>
      <c r="F434" s="234" t="s">
        <v>902</v>
      </c>
      <c r="G434" s="235"/>
      <c r="H434" s="235"/>
      <c r="I434" s="235"/>
      <c r="J434" s="232"/>
      <c r="K434" s="236">
        <v>58</v>
      </c>
      <c r="L434" s="232"/>
      <c r="M434" s="232"/>
      <c r="N434" s="232"/>
      <c r="O434" s="232"/>
      <c r="P434" s="232"/>
      <c r="Q434" s="232"/>
      <c r="R434" s="237"/>
      <c r="T434" s="238"/>
      <c r="U434" s="232"/>
      <c r="V434" s="232"/>
      <c r="W434" s="232"/>
      <c r="X434" s="232"/>
      <c r="Y434" s="232"/>
      <c r="Z434" s="232"/>
      <c r="AA434" s="239"/>
      <c r="AT434" s="240" t="s">
        <v>173</v>
      </c>
      <c r="AU434" s="240" t="s">
        <v>144</v>
      </c>
      <c r="AV434" s="10" t="s">
        <v>144</v>
      </c>
      <c r="AW434" s="10" t="s">
        <v>34</v>
      </c>
      <c r="AX434" s="10" t="s">
        <v>76</v>
      </c>
      <c r="AY434" s="240" t="s">
        <v>165</v>
      </c>
    </row>
    <row r="435" s="11" customFormat="1" ht="16.5" customHeight="1">
      <c r="B435" s="242"/>
      <c r="C435" s="243"/>
      <c r="D435" s="243"/>
      <c r="E435" s="244" t="s">
        <v>22</v>
      </c>
      <c r="F435" s="245" t="s">
        <v>189</v>
      </c>
      <c r="G435" s="243"/>
      <c r="H435" s="243"/>
      <c r="I435" s="243"/>
      <c r="J435" s="243"/>
      <c r="K435" s="246">
        <v>58</v>
      </c>
      <c r="L435" s="243"/>
      <c r="M435" s="243"/>
      <c r="N435" s="243"/>
      <c r="O435" s="243"/>
      <c r="P435" s="243"/>
      <c r="Q435" s="243"/>
      <c r="R435" s="247"/>
      <c r="T435" s="248"/>
      <c r="U435" s="243"/>
      <c r="V435" s="243"/>
      <c r="W435" s="243"/>
      <c r="X435" s="243"/>
      <c r="Y435" s="243"/>
      <c r="Z435" s="243"/>
      <c r="AA435" s="249"/>
      <c r="AT435" s="250" t="s">
        <v>173</v>
      </c>
      <c r="AU435" s="250" t="s">
        <v>144</v>
      </c>
      <c r="AV435" s="11" t="s">
        <v>170</v>
      </c>
      <c r="AW435" s="11" t="s">
        <v>34</v>
      </c>
      <c r="AX435" s="11" t="s">
        <v>84</v>
      </c>
      <c r="AY435" s="250" t="s">
        <v>165</v>
      </c>
    </row>
    <row r="436" s="1" customFormat="1" ht="16.5" customHeight="1">
      <c r="B436" s="47"/>
      <c r="C436" s="260" t="s">
        <v>903</v>
      </c>
      <c r="D436" s="260" t="s">
        <v>268</v>
      </c>
      <c r="E436" s="261" t="s">
        <v>904</v>
      </c>
      <c r="F436" s="262" t="s">
        <v>905</v>
      </c>
      <c r="G436" s="262"/>
      <c r="H436" s="262"/>
      <c r="I436" s="262"/>
      <c r="J436" s="263" t="s">
        <v>311</v>
      </c>
      <c r="K436" s="264">
        <v>60.899999999999999</v>
      </c>
      <c r="L436" s="265">
        <v>0</v>
      </c>
      <c r="M436" s="266"/>
      <c r="N436" s="267">
        <f>ROUND(L436*K436,2)</f>
        <v>0</v>
      </c>
      <c r="O436" s="227"/>
      <c r="P436" s="227"/>
      <c r="Q436" s="227"/>
      <c r="R436" s="49"/>
      <c r="T436" s="228" t="s">
        <v>22</v>
      </c>
      <c r="U436" s="57" t="s">
        <v>43</v>
      </c>
      <c r="V436" s="48"/>
      <c r="W436" s="229">
        <f>V436*K436</f>
        <v>0</v>
      </c>
      <c r="X436" s="229">
        <v>0.00020000000000000001</v>
      </c>
      <c r="Y436" s="229">
        <f>X436*K436</f>
        <v>0.01218</v>
      </c>
      <c r="Z436" s="229">
        <v>0</v>
      </c>
      <c r="AA436" s="230">
        <f>Z436*K436</f>
        <v>0</v>
      </c>
      <c r="AR436" s="23" t="s">
        <v>341</v>
      </c>
      <c r="AT436" s="23" t="s">
        <v>268</v>
      </c>
      <c r="AU436" s="23" t="s">
        <v>144</v>
      </c>
      <c r="AY436" s="23" t="s">
        <v>165</v>
      </c>
      <c r="BE436" s="143">
        <f>IF(U436="základní",N436,0)</f>
        <v>0</v>
      </c>
      <c r="BF436" s="143">
        <f>IF(U436="snížená",N436,0)</f>
        <v>0</v>
      </c>
      <c r="BG436" s="143">
        <f>IF(U436="zákl. přenesená",N436,0)</f>
        <v>0</v>
      </c>
      <c r="BH436" s="143">
        <f>IF(U436="sníž. přenesená",N436,0)</f>
        <v>0</v>
      </c>
      <c r="BI436" s="143">
        <f>IF(U436="nulová",N436,0)</f>
        <v>0</v>
      </c>
      <c r="BJ436" s="23" t="s">
        <v>144</v>
      </c>
      <c r="BK436" s="143">
        <f>ROUND(L436*K436,2)</f>
        <v>0</v>
      </c>
      <c r="BL436" s="23" t="s">
        <v>249</v>
      </c>
      <c r="BM436" s="23" t="s">
        <v>906</v>
      </c>
    </row>
    <row r="437" s="1" customFormat="1" ht="25.5" customHeight="1">
      <c r="B437" s="47"/>
      <c r="C437" s="220" t="s">
        <v>907</v>
      </c>
      <c r="D437" s="220" t="s">
        <v>166</v>
      </c>
      <c r="E437" s="221" t="s">
        <v>908</v>
      </c>
      <c r="F437" s="222" t="s">
        <v>909</v>
      </c>
      <c r="G437" s="222"/>
      <c r="H437" s="222"/>
      <c r="I437" s="222"/>
      <c r="J437" s="223" t="s">
        <v>185</v>
      </c>
      <c r="K437" s="224">
        <v>55.948</v>
      </c>
      <c r="L437" s="225">
        <v>0</v>
      </c>
      <c r="M437" s="226"/>
      <c r="N437" s="227">
        <f>ROUND(L437*K437,2)</f>
        <v>0</v>
      </c>
      <c r="O437" s="227"/>
      <c r="P437" s="227"/>
      <c r="Q437" s="227"/>
      <c r="R437" s="49"/>
      <c r="T437" s="228" t="s">
        <v>22</v>
      </c>
      <c r="U437" s="57" t="s">
        <v>43</v>
      </c>
      <c r="V437" s="48"/>
      <c r="W437" s="229">
        <f>V437*K437</f>
        <v>0</v>
      </c>
      <c r="X437" s="229">
        <v>0</v>
      </c>
      <c r="Y437" s="229">
        <f>X437*K437</f>
        <v>0</v>
      </c>
      <c r="Z437" s="229">
        <v>0</v>
      </c>
      <c r="AA437" s="230">
        <f>Z437*K437</f>
        <v>0</v>
      </c>
      <c r="AR437" s="23" t="s">
        <v>249</v>
      </c>
      <c r="AT437" s="23" t="s">
        <v>166</v>
      </c>
      <c r="AU437" s="23" t="s">
        <v>144</v>
      </c>
      <c r="AY437" s="23" t="s">
        <v>165</v>
      </c>
      <c r="BE437" s="143">
        <f>IF(U437="základní",N437,0)</f>
        <v>0</v>
      </c>
      <c r="BF437" s="143">
        <f>IF(U437="snížená",N437,0)</f>
        <v>0</v>
      </c>
      <c r="BG437" s="143">
        <f>IF(U437="zákl. přenesená",N437,0)</f>
        <v>0</v>
      </c>
      <c r="BH437" s="143">
        <f>IF(U437="sníž. přenesená",N437,0)</f>
        <v>0</v>
      </c>
      <c r="BI437" s="143">
        <f>IF(U437="nulová",N437,0)</f>
        <v>0</v>
      </c>
      <c r="BJ437" s="23" t="s">
        <v>144</v>
      </c>
      <c r="BK437" s="143">
        <f>ROUND(L437*K437,2)</f>
        <v>0</v>
      </c>
      <c r="BL437" s="23" t="s">
        <v>249</v>
      </c>
      <c r="BM437" s="23" t="s">
        <v>910</v>
      </c>
    </row>
    <row r="438" s="10" customFormat="1" ht="16.5" customHeight="1">
      <c r="B438" s="231"/>
      <c r="C438" s="232"/>
      <c r="D438" s="232"/>
      <c r="E438" s="233" t="s">
        <v>22</v>
      </c>
      <c r="F438" s="234" t="s">
        <v>911</v>
      </c>
      <c r="G438" s="235"/>
      <c r="H438" s="235"/>
      <c r="I438" s="235"/>
      <c r="J438" s="232"/>
      <c r="K438" s="236">
        <v>55.948</v>
      </c>
      <c r="L438" s="232"/>
      <c r="M438" s="232"/>
      <c r="N438" s="232"/>
      <c r="O438" s="232"/>
      <c r="P438" s="232"/>
      <c r="Q438" s="232"/>
      <c r="R438" s="237"/>
      <c r="T438" s="238"/>
      <c r="U438" s="232"/>
      <c r="V438" s="232"/>
      <c r="W438" s="232"/>
      <c r="X438" s="232"/>
      <c r="Y438" s="232"/>
      <c r="Z438" s="232"/>
      <c r="AA438" s="239"/>
      <c r="AT438" s="240" t="s">
        <v>173</v>
      </c>
      <c r="AU438" s="240" t="s">
        <v>144</v>
      </c>
      <c r="AV438" s="10" t="s">
        <v>144</v>
      </c>
      <c r="AW438" s="10" t="s">
        <v>34</v>
      </c>
      <c r="AX438" s="10" t="s">
        <v>76</v>
      </c>
      <c r="AY438" s="240" t="s">
        <v>165</v>
      </c>
    </row>
    <row r="439" s="11" customFormat="1" ht="16.5" customHeight="1">
      <c r="B439" s="242"/>
      <c r="C439" s="243"/>
      <c r="D439" s="243"/>
      <c r="E439" s="244" t="s">
        <v>22</v>
      </c>
      <c r="F439" s="245" t="s">
        <v>189</v>
      </c>
      <c r="G439" s="243"/>
      <c r="H439" s="243"/>
      <c r="I439" s="243"/>
      <c r="J439" s="243"/>
      <c r="K439" s="246">
        <v>55.948</v>
      </c>
      <c r="L439" s="243"/>
      <c r="M439" s="243"/>
      <c r="N439" s="243"/>
      <c r="O439" s="243"/>
      <c r="P439" s="243"/>
      <c r="Q439" s="243"/>
      <c r="R439" s="247"/>
      <c r="T439" s="248"/>
      <c r="U439" s="243"/>
      <c r="V439" s="243"/>
      <c r="W439" s="243"/>
      <c r="X439" s="243"/>
      <c r="Y439" s="243"/>
      <c r="Z439" s="243"/>
      <c r="AA439" s="249"/>
      <c r="AT439" s="250" t="s">
        <v>173</v>
      </c>
      <c r="AU439" s="250" t="s">
        <v>144</v>
      </c>
      <c r="AV439" s="11" t="s">
        <v>170</v>
      </c>
      <c r="AW439" s="11" t="s">
        <v>34</v>
      </c>
      <c r="AX439" s="11" t="s">
        <v>84</v>
      </c>
      <c r="AY439" s="250" t="s">
        <v>165</v>
      </c>
    </row>
    <row r="440" s="1" customFormat="1" ht="25.5" customHeight="1">
      <c r="B440" s="47"/>
      <c r="C440" s="260" t="s">
        <v>912</v>
      </c>
      <c r="D440" s="260" t="s">
        <v>268</v>
      </c>
      <c r="E440" s="261" t="s">
        <v>913</v>
      </c>
      <c r="F440" s="262" t="s">
        <v>914</v>
      </c>
      <c r="G440" s="262"/>
      <c r="H440" s="262"/>
      <c r="I440" s="262"/>
      <c r="J440" s="263" t="s">
        <v>185</v>
      </c>
      <c r="K440" s="264">
        <v>61.542999999999999</v>
      </c>
      <c r="L440" s="265">
        <v>0</v>
      </c>
      <c r="M440" s="266"/>
      <c r="N440" s="267">
        <f>ROUND(L440*K440,2)</f>
        <v>0</v>
      </c>
      <c r="O440" s="227"/>
      <c r="P440" s="227"/>
      <c r="Q440" s="227"/>
      <c r="R440" s="49"/>
      <c r="T440" s="228" t="s">
        <v>22</v>
      </c>
      <c r="U440" s="57" t="s">
        <v>43</v>
      </c>
      <c r="V440" s="48"/>
      <c r="W440" s="229">
        <f>V440*K440</f>
        <v>0</v>
      </c>
      <c r="X440" s="229">
        <v>0.0068999999999999999</v>
      </c>
      <c r="Y440" s="229">
        <f>X440*K440</f>
        <v>0.42464669999999999</v>
      </c>
      <c r="Z440" s="229">
        <v>0</v>
      </c>
      <c r="AA440" s="230">
        <f>Z440*K440</f>
        <v>0</v>
      </c>
      <c r="AR440" s="23" t="s">
        <v>341</v>
      </c>
      <c r="AT440" s="23" t="s">
        <v>268</v>
      </c>
      <c r="AU440" s="23" t="s">
        <v>144</v>
      </c>
      <c r="AY440" s="23" t="s">
        <v>165</v>
      </c>
      <c r="BE440" s="143">
        <f>IF(U440="základní",N440,0)</f>
        <v>0</v>
      </c>
      <c r="BF440" s="143">
        <f>IF(U440="snížená",N440,0)</f>
        <v>0</v>
      </c>
      <c r="BG440" s="143">
        <f>IF(U440="zákl. přenesená",N440,0)</f>
        <v>0</v>
      </c>
      <c r="BH440" s="143">
        <f>IF(U440="sníž. přenesená",N440,0)</f>
        <v>0</v>
      </c>
      <c r="BI440" s="143">
        <f>IF(U440="nulová",N440,0)</f>
        <v>0</v>
      </c>
      <c r="BJ440" s="23" t="s">
        <v>144</v>
      </c>
      <c r="BK440" s="143">
        <f>ROUND(L440*K440,2)</f>
        <v>0</v>
      </c>
      <c r="BL440" s="23" t="s">
        <v>249</v>
      </c>
      <c r="BM440" s="23" t="s">
        <v>915</v>
      </c>
    </row>
    <row r="441" s="1" customFormat="1" ht="25.5" customHeight="1">
      <c r="B441" s="47"/>
      <c r="C441" s="220" t="s">
        <v>916</v>
      </c>
      <c r="D441" s="220" t="s">
        <v>166</v>
      </c>
      <c r="E441" s="221" t="s">
        <v>917</v>
      </c>
      <c r="F441" s="222" t="s">
        <v>918</v>
      </c>
      <c r="G441" s="222"/>
      <c r="H441" s="222"/>
      <c r="I441" s="222"/>
      <c r="J441" s="223" t="s">
        <v>185</v>
      </c>
      <c r="K441" s="224">
        <v>55.948</v>
      </c>
      <c r="L441" s="225">
        <v>0</v>
      </c>
      <c r="M441" s="226"/>
      <c r="N441" s="227">
        <f>ROUND(L441*K441,2)</f>
        <v>0</v>
      </c>
      <c r="O441" s="227"/>
      <c r="P441" s="227"/>
      <c r="Q441" s="227"/>
      <c r="R441" s="49"/>
      <c r="T441" s="228" t="s">
        <v>22</v>
      </c>
      <c r="U441" s="57" t="s">
        <v>43</v>
      </c>
      <c r="V441" s="48"/>
      <c r="W441" s="229">
        <f>V441*K441</f>
        <v>0</v>
      </c>
      <c r="X441" s="229">
        <v>0</v>
      </c>
      <c r="Y441" s="229">
        <f>X441*K441</f>
        <v>0</v>
      </c>
      <c r="Z441" s="229">
        <v>0</v>
      </c>
      <c r="AA441" s="230">
        <f>Z441*K441</f>
        <v>0</v>
      </c>
      <c r="AR441" s="23" t="s">
        <v>249</v>
      </c>
      <c r="AT441" s="23" t="s">
        <v>166</v>
      </c>
      <c r="AU441" s="23" t="s">
        <v>144</v>
      </c>
      <c r="AY441" s="23" t="s">
        <v>165</v>
      </c>
      <c r="BE441" s="143">
        <f>IF(U441="základní",N441,0)</f>
        <v>0</v>
      </c>
      <c r="BF441" s="143">
        <f>IF(U441="snížená",N441,0)</f>
        <v>0</v>
      </c>
      <c r="BG441" s="143">
        <f>IF(U441="zákl. přenesená",N441,0)</f>
        <v>0</v>
      </c>
      <c r="BH441" s="143">
        <f>IF(U441="sníž. přenesená",N441,0)</f>
        <v>0</v>
      </c>
      <c r="BI441" s="143">
        <f>IF(U441="nulová",N441,0)</f>
        <v>0</v>
      </c>
      <c r="BJ441" s="23" t="s">
        <v>144</v>
      </c>
      <c r="BK441" s="143">
        <f>ROUND(L441*K441,2)</f>
        <v>0</v>
      </c>
      <c r="BL441" s="23" t="s">
        <v>249</v>
      </c>
      <c r="BM441" s="23" t="s">
        <v>919</v>
      </c>
    </row>
    <row r="442" s="1" customFormat="1" ht="16.5" customHeight="1">
      <c r="B442" s="47"/>
      <c r="C442" s="260" t="s">
        <v>920</v>
      </c>
      <c r="D442" s="260" t="s">
        <v>268</v>
      </c>
      <c r="E442" s="261" t="s">
        <v>921</v>
      </c>
      <c r="F442" s="262" t="s">
        <v>922</v>
      </c>
      <c r="G442" s="262"/>
      <c r="H442" s="262"/>
      <c r="I442" s="262"/>
      <c r="J442" s="263" t="s">
        <v>185</v>
      </c>
      <c r="K442" s="264">
        <v>57.067</v>
      </c>
      <c r="L442" s="265">
        <v>0</v>
      </c>
      <c r="M442" s="266"/>
      <c r="N442" s="267">
        <f>ROUND(L442*K442,2)</f>
        <v>0</v>
      </c>
      <c r="O442" s="227"/>
      <c r="P442" s="227"/>
      <c r="Q442" s="227"/>
      <c r="R442" s="49"/>
      <c r="T442" s="228" t="s">
        <v>22</v>
      </c>
      <c r="U442" s="57" t="s">
        <v>43</v>
      </c>
      <c r="V442" s="48"/>
      <c r="W442" s="229">
        <f>V442*K442</f>
        <v>0</v>
      </c>
      <c r="X442" s="229">
        <v>0.00059999999999999995</v>
      </c>
      <c r="Y442" s="229">
        <f>X442*K442</f>
        <v>0.034240199999999998</v>
      </c>
      <c r="Z442" s="229">
        <v>0</v>
      </c>
      <c r="AA442" s="230">
        <f>Z442*K442</f>
        <v>0</v>
      </c>
      <c r="AR442" s="23" t="s">
        <v>341</v>
      </c>
      <c r="AT442" s="23" t="s">
        <v>268</v>
      </c>
      <c r="AU442" s="23" t="s">
        <v>144</v>
      </c>
      <c r="AY442" s="23" t="s">
        <v>165</v>
      </c>
      <c r="BE442" s="143">
        <f>IF(U442="základní",N442,0)</f>
        <v>0</v>
      </c>
      <c r="BF442" s="143">
        <f>IF(U442="snížená",N442,0)</f>
        <v>0</v>
      </c>
      <c r="BG442" s="143">
        <f>IF(U442="zákl. přenesená",N442,0)</f>
        <v>0</v>
      </c>
      <c r="BH442" s="143">
        <f>IF(U442="sníž. přenesená",N442,0)</f>
        <v>0</v>
      </c>
      <c r="BI442" s="143">
        <f>IF(U442="nulová",N442,0)</f>
        <v>0</v>
      </c>
      <c r="BJ442" s="23" t="s">
        <v>144</v>
      </c>
      <c r="BK442" s="143">
        <f>ROUND(L442*K442,2)</f>
        <v>0</v>
      </c>
      <c r="BL442" s="23" t="s">
        <v>249</v>
      </c>
      <c r="BM442" s="23" t="s">
        <v>923</v>
      </c>
    </row>
    <row r="443" s="1" customFormat="1" ht="25.5" customHeight="1">
      <c r="B443" s="47"/>
      <c r="C443" s="220" t="s">
        <v>924</v>
      </c>
      <c r="D443" s="220" t="s">
        <v>166</v>
      </c>
      <c r="E443" s="221" t="s">
        <v>925</v>
      </c>
      <c r="F443" s="222" t="s">
        <v>926</v>
      </c>
      <c r="G443" s="222"/>
      <c r="H443" s="222"/>
      <c r="I443" s="222"/>
      <c r="J443" s="223" t="s">
        <v>396</v>
      </c>
      <c r="K443" s="272">
        <v>0</v>
      </c>
      <c r="L443" s="225">
        <v>0</v>
      </c>
      <c r="M443" s="226"/>
      <c r="N443" s="227">
        <f>ROUND(L443*K443,2)</f>
        <v>0</v>
      </c>
      <c r="O443" s="227"/>
      <c r="P443" s="227"/>
      <c r="Q443" s="227"/>
      <c r="R443" s="49"/>
      <c r="T443" s="228" t="s">
        <v>22</v>
      </c>
      <c r="U443" s="57" t="s">
        <v>43</v>
      </c>
      <c r="V443" s="48"/>
      <c r="W443" s="229">
        <f>V443*K443</f>
        <v>0</v>
      </c>
      <c r="X443" s="229">
        <v>0</v>
      </c>
      <c r="Y443" s="229">
        <f>X443*K443</f>
        <v>0</v>
      </c>
      <c r="Z443" s="229">
        <v>0</v>
      </c>
      <c r="AA443" s="230">
        <f>Z443*K443</f>
        <v>0</v>
      </c>
      <c r="AR443" s="23" t="s">
        <v>249</v>
      </c>
      <c r="AT443" s="23" t="s">
        <v>166</v>
      </c>
      <c r="AU443" s="23" t="s">
        <v>144</v>
      </c>
      <c r="AY443" s="23" t="s">
        <v>165</v>
      </c>
      <c r="BE443" s="143">
        <f>IF(U443="základní",N443,0)</f>
        <v>0</v>
      </c>
      <c r="BF443" s="143">
        <f>IF(U443="snížená",N443,0)</f>
        <v>0</v>
      </c>
      <c r="BG443" s="143">
        <f>IF(U443="zákl. přenesená",N443,0)</f>
        <v>0</v>
      </c>
      <c r="BH443" s="143">
        <f>IF(U443="sníž. přenesená",N443,0)</f>
        <v>0</v>
      </c>
      <c r="BI443" s="143">
        <f>IF(U443="nulová",N443,0)</f>
        <v>0</v>
      </c>
      <c r="BJ443" s="23" t="s">
        <v>144</v>
      </c>
      <c r="BK443" s="143">
        <f>ROUND(L443*K443,2)</f>
        <v>0</v>
      </c>
      <c r="BL443" s="23" t="s">
        <v>249</v>
      </c>
      <c r="BM443" s="23" t="s">
        <v>927</v>
      </c>
    </row>
    <row r="444" s="9" customFormat="1" ht="29.88" customHeight="1">
      <c r="B444" s="206"/>
      <c r="C444" s="207"/>
      <c r="D444" s="217" t="s">
        <v>135</v>
      </c>
      <c r="E444" s="217"/>
      <c r="F444" s="217"/>
      <c r="G444" s="217"/>
      <c r="H444" s="217"/>
      <c r="I444" s="217"/>
      <c r="J444" s="217"/>
      <c r="K444" s="217"/>
      <c r="L444" s="217"/>
      <c r="M444" s="217"/>
      <c r="N444" s="268">
        <f>BK444</f>
        <v>0</v>
      </c>
      <c r="O444" s="269"/>
      <c r="P444" s="269"/>
      <c r="Q444" s="269"/>
      <c r="R444" s="210"/>
      <c r="T444" s="211"/>
      <c r="U444" s="207"/>
      <c r="V444" s="207"/>
      <c r="W444" s="212">
        <f>SUM(W445:W449)</f>
        <v>0</v>
      </c>
      <c r="X444" s="207"/>
      <c r="Y444" s="212">
        <f>SUM(Y445:Y449)</f>
        <v>0</v>
      </c>
      <c r="Z444" s="207"/>
      <c r="AA444" s="213">
        <f>SUM(AA445:AA449)</f>
        <v>0.17213399999999998</v>
      </c>
      <c r="AR444" s="214" t="s">
        <v>144</v>
      </c>
      <c r="AT444" s="215" t="s">
        <v>75</v>
      </c>
      <c r="AU444" s="215" t="s">
        <v>84</v>
      </c>
      <c r="AY444" s="214" t="s">
        <v>165</v>
      </c>
      <c r="BK444" s="216">
        <f>SUM(BK445:BK449)</f>
        <v>0</v>
      </c>
    </row>
    <row r="445" s="1" customFormat="1" ht="25.5" customHeight="1">
      <c r="B445" s="47"/>
      <c r="C445" s="220" t="s">
        <v>928</v>
      </c>
      <c r="D445" s="220" t="s">
        <v>166</v>
      </c>
      <c r="E445" s="221" t="s">
        <v>929</v>
      </c>
      <c r="F445" s="222" t="s">
        <v>930</v>
      </c>
      <c r="G445" s="222"/>
      <c r="H445" s="222"/>
      <c r="I445" s="222"/>
      <c r="J445" s="223" t="s">
        <v>185</v>
      </c>
      <c r="K445" s="224">
        <v>55.948</v>
      </c>
      <c r="L445" s="225">
        <v>0</v>
      </c>
      <c r="M445" s="226"/>
      <c r="N445" s="227">
        <f>ROUND(L445*K445,2)</f>
        <v>0</v>
      </c>
      <c r="O445" s="227"/>
      <c r="P445" s="227"/>
      <c r="Q445" s="227"/>
      <c r="R445" s="49"/>
      <c r="T445" s="228" t="s">
        <v>22</v>
      </c>
      <c r="U445" s="57" t="s">
        <v>43</v>
      </c>
      <c r="V445" s="48"/>
      <c r="W445" s="229">
        <f>V445*K445</f>
        <v>0</v>
      </c>
      <c r="X445" s="229">
        <v>0</v>
      </c>
      <c r="Y445" s="229">
        <f>X445*K445</f>
        <v>0</v>
      </c>
      <c r="Z445" s="229">
        <v>0.0030000000000000001</v>
      </c>
      <c r="AA445" s="230">
        <f>Z445*K445</f>
        <v>0.16784399999999999</v>
      </c>
      <c r="AR445" s="23" t="s">
        <v>249</v>
      </c>
      <c r="AT445" s="23" t="s">
        <v>166</v>
      </c>
      <c r="AU445" s="23" t="s">
        <v>144</v>
      </c>
      <c r="AY445" s="23" t="s">
        <v>165</v>
      </c>
      <c r="BE445" s="143">
        <f>IF(U445="základní",N445,0)</f>
        <v>0</v>
      </c>
      <c r="BF445" s="143">
        <f>IF(U445="snížená",N445,0)</f>
        <v>0</v>
      </c>
      <c r="BG445" s="143">
        <f>IF(U445="zákl. přenesená",N445,0)</f>
        <v>0</v>
      </c>
      <c r="BH445" s="143">
        <f>IF(U445="sníž. přenesená",N445,0)</f>
        <v>0</v>
      </c>
      <c r="BI445" s="143">
        <f>IF(U445="nulová",N445,0)</f>
        <v>0</v>
      </c>
      <c r="BJ445" s="23" t="s">
        <v>144</v>
      </c>
      <c r="BK445" s="143">
        <f>ROUND(L445*K445,2)</f>
        <v>0</v>
      </c>
      <c r="BL445" s="23" t="s">
        <v>249</v>
      </c>
      <c r="BM445" s="23" t="s">
        <v>931</v>
      </c>
    </row>
    <row r="446" s="1" customFormat="1" ht="25.5" customHeight="1">
      <c r="B446" s="47"/>
      <c r="C446" s="220" t="s">
        <v>932</v>
      </c>
      <c r="D446" s="220" t="s">
        <v>166</v>
      </c>
      <c r="E446" s="221" t="s">
        <v>933</v>
      </c>
      <c r="F446" s="222" t="s">
        <v>934</v>
      </c>
      <c r="G446" s="222"/>
      <c r="H446" s="222"/>
      <c r="I446" s="222"/>
      <c r="J446" s="223" t="s">
        <v>311</v>
      </c>
      <c r="K446" s="224">
        <v>14.300000000000001</v>
      </c>
      <c r="L446" s="225">
        <v>0</v>
      </c>
      <c r="M446" s="226"/>
      <c r="N446" s="227">
        <f>ROUND(L446*K446,2)</f>
        <v>0</v>
      </c>
      <c r="O446" s="227"/>
      <c r="P446" s="227"/>
      <c r="Q446" s="227"/>
      <c r="R446" s="49"/>
      <c r="T446" s="228" t="s">
        <v>22</v>
      </c>
      <c r="U446" s="57" t="s">
        <v>43</v>
      </c>
      <c r="V446" s="48"/>
      <c r="W446" s="229">
        <f>V446*K446</f>
        <v>0</v>
      </c>
      <c r="X446" s="229">
        <v>0</v>
      </c>
      <c r="Y446" s="229">
        <f>X446*K446</f>
        <v>0</v>
      </c>
      <c r="Z446" s="229">
        <v>0.00029999999999999997</v>
      </c>
      <c r="AA446" s="230">
        <f>Z446*K446</f>
        <v>0.0042899999999999995</v>
      </c>
      <c r="AR446" s="23" t="s">
        <v>249</v>
      </c>
      <c r="AT446" s="23" t="s">
        <v>166</v>
      </c>
      <c r="AU446" s="23" t="s">
        <v>144</v>
      </c>
      <c r="AY446" s="23" t="s">
        <v>165</v>
      </c>
      <c r="BE446" s="143">
        <f>IF(U446="základní",N446,0)</f>
        <v>0</v>
      </c>
      <c r="BF446" s="143">
        <f>IF(U446="snížená",N446,0)</f>
        <v>0</v>
      </c>
      <c r="BG446" s="143">
        <f>IF(U446="zákl. přenesená",N446,0)</f>
        <v>0</v>
      </c>
      <c r="BH446" s="143">
        <f>IF(U446="sníž. přenesená",N446,0)</f>
        <v>0</v>
      </c>
      <c r="BI446" s="143">
        <f>IF(U446="nulová",N446,0)</f>
        <v>0</v>
      </c>
      <c r="BJ446" s="23" t="s">
        <v>144</v>
      </c>
      <c r="BK446" s="143">
        <f>ROUND(L446*K446,2)</f>
        <v>0</v>
      </c>
      <c r="BL446" s="23" t="s">
        <v>249</v>
      </c>
      <c r="BM446" s="23" t="s">
        <v>935</v>
      </c>
    </row>
    <row r="447" s="12" customFormat="1" ht="16.5" customHeight="1">
      <c r="B447" s="251"/>
      <c r="C447" s="252"/>
      <c r="D447" s="252"/>
      <c r="E447" s="253" t="s">
        <v>22</v>
      </c>
      <c r="F447" s="254" t="s">
        <v>936</v>
      </c>
      <c r="G447" s="255"/>
      <c r="H447" s="255"/>
      <c r="I447" s="255"/>
      <c r="J447" s="252"/>
      <c r="K447" s="253" t="s">
        <v>22</v>
      </c>
      <c r="L447" s="252"/>
      <c r="M447" s="252"/>
      <c r="N447" s="252"/>
      <c r="O447" s="252"/>
      <c r="P447" s="252"/>
      <c r="Q447" s="252"/>
      <c r="R447" s="256"/>
      <c r="T447" s="257"/>
      <c r="U447" s="252"/>
      <c r="V447" s="252"/>
      <c r="W447" s="252"/>
      <c r="X447" s="252"/>
      <c r="Y447" s="252"/>
      <c r="Z447" s="252"/>
      <c r="AA447" s="258"/>
      <c r="AT447" s="259" t="s">
        <v>173</v>
      </c>
      <c r="AU447" s="259" t="s">
        <v>144</v>
      </c>
      <c r="AV447" s="12" t="s">
        <v>84</v>
      </c>
      <c r="AW447" s="12" t="s">
        <v>34</v>
      </c>
      <c r="AX447" s="12" t="s">
        <v>76</v>
      </c>
      <c r="AY447" s="259" t="s">
        <v>165</v>
      </c>
    </row>
    <row r="448" s="10" customFormat="1" ht="16.5" customHeight="1">
      <c r="B448" s="231"/>
      <c r="C448" s="232"/>
      <c r="D448" s="232"/>
      <c r="E448" s="233" t="s">
        <v>22</v>
      </c>
      <c r="F448" s="241" t="s">
        <v>937</v>
      </c>
      <c r="G448" s="232"/>
      <c r="H448" s="232"/>
      <c r="I448" s="232"/>
      <c r="J448" s="232"/>
      <c r="K448" s="236">
        <v>14.300000000000001</v>
      </c>
      <c r="L448" s="232"/>
      <c r="M448" s="232"/>
      <c r="N448" s="232"/>
      <c r="O448" s="232"/>
      <c r="P448" s="232"/>
      <c r="Q448" s="232"/>
      <c r="R448" s="237"/>
      <c r="T448" s="238"/>
      <c r="U448" s="232"/>
      <c r="V448" s="232"/>
      <c r="W448" s="232"/>
      <c r="X448" s="232"/>
      <c r="Y448" s="232"/>
      <c r="Z448" s="232"/>
      <c r="AA448" s="239"/>
      <c r="AT448" s="240" t="s">
        <v>173</v>
      </c>
      <c r="AU448" s="240" t="s">
        <v>144</v>
      </c>
      <c r="AV448" s="10" t="s">
        <v>144</v>
      </c>
      <c r="AW448" s="10" t="s">
        <v>34</v>
      </c>
      <c r="AX448" s="10" t="s">
        <v>76</v>
      </c>
      <c r="AY448" s="240" t="s">
        <v>165</v>
      </c>
    </row>
    <row r="449" s="11" customFormat="1" ht="16.5" customHeight="1">
      <c r="B449" s="242"/>
      <c r="C449" s="243"/>
      <c r="D449" s="243"/>
      <c r="E449" s="244" t="s">
        <v>22</v>
      </c>
      <c r="F449" s="245" t="s">
        <v>189</v>
      </c>
      <c r="G449" s="243"/>
      <c r="H449" s="243"/>
      <c r="I449" s="243"/>
      <c r="J449" s="243"/>
      <c r="K449" s="246">
        <v>14.300000000000001</v>
      </c>
      <c r="L449" s="243"/>
      <c r="M449" s="243"/>
      <c r="N449" s="243"/>
      <c r="O449" s="243"/>
      <c r="P449" s="243"/>
      <c r="Q449" s="243"/>
      <c r="R449" s="247"/>
      <c r="T449" s="248"/>
      <c r="U449" s="243"/>
      <c r="V449" s="243"/>
      <c r="W449" s="243"/>
      <c r="X449" s="243"/>
      <c r="Y449" s="243"/>
      <c r="Z449" s="243"/>
      <c r="AA449" s="249"/>
      <c r="AT449" s="250" t="s">
        <v>173</v>
      </c>
      <c r="AU449" s="250" t="s">
        <v>144</v>
      </c>
      <c r="AV449" s="11" t="s">
        <v>170</v>
      </c>
      <c r="AW449" s="11" t="s">
        <v>34</v>
      </c>
      <c r="AX449" s="11" t="s">
        <v>84</v>
      </c>
      <c r="AY449" s="250" t="s">
        <v>165</v>
      </c>
    </row>
    <row r="450" s="9" customFormat="1" ht="29.88" customHeight="1">
      <c r="B450" s="206"/>
      <c r="C450" s="207"/>
      <c r="D450" s="217" t="s">
        <v>136</v>
      </c>
      <c r="E450" s="217"/>
      <c r="F450" s="217"/>
      <c r="G450" s="217"/>
      <c r="H450" s="217"/>
      <c r="I450" s="217"/>
      <c r="J450" s="217"/>
      <c r="K450" s="217"/>
      <c r="L450" s="217"/>
      <c r="M450" s="217"/>
      <c r="N450" s="218">
        <f>BK450</f>
        <v>0</v>
      </c>
      <c r="O450" s="219"/>
      <c r="P450" s="219"/>
      <c r="Q450" s="219"/>
      <c r="R450" s="210"/>
      <c r="T450" s="211"/>
      <c r="U450" s="207"/>
      <c r="V450" s="207"/>
      <c r="W450" s="212">
        <f>SUM(W451:W468)</f>
        <v>0</v>
      </c>
      <c r="X450" s="207"/>
      <c r="Y450" s="212">
        <f>SUM(Y451:Y468)</f>
        <v>0.60269779999999995</v>
      </c>
      <c r="Z450" s="207"/>
      <c r="AA450" s="213">
        <f>SUM(AA451:AA468)</f>
        <v>0</v>
      </c>
      <c r="AR450" s="214" t="s">
        <v>144</v>
      </c>
      <c r="AT450" s="215" t="s">
        <v>75</v>
      </c>
      <c r="AU450" s="215" t="s">
        <v>84</v>
      </c>
      <c r="AY450" s="214" t="s">
        <v>165</v>
      </c>
      <c r="BK450" s="216">
        <f>SUM(BK451:BK468)</f>
        <v>0</v>
      </c>
    </row>
    <row r="451" s="1" customFormat="1" ht="38.25" customHeight="1">
      <c r="B451" s="47"/>
      <c r="C451" s="220" t="s">
        <v>938</v>
      </c>
      <c r="D451" s="220" t="s">
        <v>166</v>
      </c>
      <c r="E451" s="221" t="s">
        <v>939</v>
      </c>
      <c r="F451" s="222" t="s">
        <v>940</v>
      </c>
      <c r="G451" s="222"/>
      <c r="H451" s="222"/>
      <c r="I451" s="222"/>
      <c r="J451" s="223" t="s">
        <v>185</v>
      </c>
      <c r="K451" s="224">
        <v>24.309999999999999</v>
      </c>
      <c r="L451" s="225">
        <v>0</v>
      </c>
      <c r="M451" s="226"/>
      <c r="N451" s="227">
        <f>ROUND(L451*K451,2)</f>
        <v>0</v>
      </c>
      <c r="O451" s="227"/>
      <c r="P451" s="227"/>
      <c r="Q451" s="227"/>
      <c r="R451" s="49"/>
      <c r="T451" s="228" t="s">
        <v>22</v>
      </c>
      <c r="U451" s="57" t="s">
        <v>43</v>
      </c>
      <c r="V451" s="48"/>
      <c r="W451" s="229">
        <f>V451*K451</f>
        <v>0</v>
      </c>
      <c r="X451" s="229">
        <v>0.0030000000000000001</v>
      </c>
      <c r="Y451" s="229">
        <f>X451*K451</f>
        <v>0.072929999999999995</v>
      </c>
      <c r="Z451" s="229">
        <v>0</v>
      </c>
      <c r="AA451" s="230">
        <f>Z451*K451</f>
        <v>0</v>
      </c>
      <c r="AR451" s="23" t="s">
        <v>249</v>
      </c>
      <c r="AT451" s="23" t="s">
        <v>166</v>
      </c>
      <c r="AU451" s="23" t="s">
        <v>144</v>
      </c>
      <c r="AY451" s="23" t="s">
        <v>165</v>
      </c>
      <c r="BE451" s="143">
        <f>IF(U451="základní",N451,0)</f>
        <v>0</v>
      </c>
      <c r="BF451" s="143">
        <f>IF(U451="snížená",N451,0)</f>
        <v>0</v>
      </c>
      <c r="BG451" s="143">
        <f>IF(U451="zákl. přenesená",N451,0)</f>
        <v>0</v>
      </c>
      <c r="BH451" s="143">
        <f>IF(U451="sníž. přenesená",N451,0)</f>
        <v>0</v>
      </c>
      <c r="BI451" s="143">
        <f>IF(U451="nulová",N451,0)</f>
        <v>0</v>
      </c>
      <c r="BJ451" s="23" t="s">
        <v>144</v>
      </c>
      <c r="BK451" s="143">
        <f>ROUND(L451*K451,2)</f>
        <v>0</v>
      </c>
      <c r="BL451" s="23" t="s">
        <v>249</v>
      </c>
      <c r="BM451" s="23" t="s">
        <v>941</v>
      </c>
    </row>
    <row r="452" s="10" customFormat="1" ht="16.5" customHeight="1">
      <c r="B452" s="231"/>
      <c r="C452" s="232"/>
      <c r="D452" s="232"/>
      <c r="E452" s="233" t="s">
        <v>22</v>
      </c>
      <c r="F452" s="234" t="s">
        <v>942</v>
      </c>
      <c r="G452" s="235"/>
      <c r="H452" s="235"/>
      <c r="I452" s="235"/>
      <c r="J452" s="232"/>
      <c r="K452" s="236">
        <v>3.21</v>
      </c>
      <c r="L452" s="232"/>
      <c r="M452" s="232"/>
      <c r="N452" s="232"/>
      <c r="O452" s="232"/>
      <c r="P452" s="232"/>
      <c r="Q452" s="232"/>
      <c r="R452" s="237"/>
      <c r="T452" s="238"/>
      <c r="U452" s="232"/>
      <c r="V452" s="232"/>
      <c r="W452" s="232"/>
      <c r="X452" s="232"/>
      <c r="Y452" s="232"/>
      <c r="Z452" s="232"/>
      <c r="AA452" s="239"/>
      <c r="AT452" s="240" t="s">
        <v>173</v>
      </c>
      <c r="AU452" s="240" t="s">
        <v>144</v>
      </c>
      <c r="AV452" s="10" t="s">
        <v>144</v>
      </c>
      <c r="AW452" s="10" t="s">
        <v>34</v>
      </c>
      <c r="AX452" s="10" t="s">
        <v>76</v>
      </c>
      <c r="AY452" s="240" t="s">
        <v>165</v>
      </c>
    </row>
    <row r="453" s="10" customFormat="1" ht="16.5" customHeight="1">
      <c r="B453" s="231"/>
      <c r="C453" s="232"/>
      <c r="D453" s="232"/>
      <c r="E453" s="233" t="s">
        <v>22</v>
      </c>
      <c r="F453" s="241" t="s">
        <v>943</v>
      </c>
      <c r="G453" s="232"/>
      <c r="H453" s="232"/>
      <c r="I453" s="232"/>
      <c r="J453" s="232"/>
      <c r="K453" s="236">
        <v>15.4</v>
      </c>
      <c r="L453" s="232"/>
      <c r="M453" s="232"/>
      <c r="N453" s="232"/>
      <c r="O453" s="232"/>
      <c r="P453" s="232"/>
      <c r="Q453" s="232"/>
      <c r="R453" s="237"/>
      <c r="T453" s="238"/>
      <c r="U453" s="232"/>
      <c r="V453" s="232"/>
      <c r="W453" s="232"/>
      <c r="X453" s="232"/>
      <c r="Y453" s="232"/>
      <c r="Z453" s="232"/>
      <c r="AA453" s="239"/>
      <c r="AT453" s="240" t="s">
        <v>173</v>
      </c>
      <c r="AU453" s="240" t="s">
        <v>144</v>
      </c>
      <c r="AV453" s="10" t="s">
        <v>144</v>
      </c>
      <c r="AW453" s="10" t="s">
        <v>34</v>
      </c>
      <c r="AX453" s="10" t="s">
        <v>76</v>
      </c>
      <c r="AY453" s="240" t="s">
        <v>165</v>
      </c>
    </row>
    <row r="454" s="10" customFormat="1" ht="16.5" customHeight="1">
      <c r="B454" s="231"/>
      <c r="C454" s="232"/>
      <c r="D454" s="232"/>
      <c r="E454" s="233" t="s">
        <v>22</v>
      </c>
      <c r="F454" s="241" t="s">
        <v>337</v>
      </c>
      <c r="G454" s="232"/>
      <c r="H454" s="232"/>
      <c r="I454" s="232"/>
      <c r="J454" s="232"/>
      <c r="K454" s="236">
        <v>5.7000000000000002</v>
      </c>
      <c r="L454" s="232"/>
      <c r="M454" s="232"/>
      <c r="N454" s="232"/>
      <c r="O454" s="232"/>
      <c r="P454" s="232"/>
      <c r="Q454" s="232"/>
      <c r="R454" s="237"/>
      <c r="T454" s="238"/>
      <c r="U454" s="232"/>
      <c r="V454" s="232"/>
      <c r="W454" s="232"/>
      <c r="X454" s="232"/>
      <c r="Y454" s="232"/>
      <c r="Z454" s="232"/>
      <c r="AA454" s="239"/>
      <c r="AT454" s="240" t="s">
        <v>173</v>
      </c>
      <c r="AU454" s="240" t="s">
        <v>144</v>
      </c>
      <c r="AV454" s="10" t="s">
        <v>144</v>
      </c>
      <c r="AW454" s="10" t="s">
        <v>34</v>
      </c>
      <c r="AX454" s="10" t="s">
        <v>76</v>
      </c>
      <c r="AY454" s="240" t="s">
        <v>165</v>
      </c>
    </row>
    <row r="455" s="11" customFormat="1" ht="16.5" customHeight="1">
      <c r="B455" s="242"/>
      <c r="C455" s="243"/>
      <c r="D455" s="243"/>
      <c r="E455" s="244" t="s">
        <v>22</v>
      </c>
      <c r="F455" s="245" t="s">
        <v>189</v>
      </c>
      <c r="G455" s="243"/>
      <c r="H455" s="243"/>
      <c r="I455" s="243"/>
      <c r="J455" s="243"/>
      <c r="K455" s="246">
        <v>24.309999999999999</v>
      </c>
      <c r="L455" s="243"/>
      <c r="M455" s="243"/>
      <c r="N455" s="243"/>
      <c r="O455" s="243"/>
      <c r="P455" s="243"/>
      <c r="Q455" s="243"/>
      <c r="R455" s="247"/>
      <c r="T455" s="248"/>
      <c r="U455" s="243"/>
      <c r="V455" s="243"/>
      <c r="W455" s="243"/>
      <c r="X455" s="243"/>
      <c r="Y455" s="243"/>
      <c r="Z455" s="243"/>
      <c r="AA455" s="249"/>
      <c r="AT455" s="250" t="s">
        <v>173</v>
      </c>
      <c r="AU455" s="250" t="s">
        <v>144</v>
      </c>
      <c r="AV455" s="11" t="s">
        <v>170</v>
      </c>
      <c r="AW455" s="11" t="s">
        <v>34</v>
      </c>
      <c r="AX455" s="11" t="s">
        <v>84</v>
      </c>
      <c r="AY455" s="250" t="s">
        <v>165</v>
      </c>
    </row>
    <row r="456" s="1" customFormat="1" ht="16.5" customHeight="1">
      <c r="B456" s="47"/>
      <c r="C456" s="260" t="s">
        <v>944</v>
      </c>
      <c r="D456" s="260" t="s">
        <v>268</v>
      </c>
      <c r="E456" s="261" t="s">
        <v>945</v>
      </c>
      <c r="F456" s="262" t="s">
        <v>946</v>
      </c>
      <c r="G456" s="262"/>
      <c r="H456" s="262"/>
      <c r="I456" s="262"/>
      <c r="J456" s="263" t="s">
        <v>185</v>
      </c>
      <c r="K456" s="264">
        <v>26.741</v>
      </c>
      <c r="L456" s="265">
        <v>0</v>
      </c>
      <c r="M456" s="266"/>
      <c r="N456" s="267">
        <f>ROUND(L456*K456,2)</f>
        <v>0</v>
      </c>
      <c r="O456" s="227"/>
      <c r="P456" s="227"/>
      <c r="Q456" s="227"/>
      <c r="R456" s="49"/>
      <c r="T456" s="228" t="s">
        <v>22</v>
      </c>
      <c r="U456" s="57" t="s">
        <v>43</v>
      </c>
      <c r="V456" s="48"/>
      <c r="W456" s="229">
        <f>V456*K456</f>
        <v>0</v>
      </c>
      <c r="X456" s="229">
        <v>0.0118</v>
      </c>
      <c r="Y456" s="229">
        <f>X456*K456</f>
        <v>0.31554379999999999</v>
      </c>
      <c r="Z456" s="229">
        <v>0</v>
      </c>
      <c r="AA456" s="230">
        <f>Z456*K456</f>
        <v>0</v>
      </c>
      <c r="AR456" s="23" t="s">
        <v>341</v>
      </c>
      <c r="AT456" s="23" t="s">
        <v>268</v>
      </c>
      <c r="AU456" s="23" t="s">
        <v>144</v>
      </c>
      <c r="AY456" s="23" t="s">
        <v>165</v>
      </c>
      <c r="BE456" s="143">
        <f>IF(U456="základní",N456,0)</f>
        <v>0</v>
      </c>
      <c r="BF456" s="143">
        <f>IF(U456="snížená",N456,0)</f>
        <v>0</v>
      </c>
      <c r="BG456" s="143">
        <f>IF(U456="zákl. přenesená",N456,0)</f>
        <v>0</v>
      </c>
      <c r="BH456" s="143">
        <f>IF(U456="sníž. přenesená",N456,0)</f>
        <v>0</v>
      </c>
      <c r="BI456" s="143">
        <f>IF(U456="nulová",N456,0)</f>
        <v>0</v>
      </c>
      <c r="BJ456" s="23" t="s">
        <v>144</v>
      </c>
      <c r="BK456" s="143">
        <f>ROUND(L456*K456,2)</f>
        <v>0</v>
      </c>
      <c r="BL456" s="23" t="s">
        <v>249</v>
      </c>
      <c r="BM456" s="23" t="s">
        <v>947</v>
      </c>
    </row>
    <row r="457" s="1" customFormat="1" ht="38.25" customHeight="1">
      <c r="B457" s="47"/>
      <c r="C457" s="220" t="s">
        <v>948</v>
      </c>
      <c r="D457" s="220" t="s">
        <v>166</v>
      </c>
      <c r="E457" s="221" t="s">
        <v>949</v>
      </c>
      <c r="F457" s="222" t="s">
        <v>950</v>
      </c>
      <c r="G457" s="222"/>
      <c r="H457" s="222"/>
      <c r="I457" s="222"/>
      <c r="J457" s="223" t="s">
        <v>185</v>
      </c>
      <c r="K457" s="224">
        <v>8.9100000000000001</v>
      </c>
      <c r="L457" s="225">
        <v>0</v>
      </c>
      <c r="M457" s="226"/>
      <c r="N457" s="227">
        <f>ROUND(L457*K457,2)</f>
        <v>0</v>
      </c>
      <c r="O457" s="227"/>
      <c r="P457" s="227"/>
      <c r="Q457" s="227"/>
      <c r="R457" s="49"/>
      <c r="T457" s="228" t="s">
        <v>22</v>
      </c>
      <c r="U457" s="57" t="s">
        <v>43</v>
      </c>
      <c r="V457" s="48"/>
      <c r="W457" s="229">
        <f>V457*K457</f>
        <v>0</v>
      </c>
      <c r="X457" s="229">
        <v>0</v>
      </c>
      <c r="Y457" s="229">
        <f>X457*K457</f>
        <v>0</v>
      </c>
      <c r="Z457" s="229">
        <v>0</v>
      </c>
      <c r="AA457" s="230">
        <f>Z457*K457</f>
        <v>0</v>
      </c>
      <c r="AR457" s="23" t="s">
        <v>249</v>
      </c>
      <c r="AT457" s="23" t="s">
        <v>166</v>
      </c>
      <c r="AU457" s="23" t="s">
        <v>144</v>
      </c>
      <c r="AY457" s="23" t="s">
        <v>165</v>
      </c>
      <c r="BE457" s="143">
        <f>IF(U457="základní",N457,0)</f>
        <v>0</v>
      </c>
      <c r="BF457" s="143">
        <f>IF(U457="snížená",N457,0)</f>
        <v>0</v>
      </c>
      <c r="BG457" s="143">
        <f>IF(U457="zákl. přenesená",N457,0)</f>
        <v>0</v>
      </c>
      <c r="BH457" s="143">
        <f>IF(U457="sníž. přenesená",N457,0)</f>
        <v>0</v>
      </c>
      <c r="BI457" s="143">
        <f>IF(U457="nulová",N457,0)</f>
        <v>0</v>
      </c>
      <c r="BJ457" s="23" t="s">
        <v>144</v>
      </c>
      <c r="BK457" s="143">
        <f>ROUND(L457*K457,2)</f>
        <v>0</v>
      </c>
      <c r="BL457" s="23" t="s">
        <v>249</v>
      </c>
      <c r="BM457" s="23" t="s">
        <v>951</v>
      </c>
    </row>
    <row r="458" s="10" customFormat="1" ht="16.5" customHeight="1">
      <c r="B458" s="231"/>
      <c r="C458" s="232"/>
      <c r="D458" s="232"/>
      <c r="E458" s="233" t="s">
        <v>22</v>
      </c>
      <c r="F458" s="234" t="s">
        <v>942</v>
      </c>
      <c r="G458" s="235"/>
      <c r="H458" s="235"/>
      <c r="I458" s="235"/>
      <c r="J458" s="232"/>
      <c r="K458" s="236">
        <v>3.21</v>
      </c>
      <c r="L458" s="232"/>
      <c r="M458" s="232"/>
      <c r="N458" s="232"/>
      <c r="O458" s="232"/>
      <c r="P458" s="232"/>
      <c r="Q458" s="232"/>
      <c r="R458" s="237"/>
      <c r="T458" s="238"/>
      <c r="U458" s="232"/>
      <c r="V458" s="232"/>
      <c r="W458" s="232"/>
      <c r="X458" s="232"/>
      <c r="Y458" s="232"/>
      <c r="Z458" s="232"/>
      <c r="AA458" s="239"/>
      <c r="AT458" s="240" t="s">
        <v>173</v>
      </c>
      <c r="AU458" s="240" t="s">
        <v>144</v>
      </c>
      <c r="AV458" s="10" t="s">
        <v>144</v>
      </c>
      <c r="AW458" s="10" t="s">
        <v>34</v>
      </c>
      <c r="AX458" s="10" t="s">
        <v>76</v>
      </c>
      <c r="AY458" s="240" t="s">
        <v>165</v>
      </c>
    </row>
    <row r="459" s="10" customFormat="1" ht="16.5" customHeight="1">
      <c r="B459" s="231"/>
      <c r="C459" s="232"/>
      <c r="D459" s="232"/>
      <c r="E459" s="233" t="s">
        <v>22</v>
      </c>
      <c r="F459" s="241" t="s">
        <v>337</v>
      </c>
      <c r="G459" s="232"/>
      <c r="H459" s="232"/>
      <c r="I459" s="232"/>
      <c r="J459" s="232"/>
      <c r="K459" s="236">
        <v>5.7000000000000002</v>
      </c>
      <c r="L459" s="232"/>
      <c r="M459" s="232"/>
      <c r="N459" s="232"/>
      <c r="O459" s="232"/>
      <c r="P459" s="232"/>
      <c r="Q459" s="232"/>
      <c r="R459" s="237"/>
      <c r="T459" s="238"/>
      <c r="U459" s="232"/>
      <c r="V459" s="232"/>
      <c r="W459" s="232"/>
      <c r="X459" s="232"/>
      <c r="Y459" s="232"/>
      <c r="Z459" s="232"/>
      <c r="AA459" s="239"/>
      <c r="AT459" s="240" t="s">
        <v>173</v>
      </c>
      <c r="AU459" s="240" t="s">
        <v>144</v>
      </c>
      <c r="AV459" s="10" t="s">
        <v>144</v>
      </c>
      <c r="AW459" s="10" t="s">
        <v>34</v>
      </c>
      <c r="AX459" s="10" t="s">
        <v>76</v>
      </c>
      <c r="AY459" s="240" t="s">
        <v>165</v>
      </c>
    </row>
    <row r="460" s="11" customFormat="1" ht="16.5" customHeight="1">
      <c r="B460" s="242"/>
      <c r="C460" s="243"/>
      <c r="D460" s="243"/>
      <c r="E460" s="244" t="s">
        <v>22</v>
      </c>
      <c r="F460" s="245" t="s">
        <v>189</v>
      </c>
      <c r="G460" s="243"/>
      <c r="H460" s="243"/>
      <c r="I460" s="243"/>
      <c r="J460" s="243"/>
      <c r="K460" s="246">
        <v>8.9100000000000001</v>
      </c>
      <c r="L460" s="243"/>
      <c r="M460" s="243"/>
      <c r="N460" s="243"/>
      <c r="O460" s="243"/>
      <c r="P460" s="243"/>
      <c r="Q460" s="243"/>
      <c r="R460" s="247"/>
      <c r="T460" s="248"/>
      <c r="U460" s="243"/>
      <c r="V460" s="243"/>
      <c r="W460" s="243"/>
      <c r="X460" s="243"/>
      <c r="Y460" s="243"/>
      <c r="Z460" s="243"/>
      <c r="AA460" s="249"/>
      <c r="AT460" s="250" t="s">
        <v>173</v>
      </c>
      <c r="AU460" s="250" t="s">
        <v>144</v>
      </c>
      <c r="AV460" s="11" t="s">
        <v>170</v>
      </c>
      <c r="AW460" s="11" t="s">
        <v>34</v>
      </c>
      <c r="AX460" s="11" t="s">
        <v>84</v>
      </c>
      <c r="AY460" s="250" t="s">
        <v>165</v>
      </c>
    </row>
    <row r="461" s="1" customFormat="1" ht="38.25" customHeight="1">
      <c r="B461" s="47"/>
      <c r="C461" s="220" t="s">
        <v>952</v>
      </c>
      <c r="D461" s="220" t="s">
        <v>166</v>
      </c>
      <c r="E461" s="221" t="s">
        <v>953</v>
      </c>
      <c r="F461" s="222" t="s">
        <v>954</v>
      </c>
      <c r="G461" s="222"/>
      <c r="H461" s="222"/>
      <c r="I461" s="222"/>
      <c r="J461" s="223" t="s">
        <v>185</v>
      </c>
      <c r="K461" s="224">
        <v>24.309999999999999</v>
      </c>
      <c r="L461" s="225">
        <v>0</v>
      </c>
      <c r="M461" s="226"/>
      <c r="N461" s="227">
        <f>ROUND(L461*K461,2)</f>
        <v>0</v>
      </c>
      <c r="O461" s="227"/>
      <c r="P461" s="227"/>
      <c r="Q461" s="227"/>
      <c r="R461" s="49"/>
      <c r="T461" s="228" t="s">
        <v>22</v>
      </c>
      <c r="U461" s="57" t="s">
        <v>43</v>
      </c>
      <c r="V461" s="48"/>
      <c r="W461" s="229">
        <f>V461*K461</f>
        <v>0</v>
      </c>
      <c r="X461" s="229">
        <v>0.0080000000000000002</v>
      </c>
      <c r="Y461" s="229">
        <f>X461*K461</f>
        <v>0.19447999999999999</v>
      </c>
      <c r="Z461" s="229">
        <v>0</v>
      </c>
      <c r="AA461" s="230">
        <f>Z461*K461</f>
        <v>0</v>
      </c>
      <c r="AR461" s="23" t="s">
        <v>249</v>
      </c>
      <c r="AT461" s="23" t="s">
        <v>166</v>
      </c>
      <c r="AU461" s="23" t="s">
        <v>144</v>
      </c>
      <c r="AY461" s="23" t="s">
        <v>165</v>
      </c>
      <c r="BE461" s="143">
        <f>IF(U461="základní",N461,0)</f>
        <v>0</v>
      </c>
      <c r="BF461" s="143">
        <f>IF(U461="snížená",N461,0)</f>
        <v>0</v>
      </c>
      <c r="BG461" s="143">
        <f>IF(U461="zákl. přenesená",N461,0)</f>
        <v>0</v>
      </c>
      <c r="BH461" s="143">
        <f>IF(U461="sníž. přenesená",N461,0)</f>
        <v>0</v>
      </c>
      <c r="BI461" s="143">
        <f>IF(U461="nulová",N461,0)</f>
        <v>0</v>
      </c>
      <c r="BJ461" s="23" t="s">
        <v>144</v>
      </c>
      <c r="BK461" s="143">
        <f>ROUND(L461*K461,2)</f>
        <v>0</v>
      </c>
      <c r="BL461" s="23" t="s">
        <v>249</v>
      </c>
      <c r="BM461" s="23" t="s">
        <v>955</v>
      </c>
    </row>
    <row r="462" s="1" customFormat="1" ht="25.5" customHeight="1">
      <c r="B462" s="47"/>
      <c r="C462" s="220" t="s">
        <v>956</v>
      </c>
      <c r="D462" s="220" t="s">
        <v>166</v>
      </c>
      <c r="E462" s="221" t="s">
        <v>957</v>
      </c>
      <c r="F462" s="222" t="s">
        <v>958</v>
      </c>
      <c r="G462" s="222"/>
      <c r="H462" s="222"/>
      <c r="I462" s="222"/>
      <c r="J462" s="223" t="s">
        <v>311</v>
      </c>
      <c r="K462" s="224">
        <v>2</v>
      </c>
      <c r="L462" s="225">
        <v>0</v>
      </c>
      <c r="M462" s="226"/>
      <c r="N462" s="227">
        <f>ROUND(L462*K462,2)</f>
        <v>0</v>
      </c>
      <c r="O462" s="227"/>
      <c r="P462" s="227"/>
      <c r="Q462" s="227"/>
      <c r="R462" s="49"/>
      <c r="T462" s="228" t="s">
        <v>22</v>
      </c>
      <c r="U462" s="57" t="s">
        <v>43</v>
      </c>
      <c r="V462" s="48"/>
      <c r="W462" s="229">
        <f>V462*K462</f>
        <v>0</v>
      </c>
      <c r="X462" s="229">
        <v>0.0061700000000000001</v>
      </c>
      <c r="Y462" s="229">
        <f>X462*K462</f>
        <v>0.01234</v>
      </c>
      <c r="Z462" s="229">
        <v>0</v>
      </c>
      <c r="AA462" s="230">
        <f>Z462*K462</f>
        <v>0</v>
      </c>
      <c r="AR462" s="23" t="s">
        <v>249</v>
      </c>
      <c r="AT462" s="23" t="s">
        <v>166</v>
      </c>
      <c r="AU462" s="23" t="s">
        <v>144</v>
      </c>
      <c r="AY462" s="23" t="s">
        <v>165</v>
      </c>
      <c r="BE462" s="143">
        <f>IF(U462="základní",N462,0)</f>
        <v>0</v>
      </c>
      <c r="BF462" s="143">
        <f>IF(U462="snížená",N462,0)</f>
        <v>0</v>
      </c>
      <c r="BG462" s="143">
        <f>IF(U462="zákl. přenesená",N462,0)</f>
        <v>0</v>
      </c>
      <c r="BH462" s="143">
        <f>IF(U462="sníž. přenesená",N462,0)</f>
        <v>0</v>
      </c>
      <c r="BI462" s="143">
        <f>IF(U462="nulová",N462,0)</f>
        <v>0</v>
      </c>
      <c r="BJ462" s="23" t="s">
        <v>144</v>
      </c>
      <c r="BK462" s="143">
        <f>ROUND(L462*K462,2)</f>
        <v>0</v>
      </c>
      <c r="BL462" s="23" t="s">
        <v>249</v>
      </c>
      <c r="BM462" s="23" t="s">
        <v>959</v>
      </c>
    </row>
    <row r="463" s="1" customFormat="1" ht="25.5" customHeight="1">
      <c r="B463" s="47"/>
      <c r="C463" s="220" t="s">
        <v>960</v>
      </c>
      <c r="D463" s="220" t="s">
        <v>166</v>
      </c>
      <c r="E463" s="221" t="s">
        <v>961</v>
      </c>
      <c r="F463" s="222" t="s">
        <v>962</v>
      </c>
      <c r="G463" s="222"/>
      <c r="H463" s="222"/>
      <c r="I463" s="222"/>
      <c r="J463" s="223" t="s">
        <v>185</v>
      </c>
      <c r="K463" s="224">
        <v>24.309999999999999</v>
      </c>
      <c r="L463" s="225">
        <v>0</v>
      </c>
      <c r="M463" s="226"/>
      <c r="N463" s="227">
        <f>ROUND(L463*K463,2)</f>
        <v>0</v>
      </c>
      <c r="O463" s="227"/>
      <c r="P463" s="227"/>
      <c r="Q463" s="227"/>
      <c r="R463" s="49"/>
      <c r="T463" s="228" t="s">
        <v>22</v>
      </c>
      <c r="U463" s="57" t="s">
        <v>43</v>
      </c>
      <c r="V463" s="48"/>
      <c r="W463" s="229">
        <f>V463*K463</f>
        <v>0</v>
      </c>
      <c r="X463" s="229">
        <v>0.00029999999999999997</v>
      </c>
      <c r="Y463" s="229">
        <f>X463*K463</f>
        <v>0.0072929999999999991</v>
      </c>
      <c r="Z463" s="229">
        <v>0</v>
      </c>
      <c r="AA463" s="230">
        <f>Z463*K463</f>
        <v>0</v>
      </c>
      <c r="AR463" s="23" t="s">
        <v>249</v>
      </c>
      <c r="AT463" s="23" t="s">
        <v>166</v>
      </c>
      <c r="AU463" s="23" t="s">
        <v>144</v>
      </c>
      <c r="AY463" s="23" t="s">
        <v>165</v>
      </c>
      <c r="BE463" s="143">
        <f>IF(U463="základní",N463,0)</f>
        <v>0</v>
      </c>
      <c r="BF463" s="143">
        <f>IF(U463="snížená",N463,0)</f>
        <v>0</v>
      </c>
      <c r="BG463" s="143">
        <f>IF(U463="zákl. přenesená",N463,0)</f>
        <v>0</v>
      </c>
      <c r="BH463" s="143">
        <f>IF(U463="sníž. přenesená",N463,0)</f>
        <v>0</v>
      </c>
      <c r="BI463" s="143">
        <f>IF(U463="nulová",N463,0)</f>
        <v>0</v>
      </c>
      <c r="BJ463" s="23" t="s">
        <v>144</v>
      </c>
      <c r="BK463" s="143">
        <f>ROUND(L463*K463,2)</f>
        <v>0</v>
      </c>
      <c r="BL463" s="23" t="s">
        <v>249</v>
      </c>
      <c r="BM463" s="23" t="s">
        <v>963</v>
      </c>
    </row>
    <row r="464" s="1" customFormat="1" ht="25.5" customHeight="1">
      <c r="B464" s="47"/>
      <c r="C464" s="220" t="s">
        <v>964</v>
      </c>
      <c r="D464" s="220" t="s">
        <v>166</v>
      </c>
      <c r="E464" s="221" t="s">
        <v>965</v>
      </c>
      <c r="F464" s="222" t="s">
        <v>966</v>
      </c>
      <c r="G464" s="222"/>
      <c r="H464" s="222"/>
      <c r="I464" s="222"/>
      <c r="J464" s="223" t="s">
        <v>311</v>
      </c>
      <c r="K464" s="224">
        <v>3.7000000000000002</v>
      </c>
      <c r="L464" s="225">
        <v>0</v>
      </c>
      <c r="M464" s="226"/>
      <c r="N464" s="227">
        <f>ROUND(L464*K464,2)</f>
        <v>0</v>
      </c>
      <c r="O464" s="227"/>
      <c r="P464" s="227"/>
      <c r="Q464" s="227"/>
      <c r="R464" s="49"/>
      <c r="T464" s="228" t="s">
        <v>22</v>
      </c>
      <c r="U464" s="57" t="s">
        <v>43</v>
      </c>
      <c r="V464" s="48"/>
      <c r="W464" s="229">
        <f>V464*K464</f>
        <v>0</v>
      </c>
      <c r="X464" s="229">
        <v>3.0000000000000001E-05</v>
      </c>
      <c r="Y464" s="229">
        <f>X464*K464</f>
        <v>0.00011100000000000002</v>
      </c>
      <c r="Z464" s="229">
        <v>0</v>
      </c>
      <c r="AA464" s="230">
        <f>Z464*K464</f>
        <v>0</v>
      </c>
      <c r="AR464" s="23" t="s">
        <v>249</v>
      </c>
      <c r="AT464" s="23" t="s">
        <v>166</v>
      </c>
      <c r="AU464" s="23" t="s">
        <v>144</v>
      </c>
      <c r="AY464" s="23" t="s">
        <v>165</v>
      </c>
      <c r="BE464" s="143">
        <f>IF(U464="základní",N464,0)</f>
        <v>0</v>
      </c>
      <c r="BF464" s="143">
        <f>IF(U464="snížená",N464,0)</f>
        <v>0</v>
      </c>
      <c r="BG464" s="143">
        <f>IF(U464="zákl. přenesená",N464,0)</f>
        <v>0</v>
      </c>
      <c r="BH464" s="143">
        <f>IF(U464="sníž. přenesená",N464,0)</f>
        <v>0</v>
      </c>
      <c r="BI464" s="143">
        <f>IF(U464="nulová",N464,0)</f>
        <v>0</v>
      </c>
      <c r="BJ464" s="23" t="s">
        <v>144</v>
      </c>
      <c r="BK464" s="143">
        <f>ROUND(L464*K464,2)</f>
        <v>0</v>
      </c>
      <c r="BL464" s="23" t="s">
        <v>249</v>
      </c>
      <c r="BM464" s="23" t="s">
        <v>967</v>
      </c>
    </row>
    <row r="465" s="10" customFormat="1" ht="16.5" customHeight="1">
      <c r="B465" s="231"/>
      <c r="C465" s="232"/>
      <c r="D465" s="232"/>
      <c r="E465" s="233" t="s">
        <v>22</v>
      </c>
      <c r="F465" s="234" t="s">
        <v>968</v>
      </c>
      <c r="G465" s="235"/>
      <c r="H465" s="235"/>
      <c r="I465" s="235"/>
      <c r="J465" s="232"/>
      <c r="K465" s="236">
        <v>3.1000000000000001</v>
      </c>
      <c r="L465" s="232"/>
      <c r="M465" s="232"/>
      <c r="N465" s="232"/>
      <c r="O465" s="232"/>
      <c r="P465" s="232"/>
      <c r="Q465" s="232"/>
      <c r="R465" s="237"/>
      <c r="T465" s="238"/>
      <c r="U465" s="232"/>
      <c r="V465" s="232"/>
      <c r="W465" s="232"/>
      <c r="X465" s="232"/>
      <c r="Y465" s="232"/>
      <c r="Z465" s="232"/>
      <c r="AA465" s="239"/>
      <c r="AT465" s="240" t="s">
        <v>173</v>
      </c>
      <c r="AU465" s="240" t="s">
        <v>144</v>
      </c>
      <c r="AV465" s="10" t="s">
        <v>144</v>
      </c>
      <c r="AW465" s="10" t="s">
        <v>34</v>
      </c>
      <c r="AX465" s="10" t="s">
        <v>76</v>
      </c>
      <c r="AY465" s="240" t="s">
        <v>165</v>
      </c>
    </row>
    <row r="466" s="10" customFormat="1" ht="16.5" customHeight="1">
      <c r="B466" s="231"/>
      <c r="C466" s="232"/>
      <c r="D466" s="232"/>
      <c r="E466" s="233" t="s">
        <v>22</v>
      </c>
      <c r="F466" s="241" t="s">
        <v>969</v>
      </c>
      <c r="G466" s="232"/>
      <c r="H466" s="232"/>
      <c r="I466" s="232"/>
      <c r="J466" s="232"/>
      <c r="K466" s="236">
        <v>0.59999999999999998</v>
      </c>
      <c r="L466" s="232"/>
      <c r="M466" s="232"/>
      <c r="N466" s="232"/>
      <c r="O466" s="232"/>
      <c r="P466" s="232"/>
      <c r="Q466" s="232"/>
      <c r="R466" s="237"/>
      <c r="T466" s="238"/>
      <c r="U466" s="232"/>
      <c r="V466" s="232"/>
      <c r="W466" s="232"/>
      <c r="X466" s="232"/>
      <c r="Y466" s="232"/>
      <c r="Z466" s="232"/>
      <c r="AA466" s="239"/>
      <c r="AT466" s="240" t="s">
        <v>173</v>
      </c>
      <c r="AU466" s="240" t="s">
        <v>144</v>
      </c>
      <c r="AV466" s="10" t="s">
        <v>144</v>
      </c>
      <c r="AW466" s="10" t="s">
        <v>34</v>
      </c>
      <c r="AX466" s="10" t="s">
        <v>76</v>
      </c>
      <c r="AY466" s="240" t="s">
        <v>165</v>
      </c>
    </row>
    <row r="467" s="11" customFormat="1" ht="16.5" customHeight="1">
      <c r="B467" s="242"/>
      <c r="C467" s="243"/>
      <c r="D467" s="243"/>
      <c r="E467" s="244" t="s">
        <v>22</v>
      </c>
      <c r="F467" s="245" t="s">
        <v>189</v>
      </c>
      <c r="G467" s="243"/>
      <c r="H467" s="243"/>
      <c r="I467" s="243"/>
      <c r="J467" s="243"/>
      <c r="K467" s="246">
        <v>3.7000000000000002</v>
      </c>
      <c r="L467" s="243"/>
      <c r="M467" s="243"/>
      <c r="N467" s="243"/>
      <c r="O467" s="243"/>
      <c r="P467" s="243"/>
      <c r="Q467" s="243"/>
      <c r="R467" s="247"/>
      <c r="T467" s="248"/>
      <c r="U467" s="243"/>
      <c r="V467" s="243"/>
      <c r="W467" s="243"/>
      <c r="X467" s="243"/>
      <c r="Y467" s="243"/>
      <c r="Z467" s="243"/>
      <c r="AA467" s="249"/>
      <c r="AT467" s="250" t="s">
        <v>173</v>
      </c>
      <c r="AU467" s="250" t="s">
        <v>144</v>
      </c>
      <c r="AV467" s="11" t="s">
        <v>170</v>
      </c>
      <c r="AW467" s="11" t="s">
        <v>34</v>
      </c>
      <c r="AX467" s="11" t="s">
        <v>84</v>
      </c>
      <c r="AY467" s="250" t="s">
        <v>165</v>
      </c>
    </row>
    <row r="468" s="1" customFormat="1" ht="25.5" customHeight="1">
      <c r="B468" s="47"/>
      <c r="C468" s="220" t="s">
        <v>970</v>
      </c>
      <c r="D468" s="220" t="s">
        <v>166</v>
      </c>
      <c r="E468" s="221" t="s">
        <v>971</v>
      </c>
      <c r="F468" s="222" t="s">
        <v>972</v>
      </c>
      <c r="G468" s="222"/>
      <c r="H468" s="222"/>
      <c r="I468" s="222"/>
      <c r="J468" s="223" t="s">
        <v>396</v>
      </c>
      <c r="K468" s="272">
        <v>0</v>
      </c>
      <c r="L468" s="225">
        <v>0</v>
      </c>
      <c r="M468" s="226"/>
      <c r="N468" s="227">
        <f>ROUND(L468*K468,2)</f>
        <v>0</v>
      </c>
      <c r="O468" s="227"/>
      <c r="P468" s="227"/>
      <c r="Q468" s="227"/>
      <c r="R468" s="49"/>
      <c r="T468" s="228" t="s">
        <v>22</v>
      </c>
      <c r="U468" s="57" t="s">
        <v>43</v>
      </c>
      <c r="V468" s="48"/>
      <c r="W468" s="229">
        <f>V468*K468</f>
        <v>0</v>
      </c>
      <c r="X468" s="229">
        <v>0</v>
      </c>
      <c r="Y468" s="229">
        <f>X468*K468</f>
        <v>0</v>
      </c>
      <c r="Z468" s="229">
        <v>0</v>
      </c>
      <c r="AA468" s="230">
        <f>Z468*K468</f>
        <v>0</v>
      </c>
      <c r="AR468" s="23" t="s">
        <v>249</v>
      </c>
      <c r="AT468" s="23" t="s">
        <v>166</v>
      </c>
      <c r="AU468" s="23" t="s">
        <v>144</v>
      </c>
      <c r="AY468" s="23" t="s">
        <v>165</v>
      </c>
      <c r="BE468" s="143">
        <f>IF(U468="základní",N468,0)</f>
        <v>0</v>
      </c>
      <c r="BF468" s="143">
        <f>IF(U468="snížená",N468,0)</f>
        <v>0</v>
      </c>
      <c r="BG468" s="143">
        <f>IF(U468="zákl. přenesená",N468,0)</f>
        <v>0</v>
      </c>
      <c r="BH468" s="143">
        <f>IF(U468="sníž. přenesená",N468,0)</f>
        <v>0</v>
      </c>
      <c r="BI468" s="143">
        <f>IF(U468="nulová",N468,0)</f>
        <v>0</v>
      </c>
      <c r="BJ468" s="23" t="s">
        <v>144</v>
      </c>
      <c r="BK468" s="143">
        <f>ROUND(L468*K468,2)</f>
        <v>0</v>
      </c>
      <c r="BL468" s="23" t="s">
        <v>249</v>
      </c>
      <c r="BM468" s="23" t="s">
        <v>973</v>
      </c>
    </row>
    <row r="469" s="9" customFormat="1" ht="29.88" customHeight="1">
      <c r="B469" s="206"/>
      <c r="C469" s="207"/>
      <c r="D469" s="217" t="s">
        <v>137</v>
      </c>
      <c r="E469" s="217"/>
      <c r="F469" s="217"/>
      <c r="G469" s="217"/>
      <c r="H469" s="217"/>
      <c r="I469" s="217"/>
      <c r="J469" s="217"/>
      <c r="K469" s="217"/>
      <c r="L469" s="217"/>
      <c r="M469" s="217"/>
      <c r="N469" s="268">
        <f>BK469</f>
        <v>0</v>
      </c>
      <c r="O469" s="269"/>
      <c r="P469" s="269"/>
      <c r="Q469" s="269"/>
      <c r="R469" s="210"/>
      <c r="T469" s="211"/>
      <c r="U469" s="207"/>
      <c r="V469" s="207"/>
      <c r="W469" s="212">
        <f>SUM(W470:W475)</f>
        <v>0</v>
      </c>
      <c r="X469" s="207"/>
      <c r="Y469" s="212">
        <f>SUM(Y470:Y475)</f>
        <v>0.0021982</v>
      </c>
      <c r="Z469" s="207"/>
      <c r="AA469" s="213">
        <f>SUM(AA470:AA475)</f>
        <v>0</v>
      </c>
      <c r="AR469" s="214" t="s">
        <v>144</v>
      </c>
      <c r="AT469" s="215" t="s">
        <v>75</v>
      </c>
      <c r="AU469" s="215" t="s">
        <v>84</v>
      </c>
      <c r="AY469" s="214" t="s">
        <v>165</v>
      </c>
      <c r="BK469" s="216">
        <f>SUM(BK470:BK475)</f>
        <v>0</v>
      </c>
    </row>
    <row r="470" s="1" customFormat="1" ht="25.5" customHeight="1">
      <c r="B470" s="47"/>
      <c r="C470" s="220" t="s">
        <v>974</v>
      </c>
      <c r="D470" s="220" t="s">
        <v>166</v>
      </c>
      <c r="E470" s="221" t="s">
        <v>975</v>
      </c>
      <c r="F470" s="222" t="s">
        <v>976</v>
      </c>
      <c r="G470" s="222"/>
      <c r="H470" s="222"/>
      <c r="I470" s="222"/>
      <c r="J470" s="223" t="s">
        <v>185</v>
      </c>
      <c r="K470" s="224">
        <v>7.5800000000000001</v>
      </c>
      <c r="L470" s="225">
        <v>0</v>
      </c>
      <c r="M470" s="226"/>
      <c r="N470" s="227">
        <f>ROUND(L470*K470,2)</f>
        <v>0</v>
      </c>
      <c r="O470" s="227"/>
      <c r="P470" s="227"/>
      <c r="Q470" s="227"/>
      <c r="R470" s="49"/>
      <c r="T470" s="228" t="s">
        <v>22</v>
      </c>
      <c r="U470" s="57" t="s">
        <v>43</v>
      </c>
      <c r="V470" s="48"/>
      <c r="W470" s="229">
        <f>V470*K470</f>
        <v>0</v>
      </c>
      <c r="X470" s="229">
        <v>0.00017000000000000001</v>
      </c>
      <c r="Y470" s="229">
        <f>X470*K470</f>
        <v>0.0012886000000000002</v>
      </c>
      <c r="Z470" s="229">
        <v>0</v>
      </c>
      <c r="AA470" s="230">
        <f>Z470*K470</f>
        <v>0</v>
      </c>
      <c r="AR470" s="23" t="s">
        <v>249</v>
      </c>
      <c r="AT470" s="23" t="s">
        <v>166</v>
      </c>
      <c r="AU470" s="23" t="s">
        <v>144</v>
      </c>
      <c r="AY470" s="23" t="s">
        <v>165</v>
      </c>
      <c r="BE470" s="143">
        <f>IF(U470="základní",N470,0)</f>
        <v>0</v>
      </c>
      <c r="BF470" s="143">
        <f>IF(U470="snížená",N470,0)</f>
        <v>0</v>
      </c>
      <c r="BG470" s="143">
        <f>IF(U470="zákl. přenesená",N470,0)</f>
        <v>0</v>
      </c>
      <c r="BH470" s="143">
        <f>IF(U470="sníž. přenesená",N470,0)</f>
        <v>0</v>
      </c>
      <c r="BI470" s="143">
        <f>IF(U470="nulová",N470,0)</f>
        <v>0</v>
      </c>
      <c r="BJ470" s="23" t="s">
        <v>144</v>
      </c>
      <c r="BK470" s="143">
        <f>ROUND(L470*K470,2)</f>
        <v>0</v>
      </c>
      <c r="BL470" s="23" t="s">
        <v>249</v>
      </c>
      <c r="BM470" s="23" t="s">
        <v>977</v>
      </c>
    </row>
    <row r="471" s="10" customFormat="1" ht="16.5" customHeight="1">
      <c r="B471" s="231"/>
      <c r="C471" s="232"/>
      <c r="D471" s="232"/>
      <c r="E471" s="233" t="s">
        <v>22</v>
      </c>
      <c r="F471" s="234" t="s">
        <v>978</v>
      </c>
      <c r="G471" s="235"/>
      <c r="H471" s="235"/>
      <c r="I471" s="235"/>
      <c r="J471" s="232"/>
      <c r="K471" s="236">
        <v>2.7599999999999998</v>
      </c>
      <c r="L471" s="232"/>
      <c r="M471" s="232"/>
      <c r="N471" s="232"/>
      <c r="O471" s="232"/>
      <c r="P471" s="232"/>
      <c r="Q471" s="232"/>
      <c r="R471" s="237"/>
      <c r="T471" s="238"/>
      <c r="U471" s="232"/>
      <c r="V471" s="232"/>
      <c r="W471" s="232"/>
      <c r="X471" s="232"/>
      <c r="Y471" s="232"/>
      <c r="Z471" s="232"/>
      <c r="AA471" s="239"/>
      <c r="AT471" s="240" t="s">
        <v>173</v>
      </c>
      <c r="AU471" s="240" t="s">
        <v>144</v>
      </c>
      <c r="AV471" s="10" t="s">
        <v>144</v>
      </c>
      <c r="AW471" s="10" t="s">
        <v>34</v>
      </c>
      <c r="AX471" s="10" t="s">
        <v>76</v>
      </c>
      <c r="AY471" s="240" t="s">
        <v>165</v>
      </c>
    </row>
    <row r="472" s="10" customFormat="1" ht="16.5" customHeight="1">
      <c r="B472" s="231"/>
      <c r="C472" s="232"/>
      <c r="D472" s="232"/>
      <c r="E472" s="233" t="s">
        <v>22</v>
      </c>
      <c r="F472" s="241" t="s">
        <v>979</v>
      </c>
      <c r="G472" s="232"/>
      <c r="H472" s="232"/>
      <c r="I472" s="232"/>
      <c r="J472" s="232"/>
      <c r="K472" s="236">
        <v>3.8399999999999999</v>
      </c>
      <c r="L472" s="232"/>
      <c r="M472" s="232"/>
      <c r="N472" s="232"/>
      <c r="O472" s="232"/>
      <c r="P472" s="232"/>
      <c r="Q472" s="232"/>
      <c r="R472" s="237"/>
      <c r="T472" s="238"/>
      <c r="U472" s="232"/>
      <c r="V472" s="232"/>
      <c r="W472" s="232"/>
      <c r="X472" s="232"/>
      <c r="Y472" s="232"/>
      <c r="Z472" s="232"/>
      <c r="AA472" s="239"/>
      <c r="AT472" s="240" t="s">
        <v>173</v>
      </c>
      <c r="AU472" s="240" t="s">
        <v>144</v>
      </c>
      <c r="AV472" s="10" t="s">
        <v>144</v>
      </c>
      <c r="AW472" s="10" t="s">
        <v>34</v>
      </c>
      <c r="AX472" s="10" t="s">
        <v>76</v>
      </c>
      <c r="AY472" s="240" t="s">
        <v>165</v>
      </c>
    </row>
    <row r="473" s="10" customFormat="1" ht="16.5" customHeight="1">
      <c r="B473" s="231"/>
      <c r="C473" s="232"/>
      <c r="D473" s="232"/>
      <c r="E473" s="233" t="s">
        <v>22</v>
      </c>
      <c r="F473" s="241" t="s">
        <v>980</v>
      </c>
      <c r="G473" s="232"/>
      <c r="H473" s="232"/>
      <c r="I473" s="232"/>
      <c r="J473" s="232"/>
      <c r="K473" s="236">
        <v>0.97999999999999998</v>
      </c>
      <c r="L473" s="232"/>
      <c r="M473" s="232"/>
      <c r="N473" s="232"/>
      <c r="O473" s="232"/>
      <c r="P473" s="232"/>
      <c r="Q473" s="232"/>
      <c r="R473" s="237"/>
      <c r="T473" s="238"/>
      <c r="U473" s="232"/>
      <c r="V473" s="232"/>
      <c r="W473" s="232"/>
      <c r="X473" s="232"/>
      <c r="Y473" s="232"/>
      <c r="Z473" s="232"/>
      <c r="AA473" s="239"/>
      <c r="AT473" s="240" t="s">
        <v>173</v>
      </c>
      <c r="AU473" s="240" t="s">
        <v>144</v>
      </c>
      <c r="AV473" s="10" t="s">
        <v>144</v>
      </c>
      <c r="AW473" s="10" t="s">
        <v>34</v>
      </c>
      <c r="AX473" s="10" t="s">
        <v>76</v>
      </c>
      <c r="AY473" s="240" t="s">
        <v>165</v>
      </c>
    </row>
    <row r="474" s="11" customFormat="1" ht="16.5" customHeight="1">
      <c r="B474" s="242"/>
      <c r="C474" s="243"/>
      <c r="D474" s="243"/>
      <c r="E474" s="244" t="s">
        <v>22</v>
      </c>
      <c r="F474" s="245" t="s">
        <v>189</v>
      </c>
      <c r="G474" s="243"/>
      <c r="H474" s="243"/>
      <c r="I474" s="243"/>
      <c r="J474" s="243"/>
      <c r="K474" s="246">
        <v>7.5800000000000001</v>
      </c>
      <c r="L474" s="243"/>
      <c r="M474" s="243"/>
      <c r="N474" s="243"/>
      <c r="O474" s="243"/>
      <c r="P474" s="243"/>
      <c r="Q474" s="243"/>
      <c r="R474" s="247"/>
      <c r="T474" s="248"/>
      <c r="U474" s="243"/>
      <c r="V474" s="243"/>
      <c r="W474" s="243"/>
      <c r="X474" s="243"/>
      <c r="Y474" s="243"/>
      <c r="Z474" s="243"/>
      <c r="AA474" s="249"/>
      <c r="AT474" s="250" t="s">
        <v>173</v>
      </c>
      <c r="AU474" s="250" t="s">
        <v>144</v>
      </c>
      <c r="AV474" s="11" t="s">
        <v>170</v>
      </c>
      <c r="AW474" s="11" t="s">
        <v>34</v>
      </c>
      <c r="AX474" s="11" t="s">
        <v>84</v>
      </c>
      <c r="AY474" s="250" t="s">
        <v>165</v>
      </c>
    </row>
    <row r="475" s="1" customFormat="1" ht="25.5" customHeight="1">
      <c r="B475" s="47"/>
      <c r="C475" s="220" t="s">
        <v>981</v>
      </c>
      <c r="D475" s="220" t="s">
        <v>166</v>
      </c>
      <c r="E475" s="221" t="s">
        <v>982</v>
      </c>
      <c r="F475" s="222" t="s">
        <v>983</v>
      </c>
      <c r="G475" s="222"/>
      <c r="H475" s="222"/>
      <c r="I475" s="222"/>
      <c r="J475" s="223" t="s">
        <v>185</v>
      </c>
      <c r="K475" s="224">
        <v>7.5800000000000001</v>
      </c>
      <c r="L475" s="225">
        <v>0</v>
      </c>
      <c r="M475" s="226"/>
      <c r="N475" s="227">
        <f>ROUND(L475*K475,2)</f>
        <v>0</v>
      </c>
      <c r="O475" s="227"/>
      <c r="P475" s="227"/>
      <c r="Q475" s="227"/>
      <c r="R475" s="49"/>
      <c r="T475" s="228" t="s">
        <v>22</v>
      </c>
      <c r="U475" s="57" t="s">
        <v>43</v>
      </c>
      <c r="V475" s="48"/>
      <c r="W475" s="229">
        <f>V475*K475</f>
        <v>0</v>
      </c>
      <c r="X475" s="229">
        <v>0.00012</v>
      </c>
      <c r="Y475" s="229">
        <f>X475*K475</f>
        <v>0.00090959999999999999</v>
      </c>
      <c r="Z475" s="229">
        <v>0</v>
      </c>
      <c r="AA475" s="230">
        <f>Z475*K475</f>
        <v>0</v>
      </c>
      <c r="AR475" s="23" t="s">
        <v>249</v>
      </c>
      <c r="AT475" s="23" t="s">
        <v>166</v>
      </c>
      <c r="AU475" s="23" t="s">
        <v>144</v>
      </c>
      <c r="AY475" s="23" t="s">
        <v>165</v>
      </c>
      <c r="BE475" s="143">
        <f>IF(U475="základní",N475,0)</f>
        <v>0</v>
      </c>
      <c r="BF475" s="143">
        <f>IF(U475="snížená",N475,0)</f>
        <v>0</v>
      </c>
      <c r="BG475" s="143">
        <f>IF(U475="zákl. přenesená",N475,0)</f>
        <v>0</v>
      </c>
      <c r="BH475" s="143">
        <f>IF(U475="sníž. přenesená",N475,0)</f>
        <v>0</v>
      </c>
      <c r="BI475" s="143">
        <f>IF(U475="nulová",N475,0)</f>
        <v>0</v>
      </c>
      <c r="BJ475" s="23" t="s">
        <v>144</v>
      </c>
      <c r="BK475" s="143">
        <f>ROUND(L475*K475,2)</f>
        <v>0</v>
      </c>
      <c r="BL475" s="23" t="s">
        <v>249</v>
      </c>
      <c r="BM475" s="23" t="s">
        <v>984</v>
      </c>
    </row>
    <row r="476" s="9" customFormat="1" ht="29.88" customHeight="1">
      <c r="B476" s="206"/>
      <c r="C476" s="207"/>
      <c r="D476" s="217" t="s">
        <v>138</v>
      </c>
      <c r="E476" s="217"/>
      <c r="F476" s="217"/>
      <c r="G476" s="217"/>
      <c r="H476" s="217"/>
      <c r="I476" s="217"/>
      <c r="J476" s="217"/>
      <c r="K476" s="217"/>
      <c r="L476" s="217"/>
      <c r="M476" s="217"/>
      <c r="N476" s="268">
        <f>BK476</f>
        <v>0</v>
      </c>
      <c r="O476" s="269"/>
      <c r="P476" s="269"/>
      <c r="Q476" s="269"/>
      <c r="R476" s="210"/>
      <c r="T476" s="211"/>
      <c r="U476" s="207"/>
      <c r="V476" s="207"/>
      <c r="W476" s="212">
        <f>SUM(W477:W505)</f>
        <v>0</v>
      </c>
      <c r="X476" s="207"/>
      <c r="Y476" s="212">
        <f>SUM(Y477:Y505)</f>
        <v>0.42991390999999995</v>
      </c>
      <c r="Z476" s="207"/>
      <c r="AA476" s="213">
        <f>SUM(AA477:AA505)</f>
        <v>0.079039150000000002</v>
      </c>
      <c r="AR476" s="214" t="s">
        <v>144</v>
      </c>
      <c r="AT476" s="215" t="s">
        <v>75</v>
      </c>
      <c r="AU476" s="215" t="s">
        <v>84</v>
      </c>
      <c r="AY476" s="214" t="s">
        <v>165</v>
      </c>
      <c r="BK476" s="216">
        <f>SUM(BK477:BK505)</f>
        <v>0</v>
      </c>
    </row>
    <row r="477" s="1" customFormat="1" ht="25.5" customHeight="1">
      <c r="B477" s="47"/>
      <c r="C477" s="220" t="s">
        <v>985</v>
      </c>
      <c r="D477" s="220" t="s">
        <v>166</v>
      </c>
      <c r="E477" s="221" t="s">
        <v>986</v>
      </c>
      <c r="F477" s="222" t="s">
        <v>987</v>
      </c>
      <c r="G477" s="222"/>
      <c r="H477" s="222"/>
      <c r="I477" s="222"/>
      <c r="J477" s="223" t="s">
        <v>185</v>
      </c>
      <c r="K477" s="224">
        <v>254.965</v>
      </c>
      <c r="L477" s="225">
        <v>0</v>
      </c>
      <c r="M477" s="226"/>
      <c r="N477" s="227">
        <f>ROUND(L477*K477,2)</f>
        <v>0</v>
      </c>
      <c r="O477" s="227"/>
      <c r="P477" s="227"/>
      <c r="Q477" s="227"/>
      <c r="R477" s="49"/>
      <c r="T477" s="228" t="s">
        <v>22</v>
      </c>
      <c r="U477" s="57" t="s">
        <v>43</v>
      </c>
      <c r="V477" s="48"/>
      <c r="W477" s="229">
        <f>V477*K477</f>
        <v>0</v>
      </c>
      <c r="X477" s="229">
        <v>0.001</v>
      </c>
      <c r="Y477" s="229">
        <f>X477*K477</f>
        <v>0.254965</v>
      </c>
      <c r="Z477" s="229">
        <v>0.00031</v>
      </c>
      <c r="AA477" s="230">
        <f>Z477*K477</f>
        <v>0.079039150000000002</v>
      </c>
      <c r="AR477" s="23" t="s">
        <v>249</v>
      </c>
      <c r="AT477" s="23" t="s">
        <v>166</v>
      </c>
      <c r="AU477" s="23" t="s">
        <v>144</v>
      </c>
      <c r="AY477" s="23" t="s">
        <v>165</v>
      </c>
      <c r="BE477" s="143">
        <f>IF(U477="základní",N477,0)</f>
        <v>0</v>
      </c>
      <c r="BF477" s="143">
        <f>IF(U477="snížená",N477,0)</f>
        <v>0</v>
      </c>
      <c r="BG477" s="143">
        <f>IF(U477="zákl. přenesená",N477,0)</f>
        <v>0</v>
      </c>
      <c r="BH477" s="143">
        <f>IF(U477="sníž. přenesená",N477,0)</f>
        <v>0</v>
      </c>
      <c r="BI477" s="143">
        <f>IF(U477="nulová",N477,0)</f>
        <v>0</v>
      </c>
      <c r="BJ477" s="23" t="s">
        <v>144</v>
      </c>
      <c r="BK477" s="143">
        <f>ROUND(L477*K477,2)</f>
        <v>0</v>
      </c>
      <c r="BL477" s="23" t="s">
        <v>249</v>
      </c>
      <c r="BM477" s="23" t="s">
        <v>988</v>
      </c>
    </row>
    <row r="478" s="10" customFormat="1" ht="16.5" customHeight="1">
      <c r="B478" s="231"/>
      <c r="C478" s="232"/>
      <c r="D478" s="232"/>
      <c r="E478" s="233" t="s">
        <v>22</v>
      </c>
      <c r="F478" s="234" t="s">
        <v>989</v>
      </c>
      <c r="G478" s="235"/>
      <c r="H478" s="235"/>
      <c r="I478" s="235"/>
      <c r="J478" s="232"/>
      <c r="K478" s="236">
        <v>37.520000000000003</v>
      </c>
      <c r="L478" s="232"/>
      <c r="M478" s="232"/>
      <c r="N478" s="232"/>
      <c r="O478" s="232"/>
      <c r="P478" s="232"/>
      <c r="Q478" s="232"/>
      <c r="R478" s="237"/>
      <c r="T478" s="238"/>
      <c r="U478" s="232"/>
      <c r="V478" s="232"/>
      <c r="W478" s="232"/>
      <c r="X478" s="232"/>
      <c r="Y478" s="232"/>
      <c r="Z478" s="232"/>
      <c r="AA478" s="239"/>
      <c r="AT478" s="240" t="s">
        <v>173</v>
      </c>
      <c r="AU478" s="240" t="s">
        <v>144</v>
      </c>
      <c r="AV478" s="10" t="s">
        <v>144</v>
      </c>
      <c r="AW478" s="10" t="s">
        <v>34</v>
      </c>
      <c r="AX478" s="10" t="s">
        <v>76</v>
      </c>
      <c r="AY478" s="240" t="s">
        <v>165</v>
      </c>
    </row>
    <row r="479" s="10" customFormat="1" ht="16.5" customHeight="1">
      <c r="B479" s="231"/>
      <c r="C479" s="232"/>
      <c r="D479" s="232"/>
      <c r="E479" s="233" t="s">
        <v>22</v>
      </c>
      <c r="F479" s="241" t="s">
        <v>990</v>
      </c>
      <c r="G479" s="232"/>
      <c r="H479" s="232"/>
      <c r="I479" s="232"/>
      <c r="J479" s="232"/>
      <c r="K479" s="236">
        <v>47.880000000000003</v>
      </c>
      <c r="L479" s="232"/>
      <c r="M479" s="232"/>
      <c r="N479" s="232"/>
      <c r="O479" s="232"/>
      <c r="P479" s="232"/>
      <c r="Q479" s="232"/>
      <c r="R479" s="237"/>
      <c r="T479" s="238"/>
      <c r="U479" s="232"/>
      <c r="V479" s="232"/>
      <c r="W479" s="232"/>
      <c r="X479" s="232"/>
      <c r="Y479" s="232"/>
      <c r="Z479" s="232"/>
      <c r="AA479" s="239"/>
      <c r="AT479" s="240" t="s">
        <v>173</v>
      </c>
      <c r="AU479" s="240" t="s">
        <v>144</v>
      </c>
      <c r="AV479" s="10" t="s">
        <v>144</v>
      </c>
      <c r="AW479" s="10" t="s">
        <v>34</v>
      </c>
      <c r="AX479" s="10" t="s">
        <v>76</v>
      </c>
      <c r="AY479" s="240" t="s">
        <v>165</v>
      </c>
    </row>
    <row r="480" s="10" customFormat="1" ht="16.5" customHeight="1">
      <c r="B480" s="231"/>
      <c r="C480" s="232"/>
      <c r="D480" s="232"/>
      <c r="E480" s="233" t="s">
        <v>22</v>
      </c>
      <c r="F480" s="241" t="s">
        <v>991</v>
      </c>
      <c r="G480" s="232"/>
      <c r="H480" s="232"/>
      <c r="I480" s="232"/>
      <c r="J480" s="232"/>
      <c r="K480" s="236">
        <v>35.167999999999999</v>
      </c>
      <c r="L480" s="232"/>
      <c r="M480" s="232"/>
      <c r="N480" s="232"/>
      <c r="O480" s="232"/>
      <c r="P480" s="232"/>
      <c r="Q480" s="232"/>
      <c r="R480" s="237"/>
      <c r="T480" s="238"/>
      <c r="U480" s="232"/>
      <c r="V480" s="232"/>
      <c r="W480" s="232"/>
      <c r="X480" s="232"/>
      <c r="Y480" s="232"/>
      <c r="Z480" s="232"/>
      <c r="AA480" s="239"/>
      <c r="AT480" s="240" t="s">
        <v>173</v>
      </c>
      <c r="AU480" s="240" t="s">
        <v>144</v>
      </c>
      <c r="AV480" s="10" t="s">
        <v>144</v>
      </c>
      <c r="AW480" s="10" t="s">
        <v>34</v>
      </c>
      <c r="AX480" s="10" t="s">
        <v>76</v>
      </c>
      <c r="AY480" s="240" t="s">
        <v>165</v>
      </c>
    </row>
    <row r="481" s="10" customFormat="1" ht="25.5" customHeight="1">
      <c r="B481" s="231"/>
      <c r="C481" s="232"/>
      <c r="D481" s="232"/>
      <c r="E481" s="233" t="s">
        <v>22</v>
      </c>
      <c r="F481" s="241" t="s">
        <v>992</v>
      </c>
      <c r="G481" s="232"/>
      <c r="H481" s="232"/>
      <c r="I481" s="232"/>
      <c r="J481" s="232"/>
      <c r="K481" s="236">
        <v>67.665000000000006</v>
      </c>
      <c r="L481" s="232"/>
      <c r="M481" s="232"/>
      <c r="N481" s="232"/>
      <c r="O481" s="232"/>
      <c r="P481" s="232"/>
      <c r="Q481" s="232"/>
      <c r="R481" s="237"/>
      <c r="T481" s="238"/>
      <c r="U481" s="232"/>
      <c r="V481" s="232"/>
      <c r="W481" s="232"/>
      <c r="X481" s="232"/>
      <c r="Y481" s="232"/>
      <c r="Z481" s="232"/>
      <c r="AA481" s="239"/>
      <c r="AT481" s="240" t="s">
        <v>173</v>
      </c>
      <c r="AU481" s="240" t="s">
        <v>144</v>
      </c>
      <c r="AV481" s="10" t="s">
        <v>144</v>
      </c>
      <c r="AW481" s="10" t="s">
        <v>34</v>
      </c>
      <c r="AX481" s="10" t="s">
        <v>76</v>
      </c>
      <c r="AY481" s="240" t="s">
        <v>165</v>
      </c>
    </row>
    <row r="482" s="10" customFormat="1" ht="16.5" customHeight="1">
      <c r="B482" s="231"/>
      <c r="C482" s="232"/>
      <c r="D482" s="232"/>
      <c r="E482" s="233" t="s">
        <v>22</v>
      </c>
      <c r="F482" s="241" t="s">
        <v>993</v>
      </c>
      <c r="G482" s="232"/>
      <c r="H482" s="232"/>
      <c r="I482" s="232"/>
      <c r="J482" s="232"/>
      <c r="K482" s="236">
        <v>13.49</v>
      </c>
      <c r="L482" s="232"/>
      <c r="M482" s="232"/>
      <c r="N482" s="232"/>
      <c r="O482" s="232"/>
      <c r="P482" s="232"/>
      <c r="Q482" s="232"/>
      <c r="R482" s="237"/>
      <c r="T482" s="238"/>
      <c r="U482" s="232"/>
      <c r="V482" s="232"/>
      <c r="W482" s="232"/>
      <c r="X482" s="232"/>
      <c r="Y482" s="232"/>
      <c r="Z482" s="232"/>
      <c r="AA482" s="239"/>
      <c r="AT482" s="240" t="s">
        <v>173</v>
      </c>
      <c r="AU482" s="240" t="s">
        <v>144</v>
      </c>
      <c r="AV482" s="10" t="s">
        <v>144</v>
      </c>
      <c r="AW482" s="10" t="s">
        <v>34</v>
      </c>
      <c r="AX482" s="10" t="s">
        <v>76</v>
      </c>
      <c r="AY482" s="240" t="s">
        <v>165</v>
      </c>
    </row>
    <row r="483" s="10" customFormat="1" ht="16.5" customHeight="1">
      <c r="B483" s="231"/>
      <c r="C483" s="232"/>
      <c r="D483" s="232"/>
      <c r="E483" s="233" t="s">
        <v>22</v>
      </c>
      <c r="F483" s="241" t="s">
        <v>994</v>
      </c>
      <c r="G483" s="232"/>
      <c r="H483" s="232"/>
      <c r="I483" s="232"/>
      <c r="J483" s="232"/>
      <c r="K483" s="236">
        <v>27.27</v>
      </c>
      <c r="L483" s="232"/>
      <c r="M483" s="232"/>
      <c r="N483" s="232"/>
      <c r="O483" s="232"/>
      <c r="P483" s="232"/>
      <c r="Q483" s="232"/>
      <c r="R483" s="237"/>
      <c r="T483" s="238"/>
      <c r="U483" s="232"/>
      <c r="V483" s="232"/>
      <c r="W483" s="232"/>
      <c r="X483" s="232"/>
      <c r="Y483" s="232"/>
      <c r="Z483" s="232"/>
      <c r="AA483" s="239"/>
      <c r="AT483" s="240" t="s">
        <v>173</v>
      </c>
      <c r="AU483" s="240" t="s">
        <v>144</v>
      </c>
      <c r="AV483" s="10" t="s">
        <v>144</v>
      </c>
      <c r="AW483" s="10" t="s">
        <v>34</v>
      </c>
      <c r="AX483" s="10" t="s">
        <v>76</v>
      </c>
      <c r="AY483" s="240" t="s">
        <v>165</v>
      </c>
    </row>
    <row r="484" s="10" customFormat="1" ht="16.5" customHeight="1">
      <c r="B484" s="231"/>
      <c r="C484" s="232"/>
      <c r="D484" s="232"/>
      <c r="E484" s="233" t="s">
        <v>22</v>
      </c>
      <c r="F484" s="241" t="s">
        <v>995</v>
      </c>
      <c r="G484" s="232"/>
      <c r="H484" s="232"/>
      <c r="I484" s="232"/>
      <c r="J484" s="232"/>
      <c r="K484" s="236">
        <v>42.560000000000002</v>
      </c>
      <c r="L484" s="232"/>
      <c r="M484" s="232"/>
      <c r="N484" s="232"/>
      <c r="O484" s="232"/>
      <c r="P484" s="232"/>
      <c r="Q484" s="232"/>
      <c r="R484" s="237"/>
      <c r="T484" s="238"/>
      <c r="U484" s="232"/>
      <c r="V484" s="232"/>
      <c r="W484" s="232"/>
      <c r="X484" s="232"/>
      <c r="Y484" s="232"/>
      <c r="Z484" s="232"/>
      <c r="AA484" s="239"/>
      <c r="AT484" s="240" t="s">
        <v>173</v>
      </c>
      <c r="AU484" s="240" t="s">
        <v>144</v>
      </c>
      <c r="AV484" s="10" t="s">
        <v>144</v>
      </c>
      <c r="AW484" s="10" t="s">
        <v>34</v>
      </c>
      <c r="AX484" s="10" t="s">
        <v>76</v>
      </c>
      <c r="AY484" s="240" t="s">
        <v>165</v>
      </c>
    </row>
    <row r="485" s="10" customFormat="1" ht="16.5" customHeight="1">
      <c r="B485" s="231"/>
      <c r="C485" s="232"/>
      <c r="D485" s="232"/>
      <c r="E485" s="233" t="s">
        <v>22</v>
      </c>
      <c r="F485" s="241" t="s">
        <v>996</v>
      </c>
      <c r="G485" s="232"/>
      <c r="H485" s="232"/>
      <c r="I485" s="232"/>
      <c r="J485" s="232"/>
      <c r="K485" s="236">
        <v>7.7220000000000004</v>
      </c>
      <c r="L485" s="232"/>
      <c r="M485" s="232"/>
      <c r="N485" s="232"/>
      <c r="O485" s="232"/>
      <c r="P485" s="232"/>
      <c r="Q485" s="232"/>
      <c r="R485" s="237"/>
      <c r="T485" s="238"/>
      <c r="U485" s="232"/>
      <c r="V485" s="232"/>
      <c r="W485" s="232"/>
      <c r="X485" s="232"/>
      <c r="Y485" s="232"/>
      <c r="Z485" s="232"/>
      <c r="AA485" s="239"/>
      <c r="AT485" s="240" t="s">
        <v>173</v>
      </c>
      <c r="AU485" s="240" t="s">
        <v>144</v>
      </c>
      <c r="AV485" s="10" t="s">
        <v>144</v>
      </c>
      <c r="AW485" s="10" t="s">
        <v>34</v>
      </c>
      <c r="AX485" s="10" t="s">
        <v>76</v>
      </c>
      <c r="AY485" s="240" t="s">
        <v>165</v>
      </c>
    </row>
    <row r="486" s="10" customFormat="1" ht="16.5" customHeight="1">
      <c r="B486" s="231"/>
      <c r="C486" s="232"/>
      <c r="D486" s="232"/>
      <c r="E486" s="233" t="s">
        <v>22</v>
      </c>
      <c r="F486" s="241" t="s">
        <v>261</v>
      </c>
      <c r="G486" s="232"/>
      <c r="H486" s="232"/>
      <c r="I486" s="232"/>
      <c r="J486" s="232"/>
      <c r="K486" s="236">
        <v>-24.309999999999999</v>
      </c>
      <c r="L486" s="232"/>
      <c r="M486" s="232"/>
      <c r="N486" s="232"/>
      <c r="O486" s="232"/>
      <c r="P486" s="232"/>
      <c r="Q486" s="232"/>
      <c r="R486" s="237"/>
      <c r="T486" s="238"/>
      <c r="U486" s="232"/>
      <c r="V486" s="232"/>
      <c r="W486" s="232"/>
      <c r="X486" s="232"/>
      <c r="Y486" s="232"/>
      <c r="Z486" s="232"/>
      <c r="AA486" s="239"/>
      <c r="AT486" s="240" t="s">
        <v>173</v>
      </c>
      <c r="AU486" s="240" t="s">
        <v>144</v>
      </c>
      <c r="AV486" s="10" t="s">
        <v>144</v>
      </c>
      <c r="AW486" s="10" t="s">
        <v>34</v>
      </c>
      <c r="AX486" s="10" t="s">
        <v>76</v>
      </c>
      <c r="AY486" s="240" t="s">
        <v>165</v>
      </c>
    </row>
    <row r="487" s="11" customFormat="1" ht="16.5" customHeight="1">
      <c r="B487" s="242"/>
      <c r="C487" s="243"/>
      <c r="D487" s="243"/>
      <c r="E487" s="244" t="s">
        <v>22</v>
      </c>
      <c r="F487" s="245" t="s">
        <v>189</v>
      </c>
      <c r="G487" s="243"/>
      <c r="H487" s="243"/>
      <c r="I487" s="243"/>
      <c r="J487" s="243"/>
      <c r="K487" s="246">
        <v>254.965</v>
      </c>
      <c r="L487" s="243"/>
      <c r="M487" s="243"/>
      <c r="N487" s="243"/>
      <c r="O487" s="243"/>
      <c r="P487" s="243"/>
      <c r="Q487" s="243"/>
      <c r="R487" s="247"/>
      <c r="T487" s="248"/>
      <c r="U487" s="243"/>
      <c r="V487" s="243"/>
      <c r="W487" s="243"/>
      <c r="X487" s="243"/>
      <c r="Y487" s="243"/>
      <c r="Z487" s="243"/>
      <c r="AA487" s="249"/>
      <c r="AT487" s="250" t="s">
        <v>173</v>
      </c>
      <c r="AU487" s="250" t="s">
        <v>144</v>
      </c>
      <c r="AV487" s="11" t="s">
        <v>170</v>
      </c>
      <c r="AW487" s="11" t="s">
        <v>34</v>
      </c>
      <c r="AX487" s="11" t="s">
        <v>84</v>
      </c>
      <c r="AY487" s="250" t="s">
        <v>165</v>
      </c>
    </row>
    <row r="488" s="1" customFormat="1" ht="38.25" customHeight="1">
      <c r="B488" s="47"/>
      <c r="C488" s="220" t="s">
        <v>997</v>
      </c>
      <c r="D488" s="220" t="s">
        <v>166</v>
      </c>
      <c r="E488" s="221" t="s">
        <v>998</v>
      </c>
      <c r="F488" s="222" t="s">
        <v>999</v>
      </c>
      <c r="G488" s="222"/>
      <c r="H488" s="222"/>
      <c r="I488" s="222"/>
      <c r="J488" s="223" t="s">
        <v>185</v>
      </c>
      <c r="K488" s="224">
        <v>122.771</v>
      </c>
      <c r="L488" s="225">
        <v>0</v>
      </c>
      <c r="M488" s="226"/>
      <c r="N488" s="227">
        <f>ROUND(L488*K488,2)</f>
        <v>0</v>
      </c>
      <c r="O488" s="227"/>
      <c r="P488" s="227"/>
      <c r="Q488" s="227"/>
      <c r="R488" s="49"/>
      <c r="T488" s="228" t="s">
        <v>22</v>
      </c>
      <c r="U488" s="57" t="s">
        <v>43</v>
      </c>
      <c r="V488" s="48"/>
      <c r="W488" s="229">
        <f>V488*K488</f>
        <v>0</v>
      </c>
      <c r="X488" s="229">
        <v>0.00025000000000000001</v>
      </c>
      <c r="Y488" s="229">
        <f>X488*K488</f>
        <v>0.030692750000000001</v>
      </c>
      <c r="Z488" s="229">
        <v>0</v>
      </c>
      <c r="AA488" s="230">
        <f>Z488*K488</f>
        <v>0</v>
      </c>
      <c r="AR488" s="23" t="s">
        <v>249</v>
      </c>
      <c r="AT488" s="23" t="s">
        <v>166</v>
      </c>
      <c r="AU488" s="23" t="s">
        <v>144</v>
      </c>
      <c r="AY488" s="23" t="s">
        <v>165</v>
      </c>
      <c r="BE488" s="143">
        <f>IF(U488="základní",N488,0)</f>
        <v>0</v>
      </c>
      <c r="BF488" s="143">
        <f>IF(U488="snížená",N488,0)</f>
        <v>0</v>
      </c>
      <c r="BG488" s="143">
        <f>IF(U488="zákl. přenesená",N488,0)</f>
        <v>0</v>
      </c>
      <c r="BH488" s="143">
        <f>IF(U488="sníž. přenesená",N488,0)</f>
        <v>0</v>
      </c>
      <c r="BI488" s="143">
        <f>IF(U488="nulová",N488,0)</f>
        <v>0</v>
      </c>
      <c r="BJ488" s="23" t="s">
        <v>144</v>
      </c>
      <c r="BK488" s="143">
        <f>ROUND(L488*K488,2)</f>
        <v>0</v>
      </c>
      <c r="BL488" s="23" t="s">
        <v>249</v>
      </c>
      <c r="BM488" s="23" t="s">
        <v>1000</v>
      </c>
    </row>
    <row r="489" s="10" customFormat="1" ht="16.5" customHeight="1">
      <c r="B489" s="231"/>
      <c r="C489" s="232"/>
      <c r="D489" s="232"/>
      <c r="E489" s="233" t="s">
        <v>22</v>
      </c>
      <c r="F489" s="234" t="s">
        <v>1001</v>
      </c>
      <c r="G489" s="235"/>
      <c r="H489" s="235"/>
      <c r="I489" s="235"/>
      <c r="J489" s="232"/>
      <c r="K489" s="236">
        <v>122.771</v>
      </c>
      <c r="L489" s="232"/>
      <c r="M489" s="232"/>
      <c r="N489" s="232"/>
      <c r="O489" s="232"/>
      <c r="P489" s="232"/>
      <c r="Q489" s="232"/>
      <c r="R489" s="237"/>
      <c r="T489" s="238"/>
      <c r="U489" s="232"/>
      <c r="V489" s="232"/>
      <c r="W489" s="232"/>
      <c r="X489" s="232"/>
      <c r="Y489" s="232"/>
      <c r="Z489" s="232"/>
      <c r="AA489" s="239"/>
      <c r="AT489" s="240" t="s">
        <v>173</v>
      </c>
      <c r="AU489" s="240" t="s">
        <v>144</v>
      </c>
      <c r="AV489" s="10" t="s">
        <v>144</v>
      </c>
      <c r="AW489" s="10" t="s">
        <v>34</v>
      </c>
      <c r="AX489" s="10" t="s">
        <v>76</v>
      </c>
      <c r="AY489" s="240" t="s">
        <v>165</v>
      </c>
    </row>
    <row r="490" s="11" customFormat="1" ht="16.5" customHeight="1">
      <c r="B490" s="242"/>
      <c r="C490" s="243"/>
      <c r="D490" s="243"/>
      <c r="E490" s="244" t="s">
        <v>22</v>
      </c>
      <c r="F490" s="245" t="s">
        <v>189</v>
      </c>
      <c r="G490" s="243"/>
      <c r="H490" s="243"/>
      <c r="I490" s="243"/>
      <c r="J490" s="243"/>
      <c r="K490" s="246">
        <v>122.771</v>
      </c>
      <c r="L490" s="243"/>
      <c r="M490" s="243"/>
      <c r="N490" s="243"/>
      <c r="O490" s="243"/>
      <c r="P490" s="243"/>
      <c r="Q490" s="243"/>
      <c r="R490" s="247"/>
      <c r="T490" s="248"/>
      <c r="U490" s="243"/>
      <c r="V490" s="243"/>
      <c r="W490" s="243"/>
      <c r="X490" s="243"/>
      <c r="Y490" s="243"/>
      <c r="Z490" s="243"/>
      <c r="AA490" s="249"/>
      <c r="AT490" s="250" t="s">
        <v>173</v>
      </c>
      <c r="AU490" s="250" t="s">
        <v>144</v>
      </c>
      <c r="AV490" s="11" t="s">
        <v>170</v>
      </c>
      <c r="AW490" s="11" t="s">
        <v>34</v>
      </c>
      <c r="AX490" s="11" t="s">
        <v>84</v>
      </c>
      <c r="AY490" s="250" t="s">
        <v>165</v>
      </c>
    </row>
    <row r="491" s="1" customFormat="1" ht="25.5" customHeight="1">
      <c r="B491" s="47"/>
      <c r="C491" s="220" t="s">
        <v>1002</v>
      </c>
      <c r="D491" s="220" t="s">
        <v>166</v>
      </c>
      <c r="E491" s="221" t="s">
        <v>1003</v>
      </c>
      <c r="F491" s="222" t="s">
        <v>1004</v>
      </c>
      <c r="G491" s="222"/>
      <c r="H491" s="222"/>
      <c r="I491" s="222"/>
      <c r="J491" s="223" t="s">
        <v>185</v>
      </c>
      <c r="K491" s="224">
        <v>71.034000000000006</v>
      </c>
      <c r="L491" s="225">
        <v>0</v>
      </c>
      <c r="M491" s="226"/>
      <c r="N491" s="227">
        <f>ROUND(L491*K491,2)</f>
        <v>0</v>
      </c>
      <c r="O491" s="227"/>
      <c r="P491" s="227"/>
      <c r="Q491" s="227"/>
      <c r="R491" s="49"/>
      <c r="T491" s="228" t="s">
        <v>22</v>
      </c>
      <c r="U491" s="57" t="s">
        <v>43</v>
      </c>
      <c r="V491" s="48"/>
      <c r="W491" s="229">
        <f>V491*K491</f>
        <v>0</v>
      </c>
      <c r="X491" s="229">
        <v>0</v>
      </c>
      <c r="Y491" s="229">
        <f>X491*K491</f>
        <v>0</v>
      </c>
      <c r="Z491" s="229">
        <v>0</v>
      </c>
      <c r="AA491" s="230">
        <f>Z491*K491</f>
        <v>0</v>
      </c>
      <c r="AR491" s="23" t="s">
        <v>249</v>
      </c>
      <c r="AT491" s="23" t="s">
        <v>166</v>
      </c>
      <c r="AU491" s="23" t="s">
        <v>144</v>
      </c>
      <c r="AY491" s="23" t="s">
        <v>165</v>
      </c>
      <c r="BE491" s="143">
        <f>IF(U491="základní",N491,0)</f>
        <v>0</v>
      </c>
      <c r="BF491" s="143">
        <f>IF(U491="snížená",N491,0)</f>
        <v>0</v>
      </c>
      <c r="BG491" s="143">
        <f>IF(U491="zákl. přenesená",N491,0)</f>
        <v>0</v>
      </c>
      <c r="BH491" s="143">
        <f>IF(U491="sníž. přenesená",N491,0)</f>
        <v>0</v>
      </c>
      <c r="BI491" s="143">
        <f>IF(U491="nulová",N491,0)</f>
        <v>0</v>
      </c>
      <c r="BJ491" s="23" t="s">
        <v>144</v>
      </c>
      <c r="BK491" s="143">
        <f>ROUND(L491*K491,2)</f>
        <v>0</v>
      </c>
      <c r="BL491" s="23" t="s">
        <v>249</v>
      </c>
      <c r="BM491" s="23" t="s">
        <v>1005</v>
      </c>
    </row>
    <row r="492" s="1" customFormat="1" ht="25.5" customHeight="1">
      <c r="B492" s="47"/>
      <c r="C492" s="260" t="s">
        <v>1006</v>
      </c>
      <c r="D492" s="260" t="s">
        <v>268</v>
      </c>
      <c r="E492" s="261" t="s">
        <v>1007</v>
      </c>
      <c r="F492" s="262" t="s">
        <v>1008</v>
      </c>
      <c r="G492" s="262"/>
      <c r="H492" s="262"/>
      <c r="I492" s="262"/>
      <c r="J492" s="263" t="s">
        <v>185</v>
      </c>
      <c r="K492" s="264">
        <v>74.585999999999999</v>
      </c>
      <c r="L492" s="265">
        <v>0</v>
      </c>
      <c r="M492" s="266"/>
      <c r="N492" s="267">
        <f>ROUND(L492*K492,2)</f>
        <v>0</v>
      </c>
      <c r="O492" s="227"/>
      <c r="P492" s="227"/>
      <c r="Q492" s="227"/>
      <c r="R492" s="49"/>
      <c r="T492" s="228" t="s">
        <v>22</v>
      </c>
      <c r="U492" s="57" t="s">
        <v>43</v>
      </c>
      <c r="V492" s="48"/>
      <c r="W492" s="229">
        <f>V492*K492</f>
        <v>0</v>
      </c>
      <c r="X492" s="229">
        <v>0</v>
      </c>
      <c r="Y492" s="229">
        <f>X492*K492</f>
        <v>0</v>
      </c>
      <c r="Z492" s="229">
        <v>0</v>
      </c>
      <c r="AA492" s="230">
        <f>Z492*K492</f>
        <v>0</v>
      </c>
      <c r="AR492" s="23" t="s">
        <v>341</v>
      </c>
      <c r="AT492" s="23" t="s">
        <v>268</v>
      </c>
      <c r="AU492" s="23" t="s">
        <v>144</v>
      </c>
      <c r="AY492" s="23" t="s">
        <v>165</v>
      </c>
      <c r="BE492" s="143">
        <f>IF(U492="základní",N492,0)</f>
        <v>0</v>
      </c>
      <c r="BF492" s="143">
        <f>IF(U492="snížená",N492,0)</f>
        <v>0</v>
      </c>
      <c r="BG492" s="143">
        <f>IF(U492="zákl. přenesená",N492,0)</f>
        <v>0</v>
      </c>
      <c r="BH492" s="143">
        <f>IF(U492="sníž. přenesená",N492,0)</f>
        <v>0</v>
      </c>
      <c r="BI492" s="143">
        <f>IF(U492="nulová",N492,0)</f>
        <v>0</v>
      </c>
      <c r="BJ492" s="23" t="s">
        <v>144</v>
      </c>
      <c r="BK492" s="143">
        <f>ROUND(L492*K492,2)</f>
        <v>0</v>
      </c>
      <c r="BL492" s="23" t="s">
        <v>249</v>
      </c>
      <c r="BM492" s="23" t="s">
        <v>1009</v>
      </c>
    </row>
    <row r="493" s="1" customFormat="1" ht="25.5" customHeight="1">
      <c r="B493" s="47"/>
      <c r="C493" s="260" t="s">
        <v>1010</v>
      </c>
      <c r="D493" s="260" t="s">
        <v>268</v>
      </c>
      <c r="E493" s="261" t="s">
        <v>1011</v>
      </c>
      <c r="F493" s="262" t="s">
        <v>1012</v>
      </c>
      <c r="G493" s="262"/>
      <c r="H493" s="262"/>
      <c r="I493" s="262"/>
      <c r="J493" s="263" t="s">
        <v>311</v>
      </c>
      <c r="K493" s="264">
        <v>210</v>
      </c>
      <c r="L493" s="265">
        <v>0</v>
      </c>
      <c r="M493" s="266"/>
      <c r="N493" s="267">
        <f>ROUND(L493*K493,2)</f>
        <v>0</v>
      </c>
      <c r="O493" s="227"/>
      <c r="P493" s="227"/>
      <c r="Q493" s="227"/>
      <c r="R493" s="49"/>
      <c r="T493" s="228" t="s">
        <v>22</v>
      </c>
      <c r="U493" s="57" t="s">
        <v>43</v>
      </c>
      <c r="V493" s="48"/>
      <c r="W493" s="229">
        <f>V493*K493</f>
        <v>0</v>
      </c>
      <c r="X493" s="229">
        <v>0</v>
      </c>
      <c r="Y493" s="229">
        <f>X493*K493</f>
        <v>0</v>
      </c>
      <c r="Z493" s="229">
        <v>0</v>
      </c>
      <c r="AA493" s="230">
        <f>Z493*K493</f>
        <v>0</v>
      </c>
      <c r="AR493" s="23" t="s">
        <v>341</v>
      </c>
      <c r="AT493" s="23" t="s">
        <v>268</v>
      </c>
      <c r="AU493" s="23" t="s">
        <v>144</v>
      </c>
      <c r="AY493" s="23" t="s">
        <v>165</v>
      </c>
      <c r="BE493" s="143">
        <f>IF(U493="základní",N493,0)</f>
        <v>0</v>
      </c>
      <c r="BF493" s="143">
        <f>IF(U493="snížená",N493,0)</f>
        <v>0</v>
      </c>
      <c r="BG493" s="143">
        <f>IF(U493="zákl. přenesená",N493,0)</f>
        <v>0</v>
      </c>
      <c r="BH493" s="143">
        <f>IF(U493="sníž. přenesená",N493,0)</f>
        <v>0</v>
      </c>
      <c r="BI493" s="143">
        <f>IF(U493="nulová",N493,0)</f>
        <v>0</v>
      </c>
      <c r="BJ493" s="23" t="s">
        <v>144</v>
      </c>
      <c r="BK493" s="143">
        <f>ROUND(L493*K493,2)</f>
        <v>0</v>
      </c>
      <c r="BL493" s="23" t="s">
        <v>249</v>
      </c>
      <c r="BM493" s="23" t="s">
        <v>1013</v>
      </c>
    </row>
    <row r="494" s="1" customFormat="1" ht="38.25" customHeight="1">
      <c r="B494" s="47"/>
      <c r="C494" s="220" t="s">
        <v>1014</v>
      </c>
      <c r="D494" s="220" t="s">
        <v>166</v>
      </c>
      <c r="E494" s="221" t="s">
        <v>1015</v>
      </c>
      <c r="F494" s="222" t="s">
        <v>1016</v>
      </c>
      <c r="G494" s="222"/>
      <c r="H494" s="222"/>
      <c r="I494" s="222"/>
      <c r="J494" s="223" t="s">
        <v>185</v>
      </c>
      <c r="K494" s="224">
        <v>306.928</v>
      </c>
      <c r="L494" s="225">
        <v>0</v>
      </c>
      <c r="M494" s="226"/>
      <c r="N494" s="227">
        <f>ROUND(L494*K494,2)</f>
        <v>0</v>
      </c>
      <c r="O494" s="227"/>
      <c r="P494" s="227"/>
      <c r="Q494" s="227"/>
      <c r="R494" s="49"/>
      <c r="T494" s="228" t="s">
        <v>22</v>
      </c>
      <c r="U494" s="57" t="s">
        <v>43</v>
      </c>
      <c r="V494" s="48"/>
      <c r="W494" s="229">
        <f>V494*K494</f>
        <v>0</v>
      </c>
      <c r="X494" s="229">
        <v>0.00020000000000000001</v>
      </c>
      <c r="Y494" s="229">
        <f>X494*K494</f>
        <v>0.061385600000000005</v>
      </c>
      <c r="Z494" s="229">
        <v>0</v>
      </c>
      <c r="AA494" s="230">
        <f>Z494*K494</f>
        <v>0</v>
      </c>
      <c r="AR494" s="23" t="s">
        <v>249</v>
      </c>
      <c r="AT494" s="23" t="s">
        <v>166</v>
      </c>
      <c r="AU494" s="23" t="s">
        <v>144</v>
      </c>
      <c r="AY494" s="23" t="s">
        <v>165</v>
      </c>
      <c r="BE494" s="143">
        <f>IF(U494="základní",N494,0)</f>
        <v>0</v>
      </c>
      <c r="BF494" s="143">
        <f>IF(U494="snížená",N494,0)</f>
        <v>0</v>
      </c>
      <c r="BG494" s="143">
        <f>IF(U494="zákl. přenesená",N494,0)</f>
        <v>0</v>
      </c>
      <c r="BH494" s="143">
        <f>IF(U494="sníž. přenesená",N494,0)</f>
        <v>0</v>
      </c>
      <c r="BI494" s="143">
        <f>IF(U494="nulová",N494,0)</f>
        <v>0</v>
      </c>
      <c r="BJ494" s="23" t="s">
        <v>144</v>
      </c>
      <c r="BK494" s="143">
        <f>ROUND(L494*K494,2)</f>
        <v>0</v>
      </c>
      <c r="BL494" s="23" t="s">
        <v>249</v>
      </c>
      <c r="BM494" s="23" t="s">
        <v>1017</v>
      </c>
    </row>
    <row r="495" s="10" customFormat="1" ht="16.5" customHeight="1">
      <c r="B495" s="231"/>
      <c r="C495" s="232"/>
      <c r="D495" s="232"/>
      <c r="E495" s="233" t="s">
        <v>22</v>
      </c>
      <c r="F495" s="234" t="s">
        <v>1018</v>
      </c>
      <c r="G495" s="235"/>
      <c r="H495" s="235"/>
      <c r="I495" s="235"/>
      <c r="J495" s="232"/>
      <c r="K495" s="236">
        <v>48.103000000000002</v>
      </c>
      <c r="L495" s="232"/>
      <c r="M495" s="232"/>
      <c r="N495" s="232"/>
      <c r="O495" s="232"/>
      <c r="P495" s="232"/>
      <c r="Q495" s="232"/>
      <c r="R495" s="237"/>
      <c r="T495" s="238"/>
      <c r="U495" s="232"/>
      <c r="V495" s="232"/>
      <c r="W495" s="232"/>
      <c r="X495" s="232"/>
      <c r="Y495" s="232"/>
      <c r="Z495" s="232"/>
      <c r="AA495" s="239"/>
      <c r="AT495" s="240" t="s">
        <v>173</v>
      </c>
      <c r="AU495" s="240" t="s">
        <v>144</v>
      </c>
      <c r="AV495" s="10" t="s">
        <v>144</v>
      </c>
      <c r="AW495" s="10" t="s">
        <v>34</v>
      </c>
      <c r="AX495" s="10" t="s">
        <v>76</v>
      </c>
      <c r="AY495" s="240" t="s">
        <v>165</v>
      </c>
    </row>
    <row r="496" s="10" customFormat="1" ht="16.5" customHeight="1">
      <c r="B496" s="231"/>
      <c r="C496" s="232"/>
      <c r="D496" s="232"/>
      <c r="E496" s="233" t="s">
        <v>22</v>
      </c>
      <c r="F496" s="241" t="s">
        <v>1019</v>
      </c>
      <c r="G496" s="232"/>
      <c r="H496" s="232"/>
      <c r="I496" s="232"/>
      <c r="J496" s="232"/>
      <c r="K496" s="236">
        <v>66.140000000000001</v>
      </c>
      <c r="L496" s="232"/>
      <c r="M496" s="232"/>
      <c r="N496" s="232"/>
      <c r="O496" s="232"/>
      <c r="P496" s="232"/>
      <c r="Q496" s="232"/>
      <c r="R496" s="237"/>
      <c r="T496" s="238"/>
      <c r="U496" s="232"/>
      <c r="V496" s="232"/>
      <c r="W496" s="232"/>
      <c r="X496" s="232"/>
      <c r="Y496" s="232"/>
      <c r="Z496" s="232"/>
      <c r="AA496" s="239"/>
      <c r="AT496" s="240" t="s">
        <v>173</v>
      </c>
      <c r="AU496" s="240" t="s">
        <v>144</v>
      </c>
      <c r="AV496" s="10" t="s">
        <v>144</v>
      </c>
      <c r="AW496" s="10" t="s">
        <v>34</v>
      </c>
      <c r="AX496" s="10" t="s">
        <v>76</v>
      </c>
      <c r="AY496" s="240" t="s">
        <v>165</v>
      </c>
    </row>
    <row r="497" s="10" customFormat="1" ht="16.5" customHeight="1">
      <c r="B497" s="231"/>
      <c r="C497" s="232"/>
      <c r="D497" s="232"/>
      <c r="E497" s="233" t="s">
        <v>22</v>
      </c>
      <c r="F497" s="241" t="s">
        <v>1020</v>
      </c>
      <c r="G497" s="232"/>
      <c r="H497" s="232"/>
      <c r="I497" s="232"/>
      <c r="J497" s="232"/>
      <c r="K497" s="236">
        <v>44.008000000000003</v>
      </c>
      <c r="L497" s="232"/>
      <c r="M497" s="232"/>
      <c r="N497" s="232"/>
      <c r="O497" s="232"/>
      <c r="P497" s="232"/>
      <c r="Q497" s="232"/>
      <c r="R497" s="237"/>
      <c r="T497" s="238"/>
      <c r="U497" s="232"/>
      <c r="V497" s="232"/>
      <c r="W497" s="232"/>
      <c r="X497" s="232"/>
      <c r="Y497" s="232"/>
      <c r="Z497" s="232"/>
      <c r="AA497" s="239"/>
      <c r="AT497" s="240" t="s">
        <v>173</v>
      </c>
      <c r="AU497" s="240" t="s">
        <v>144</v>
      </c>
      <c r="AV497" s="10" t="s">
        <v>144</v>
      </c>
      <c r="AW497" s="10" t="s">
        <v>34</v>
      </c>
      <c r="AX497" s="10" t="s">
        <v>76</v>
      </c>
      <c r="AY497" s="240" t="s">
        <v>165</v>
      </c>
    </row>
    <row r="498" s="10" customFormat="1" ht="25.5" customHeight="1">
      <c r="B498" s="231"/>
      <c r="C498" s="232"/>
      <c r="D498" s="232"/>
      <c r="E498" s="233" t="s">
        <v>22</v>
      </c>
      <c r="F498" s="241" t="s">
        <v>992</v>
      </c>
      <c r="G498" s="232"/>
      <c r="H498" s="232"/>
      <c r="I498" s="232"/>
      <c r="J498" s="232"/>
      <c r="K498" s="236">
        <v>67.665000000000006</v>
      </c>
      <c r="L498" s="232"/>
      <c r="M498" s="232"/>
      <c r="N498" s="232"/>
      <c r="O498" s="232"/>
      <c r="P498" s="232"/>
      <c r="Q498" s="232"/>
      <c r="R498" s="237"/>
      <c r="T498" s="238"/>
      <c r="U498" s="232"/>
      <c r="V498" s="232"/>
      <c r="W498" s="232"/>
      <c r="X498" s="232"/>
      <c r="Y498" s="232"/>
      <c r="Z498" s="232"/>
      <c r="AA498" s="239"/>
      <c r="AT498" s="240" t="s">
        <v>173</v>
      </c>
      <c r="AU498" s="240" t="s">
        <v>144</v>
      </c>
      <c r="AV498" s="10" t="s">
        <v>144</v>
      </c>
      <c r="AW498" s="10" t="s">
        <v>34</v>
      </c>
      <c r="AX498" s="10" t="s">
        <v>76</v>
      </c>
      <c r="AY498" s="240" t="s">
        <v>165</v>
      </c>
    </row>
    <row r="499" s="10" customFormat="1" ht="16.5" customHeight="1">
      <c r="B499" s="231"/>
      <c r="C499" s="232"/>
      <c r="D499" s="232"/>
      <c r="E499" s="233" t="s">
        <v>22</v>
      </c>
      <c r="F499" s="241" t="s">
        <v>993</v>
      </c>
      <c r="G499" s="232"/>
      <c r="H499" s="232"/>
      <c r="I499" s="232"/>
      <c r="J499" s="232"/>
      <c r="K499" s="236">
        <v>13.49</v>
      </c>
      <c r="L499" s="232"/>
      <c r="M499" s="232"/>
      <c r="N499" s="232"/>
      <c r="O499" s="232"/>
      <c r="P499" s="232"/>
      <c r="Q499" s="232"/>
      <c r="R499" s="237"/>
      <c r="T499" s="238"/>
      <c r="U499" s="232"/>
      <c r="V499" s="232"/>
      <c r="W499" s="232"/>
      <c r="X499" s="232"/>
      <c r="Y499" s="232"/>
      <c r="Z499" s="232"/>
      <c r="AA499" s="239"/>
      <c r="AT499" s="240" t="s">
        <v>173</v>
      </c>
      <c r="AU499" s="240" t="s">
        <v>144</v>
      </c>
      <c r="AV499" s="10" t="s">
        <v>144</v>
      </c>
      <c r="AW499" s="10" t="s">
        <v>34</v>
      </c>
      <c r="AX499" s="10" t="s">
        <v>76</v>
      </c>
      <c r="AY499" s="240" t="s">
        <v>165</v>
      </c>
    </row>
    <row r="500" s="10" customFormat="1" ht="16.5" customHeight="1">
      <c r="B500" s="231"/>
      <c r="C500" s="232"/>
      <c r="D500" s="232"/>
      <c r="E500" s="233" t="s">
        <v>22</v>
      </c>
      <c r="F500" s="241" t="s">
        <v>994</v>
      </c>
      <c r="G500" s="232"/>
      <c r="H500" s="232"/>
      <c r="I500" s="232"/>
      <c r="J500" s="232"/>
      <c r="K500" s="236">
        <v>27.27</v>
      </c>
      <c r="L500" s="232"/>
      <c r="M500" s="232"/>
      <c r="N500" s="232"/>
      <c r="O500" s="232"/>
      <c r="P500" s="232"/>
      <c r="Q500" s="232"/>
      <c r="R500" s="237"/>
      <c r="T500" s="238"/>
      <c r="U500" s="232"/>
      <c r="V500" s="232"/>
      <c r="W500" s="232"/>
      <c r="X500" s="232"/>
      <c r="Y500" s="232"/>
      <c r="Z500" s="232"/>
      <c r="AA500" s="239"/>
      <c r="AT500" s="240" t="s">
        <v>173</v>
      </c>
      <c r="AU500" s="240" t="s">
        <v>144</v>
      </c>
      <c r="AV500" s="10" t="s">
        <v>144</v>
      </c>
      <c r="AW500" s="10" t="s">
        <v>34</v>
      </c>
      <c r="AX500" s="10" t="s">
        <v>76</v>
      </c>
      <c r="AY500" s="240" t="s">
        <v>165</v>
      </c>
    </row>
    <row r="501" s="10" customFormat="1" ht="16.5" customHeight="1">
      <c r="B501" s="231"/>
      <c r="C501" s="232"/>
      <c r="D501" s="232"/>
      <c r="E501" s="233" t="s">
        <v>22</v>
      </c>
      <c r="F501" s="241" t="s">
        <v>1021</v>
      </c>
      <c r="G501" s="232"/>
      <c r="H501" s="232"/>
      <c r="I501" s="232"/>
      <c r="J501" s="232"/>
      <c r="K501" s="236">
        <v>56.840000000000003</v>
      </c>
      <c r="L501" s="232"/>
      <c r="M501" s="232"/>
      <c r="N501" s="232"/>
      <c r="O501" s="232"/>
      <c r="P501" s="232"/>
      <c r="Q501" s="232"/>
      <c r="R501" s="237"/>
      <c r="T501" s="238"/>
      <c r="U501" s="232"/>
      <c r="V501" s="232"/>
      <c r="W501" s="232"/>
      <c r="X501" s="232"/>
      <c r="Y501" s="232"/>
      <c r="Z501" s="232"/>
      <c r="AA501" s="239"/>
      <c r="AT501" s="240" t="s">
        <v>173</v>
      </c>
      <c r="AU501" s="240" t="s">
        <v>144</v>
      </c>
      <c r="AV501" s="10" t="s">
        <v>144</v>
      </c>
      <c r="AW501" s="10" t="s">
        <v>34</v>
      </c>
      <c r="AX501" s="10" t="s">
        <v>76</v>
      </c>
      <c r="AY501" s="240" t="s">
        <v>165</v>
      </c>
    </row>
    <row r="502" s="10" customFormat="1" ht="16.5" customHeight="1">
      <c r="B502" s="231"/>
      <c r="C502" s="232"/>
      <c r="D502" s="232"/>
      <c r="E502" s="233" t="s">
        <v>22</v>
      </c>
      <c r="F502" s="241" t="s">
        <v>996</v>
      </c>
      <c r="G502" s="232"/>
      <c r="H502" s="232"/>
      <c r="I502" s="232"/>
      <c r="J502" s="232"/>
      <c r="K502" s="236">
        <v>7.7220000000000004</v>
      </c>
      <c r="L502" s="232"/>
      <c r="M502" s="232"/>
      <c r="N502" s="232"/>
      <c r="O502" s="232"/>
      <c r="P502" s="232"/>
      <c r="Q502" s="232"/>
      <c r="R502" s="237"/>
      <c r="T502" s="238"/>
      <c r="U502" s="232"/>
      <c r="V502" s="232"/>
      <c r="W502" s="232"/>
      <c r="X502" s="232"/>
      <c r="Y502" s="232"/>
      <c r="Z502" s="232"/>
      <c r="AA502" s="239"/>
      <c r="AT502" s="240" t="s">
        <v>173</v>
      </c>
      <c r="AU502" s="240" t="s">
        <v>144</v>
      </c>
      <c r="AV502" s="10" t="s">
        <v>144</v>
      </c>
      <c r="AW502" s="10" t="s">
        <v>34</v>
      </c>
      <c r="AX502" s="10" t="s">
        <v>76</v>
      </c>
      <c r="AY502" s="240" t="s">
        <v>165</v>
      </c>
    </row>
    <row r="503" s="10" customFormat="1" ht="16.5" customHeight="1">
      <c r="B503" s="231"/>
      <c r="C503" s="232"/>
      <c r="D503" s="232"/>
      <c r="E503" s="233" t="s">
        <v>22</v>
      </c>
      <c r="F503" s="241" t="s">
        <v>261</v>
      </c>
      <c r="G503" s="232"/>
      <c r="H503" s="232"/>
      <c r="I503" s="232"/>
      <c r="J503" s="232"/>
      <c r="K503" s="236">
        <v>-24.309999999999999</v>
      </c>
      <c r="L503" s="232"/>
      <c r="M503" s="232"/>
      <c r="N503" s="232"/>
      <c r="O503" s="232"/>
      <c r="P503" s="232"/>
      <c r="Q503" s="232"/>
      <c r="R503" s="237"/>
      <c r="T503" s="238"/>
      <c r="U503" s="232"/>
      <c r="V503" s="232"/>
      <c r="W503" s="232"/>
      <c r="X503" s="232"/>
      <c r="Y503" s="232"/>
      <c r="Z503" s="232"/>
      <c r="AA503" s="239"/>
      <c r="AT503" s="240" t="s">
        <v>173</v>
      </c>
      <c r="AU503" s="240" t="s">
        <v>144</v>
      </c>
      <c r="AV503" s="10" t="s">
        <v>144</v>
      </c>
      <c r="AW503" s="10" t="s">
        <v>34</v>
      </c>
      <c r="AX503" s="10" t="s">
        <v>76</v>
      </c>
      <c r="AY503" s="240" t="s">
        <v>165</v>
      </c>
    </row>
    <row r="504" s="11" customFormat="1" ht="16.5" customHeight="1">
      <c r="B504" s="242"/>
      <c r="C504" s="243"/>
      <c r="D504" s="243"/>
      <c r="E504" s="244" t="s">
        <v>22</v>
      </c>
      <c r="F504" s="245" t="s">
        <v>189</v>
      </c>
      <c r="G504" s="243"/>
      <c r="H504" s="243"/>
      <c r="I504" s="243"/>
      <c r="J504" s="243"/>
      <c r="K504" s="246">
        <v>306.928</v>
      </c>
      <c r="L504" s="243"/>
      <c r="M504" s="243"/>
      <c r="N504" s="243"/>
      <c r="O504" s="243"/>
      <c r="P504" s="243"/>
      <c r="Q504" s="243"/>
      <c r="R504" s="247"/>
      <c r="T504" s="248"/>
      <c r="U504" s="243"/>
      <c r="V504" s="243"/>
      <c r="W504" s="243"/>
      <c r="X504" s="243"/>
      <c r="Y504" s="243"/>
      <c r="Z504" s="243"/>
      <c r="AA504" s="249"/>
      <c r="AT504" s="250" t="s">
        <v>173</v>
      </c>
      <c r="AU504" s="250" t="s">
        <v>144</v>
      </c>
      <c r="AV504" s="11" t="s">
        <v>170</v>
      </c>
      <c r="AW504" s="11" t="s">
        <v>34</v>
      </c>
      <c r="AX504" s="11" t="s">
        <v>84</v>
      </c>
      <c r="AY504" s="250" t="s">
        <v>165</v>
      </c>
    </row>
    <row r="505" s="1" customFormat="1" ht="38.25" customHeight="1">
      <c r="B505" s="47"/>
      <c r="C505" s="220" t="s">
        <v>1022</v>
      </c>
      <c r="D505" s="220" t="s">
        <v>166</v>
      </c>
      <c r="E505" s="221" t="s">
        <v>1023</v>
      </c>
      <c r="F505" s="222" t="s">
        <v>1024</v>
      </c>
      <c r="G505" s="222"/>
      <c r="H505" s="222"/>
      <c r="I505" s="222"/>
      <c r="J505" s="223" t="s">
        <v>185</v>
      </c>
      <c r="K505" s="224">
        <v>306.928</v>
      </c>
      <c r="L505" s="225">
        <v>0</v>
      </c>
      <c r="M505" s="226"/>
      <c r="N505" s="227">
        <f>ROUND(L505*K505,2)</f>
        <v>0</v>
      </c>
      <c r="O505" s="227"/>
      <c r="P505" s="227"/>
      <c r="Q505" s="227"/>
      <c r="R505" s="49"/>
      <c r="T505" s="228" t="s">
        <v>22</v>
      </c>
      <c r="U505" s="57" t="s">
        <v>43</v>
      </c>
      <c r="V505" s="48"/>
      <c r="W505" s="229">
        <f>V505*K505</f>
        <v>0</v>
      </c>
      <c r="X505" s="229">
        <v>0.00027</v>
      </c>
      <c r="Y505" s="229">
        <f>X505*K505</f>
        <v>0.082870559999999996</v>
      </c>
      <c r="Z505" s="229">
        <v>0</v>
      </c>
      <c r="AA505" s="230">
        <f>Z505*K505</f>
        <v>0</v>
      </c>
      <c r="AR505" s="23" t="s">
        <v>249</v>
      </c>
      <c r="AT505" s="23" t="s">
        <v>166</v>
      </c>
      <c r="AU505" s="23" t="s">
        <v>144</v>
      </c>
      <c r="AY505" s="23" t="s">
        <v>165</v>
      </c>
      <c r="BE505" s="143">
        <f>IF(U505="základní",N505,0)</f>
        <v>0</v>
      </c>
      <c r="BF505" s="143">
        <f>IF(U505="snížená",N505,0)</f>
        <v>0</v>
      </c>
      <c r="BG505" s="143">
        <f>IF(U505="zákl. přenesená",N505,0)</f>
        <v>0</v>
      </c>
      <c r="BH505" s="143">
        <f>IF(U505="sníž. přenesená",N505,0)</f>
        <v>0</v>
      </c>
      <c r="BI505" s="143">
        <f>IF(U505="nulová",N505,0)</f>
        <v>0</v>
      </c>
      <c r="BJ505" s="23" t="s">
        <v>144</v>
      </c>
      <c r="BK505" s="143">
        <f>ROUND(L505*K505,2)</f>
        <v>0</v>
      </c>
      <c r="BL505" s="23" t="s">
        <v>249</v>
      </c>
      <c r="BM505" s="23" t="s">
        <v>1025</v>
      </c>
    </row>
    <row r="506" s="9" customFormat="1" ht="37.44" customHeight="1">
      <c r="B506" s="206"/>
      <c r="C506" s="207"/>
      <c r="D506" s="208" t="s">
        <v>139</v>
      </c>
      <c r="E506" s="208"/>
      <c r="F506" s="208"/>
      <c r="G506" s="208"/>
      <c r="H506" s="208"/>
      <c r="I506" s="208"/>
      <c r="J506" s="208"/>
      <c r="K506" s="208"/>
      <c r="L506" s="208"/>
      <c r="M506" s="208"/>
      <c r="N506" s="270">
        <f>BK506</f>
        <v>0</v>
      </c>
      <c r="O506" s="271"/>
      <c r="P506" s="271"/>
      <c r="Q506" s="271"/>
      <c r="R506" s="210"/>
      <c r="T506" s="211"/>
      <c r="U506" s="207"/>
      <c r="V506" s="207"/>
      <c r="W506" s="212">
        <f>W507</f>
        <v>0</v>
      </c>
      <c r="X506" s="207"/>
      <c r="Y506" s="212">
        <f>Y507</f>
        <v>0</v>
      </c>
      <c r="Z506" s="207"/>
      <c r="AA506" s="213">
        <f>AA507</f>
        <v>0</v>
      </c>
      <c r="AR506" s="214" t="s">
        <v>178</v>
      </c>
      <c r="AT506" s="215" t="s">
        <v>75</v>
      </c>
      <c r="AU506" s="215" t="s">
        <v>76</v>
      </c>
      <c r="AY506" s="214" t="s">
        <v>165</v>
      </c>
      <c r="BK506" s="216">
        <f>BK507</f>
        <v>0</v>
      </c>
    </row>
    <row r="507" s="9" customFormat="1" ht="19.92" customHeight="1">
      <c r="B507" s="206"/>
      <c r="C507" s="207"/>
      <c r="D507" s="217" t="s">
        <v>140</v>
      </c>
      <c r="E507" s="217"/>
      <c r="F507" s="217"/>
      <c r="G507" s="217"/>
      <c r="H507" s="217"/>
      <c r="I507" s="217"/>
      <c r="J507" s="217"/>
      <c r="K507" s="217"/>
      <c r="L507" s="217"/>
      <c r="M507" s="217"/>
      <c r="N507" s="218">
        <f>BK507</f>
        <v>0</v>
      </c>
      <c r="O507" s="219"/>
      <c r="P507" s="219"/>
      <c r="Q507" s="219"/>
      <c r="R507" s="210"/>
      <c r="T507" s="211"/>
      <c r="U507" s="207"/>
      <c r="V507" s="207"/>
      <c r="W507" s="212">
        <f>SUM(W508:W510)</f>
        <v>0</v>
      </c>
      <c r="X507" s="207"/>
      <c r="Y507" s="212">
        <f>SUM(Y508:Y510)</f>
        <v>0</v>
      </c>
      <c r="Z507" s="207"/>
      <c r="AA507" s="213">
        <f>SUM(AA508:AA510)</f>
        <v>0</v>
      </c>
      <c r="AR507" s="214" t="s">
        <v>178</v>
      </c>
      <c r="AT507" s="215" t="s">
        <v>75</v>
      </c>
      <c r="AU507" s="215" t="s">
        <v>84</v>
      </c>
      <c r="AY507" s="214" t="s">
        <v>165</v>
      </c>
      <c r="BK507" s="216">
        <f>SUM(BK508:BK510)</f>
        <v>0</v>
      </c>
    </row>
    <row r="508" s="1" customFormat="1" ht="38.25" customHeight="1">
      <c r="B508" s="47"/>
      <c r="C508" s="220" t="s">
        <v>1026</v>
      </c>
      <c r="D508" s="220" t="s">
        <v>166</v>
      </c>
      <c r="E508" s="221" t="s">
        <v>1027</v>
      </c>
      <c r="F508" s="222" t="s">
        <v>1028</v>
      </c>
      <c r="G508" s="222"/>
      <c r="H508" s="222"/>
      <c r="I508" s="222"/>
      <c r="J508" s="223" t="s">
        <v>169</v>
      </c>
      <c r="K508" s="224">
        <v>1</v>
      </c>
      <c r="L508" s="225">
        <v>0</v>
      </c>
      <c r="M508" s="226"/>
      <c r="N508" s="227">
        <f>ROUND(L508*K508,2)</f>
        <v>0</v>
      </c>
      <c r="O508" s="227"/>
      <c r="P508" s="227"/>
      <c r="Q508" s="227"/>
      <c r="R508" s="49"/>
      <c r="T508" s="228" t="s">
        <v>22</v>
      </c>
      <c r="U508" s="57" t="s">
        <v>43</v>
      </c>
      <c r="V508" s="48"/>
      <c r="W508" s="229">
        <f>V508*K508</f>
        <v>0</v>
      </c>
      <c r="X508" s="229">
        <v>0</v>
      </c>
      <c r="Y508" s="229">
        <f>X508*K508</f>
        <v>0</v>
      </c>
      <c r="Z508" s="229">
        <v>0</v>
      </c>
      <c r="AA508" s="230">
        <f>Z508*K508</f>
        <v>0</v>
      </c>
      <c r="AR508" s="23" t="s">
        <v>478</v>
      </c>
      <c r="AT508" s="23" t="s">
        <v>166</v>
      </c>
      <c r="AU508" s="23" t="s">
        <v>144</v>
      </c>
      <c r="AY508" s="23" t="s">
        <v>165</v>
      </c>
      <c r="BE508" s="143">
        <f>IF(U508="základní",N508,0)</f>
        <v>0</v>
      </c>
      <c r="BF508" s="143">
        <f>IF(U508="snížená",N508,0)</f>
        <v>0</v>
      </c>
      <c r="BG508" s="143">
        <f>IF(U508="zákl. přenesená",N508,0)</f>
        <v>0</v>
      </c>
      <c r="BH508" s="143">
        <f>IF(U508="sníž. přenesená",N508,0)</f>
        <v>0</v>
      </c>
      <c r="BI508" s="143">
        <f>IF(U508="nulová",N508,0)</f>
        <v>0</v>
      </c>
      <c r="BJ508" s="23" t="s">
        <v>144</v>
      </c>
      <c r="BK508" s="143">
        <f>ROUND(L508*K508,2)</f>
        <v>0</v>
      </c>
      <c r="BL508" s="23" t="s">
        <v>478</v>
      </c>
      <c r="BM508" s="23" t="s">
        <v>1029</v>
      </c>
    </row>
    <row r="509" s="1" customFormat="1" ht="16.5" customHeight="1">
      <c r="B509" s="47"/>
      <c r="C509" s="260" t="s">
        <v>1030</v>
      </c>
      <c r="D509" s="260" t="s">
        <v>268</v>
      </c>
      <c r="E509" s="261" t="s">
        <v>1031</v>
      </c>
      <c r="F509" s="262" t="s">
        <v>1032</v>
      </c>
      <c r="G509" s="262"/>
      <c r="H509" s="262"/>
      <c r="I509" s="262"/>
      <c r="J509" s="263" t="s">
        <v>494</v>
      </c>
      <c r="K509" s="264">
        <v>1</v>
      </c>
      <c r="L509" s="265">
        <v>0</v>
      </c>
      <c r="M509" s="266"/>
      <c r="N509" s="267">
        <f>ROUND(L509*K509,2)</f>
        <v>0</v>
      </c>
      <c r="O509" s="227"/>
      <c r="P509" s="227"/>
      <c r="Q509" s="227"/>
      <c r="R509" s="49"/>
      <c r="T509" s="228" t="s">
        <v>22</v>
      </c>
      <c r="U509" s="57" t="s">
        <v>43</v>
      </c>
      <c r="V509" s="48"/>
      <c r="W509" s="229">
        <f>V509*K509</f>
        <v>0</v>
      </c>
      <c r="X509" s="229">
        <v>0</v>
      </c>
      <c r="Y509" s="229">
        <f>X509*K509</f>
        <v>0</v>
      </c>
      <c r="Z509" s="229">
        <v>0</v>
      </c>
      <c r="AA509" s="230">
        <f>Z509*K509</f>
        <v>0</v>
      </c>
      <c r="AR509" s="23" t="s">
        <v>1033</v>
      </c>
      <c r="AT509" s="23" t="s">
        <v>268</v>
      </c>
      <c r="AU509" s="23" t="s">
        <v>144</v>
      </c>
      <c r="AY509" s="23" t="s">
        <v>165</v>
      </c>
      <c r="BE509" s="143">
        <f>IF(U509="základní",N509,0)</f>
        <v>0</v>
      </c>
      <c r="BF509" s="143">
        <f>IF(U509="snížená",N509,0)</f>
        <v>0</v>
      </c>
      <c r="BG509" s="143">
        <f>IF(U509="zákl. přenesená",N509,0)</f>
        <v>0</v>
      </c>
      <c r="BH509" s="143">
        <f>IF(U509="sníž. přenesená",N509,0)</f>
        <v>0</v>
      </c>
      <c r="BI509" s="143">
        <f>IF(U509="nulová",N509,0)</f>
        <v>0</v>
      </c>
      <c r="BJ509" s="23" t="s">
        <v>144</v>
      </c>
      <c r="BK509" s="143">
        <f>ROUND(L509*K509,2)</f>
        <v>0</v>
      </c>
      <c r="BL509" s="23" t="s">
        <v>478</v>
      </c>
      <c r="BM509" s="23" t="s">
        <v>1034</v>
      </c>
    </row>
    <row r="510" s="1" customFormat="1" ht="16.5" customHeight="1">
      <c r="B510" s="47"/>
      <c r="C510" s="220" t="s">
        <v>1035</v>
      </c>
      <c r="D510" s="220" t="s">
        <v>166</v>
      </c>
      <c r="E510" s="221" t="s">
        <v>1036</v>
      </c>
      <c r="F510" s="222" t="s">
        <v>1037</v>
      </c>
      <c r="G510" s="222"/>
      <c r="H510" s="222"/>
      <c r="I510" s="222"/>
      <c r="J510" s="223" t="s">
        <v>712</v>
      </c>
      <c r="K510" s="224">
        <v>1</v>
      </c>
      <c r="L510" s="225">
        <v>0</v>
      </c>
      <c r="M510" s="226"/>
      <c r="N510" s="227">
        <f>ROUND(L510*K510,2)</f>
        <v>0</v>
      </c>
      <c r="O510" s="227"/>
      <c r="P510" s="227"/>
      <c r="Q510" s="227"/>
      <c r="R510" s="49"/>
      <c r="T510" s="228" t="s">
        <v>22</v>
      </c>
      <c r="U510" s="57" t="s">
        <v>43</v>
      </c>
      <c r="V510" s="48"/>
      <c r="W510" s="229">
        <f>V510*K510</f>
        <v>0</v>
      </c>
      <c r="X510" s="229">
        <v>0</v>
      </c>
      <c r="Y510" s="229">
        <f>X510*K510</f>
        <v>0</v>
      </c>
      <c r="Z510" s="229">
        <v>0</v>
      </c>
      <c r="AA510" s="230">
        <f>Z510*K510</f>
        <v>0</v>
      </c>
      <c r="AR510" s="23" t="s">
        <v>478</v>
      </c>
      <c r="AT510" s="23" t="s">
        <v>166</v>
      </c>
      <c r="AU510" s="23" t="s">
        <v>144</v>
      </c>
      <c r="AY510" s="23" t="s">
        <v>165</v>
      </c>
      <c r="BE510" s="143">
        <f>IF(U510="základní",N510,0)</f>
        <v>0</v>
      </c>
      <c r="BF510" s="143">
        <f>IF(U510="snížená",N510,0)</f>
        <v>0</v>
      </c>
      <c r="BG510" s="143">
        <f>IF(U510="zákl. přenesená",N510,0)</f>
        <v>0</v>
      </c>
      <c r="BH510" s="143">
        <f>IF(U510="sníž. přenesená",N510,0)</f>
        <v>0</v>
      </c>
      <c r="BI510" s="143">
        <f>IF(U510="nulová",N510,0)</f>
        <v>0</v>
      </c>
      <c r="BJ510" s="23" t="s">
        <v>144</v>
      </c>
      <c r="BK510" s="143">
        <f>ROUND(L510*K510,2)</f>
        <v>0</v>
      </c>
      <c r="BL510" s="23" t="s">
        <v>478</v>
      </c>
      <c r="BM510" s="23" t="s">
        <v>1038</v>
      </c>
    </row>
    <row r="511" s="1" customFormat="1" ht="49.92" customHeight="1">
      <c r="B511" s="47"/>
      <c r="C511" s="48"/>
      <c r="D511" s="208" t="s">
        <v>1039</v>
      </c>
      <c r="E511" s="48"/>
      <c r="F511" s="48"/>
      <c r="G511" s="48"/>
      <c r="H511" s="48"/>
      <c r="I511" s="48"/>
      <c r="J511" s="48"/>
      <c r="K511" s="48"/>
      <c r="L511" s="48"/>
      <c r="M511" s="48"/>
      <c r="N511" s="270">
        <f>BK511</f>
        <v>0</v>
      </c>
      <c r="O511" s="271"/>
      <c r="P511" s="271"/>
      <c r="Q511" s="271"/>
      <c r="R511" s="49"/>
      <c r="T511" s="194"/>
      <c r="U511" s="73"/>
      <c r="V511" s="73"/>
      <c r="W511" s="73"/>
      <c r="X511" s="73"/>
      <c r="Y511" s="73"/>
      <c r="Z511" s="73"/>
      <c r="AA511" s="75"/>
      <c r="AT511" s="23" t="s">
        <v>75</v>
      </c>
      <c r="AU511" s="23" t="s">
        <v>76</v>
      </c>
      <c r="AY511" s="23" t="s">
        <v>1040</v>
      </c>
      <c r="BK511" s="143">
        <v>0</v>
      </c>
    </row>
    <row r="512" s="1" customFormat="1" ht="6.96" customHeight="1">
      <c r="B512" s="76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8"/>
    </row>
  </sheetData>
  <sheetProtection sheet="1" formatColumns="0" formatRows="0" objects="1" scenarios="1" spinCount="10" saltValue="5/aP+PdbWkThmLqpxDRTUOJFAYc29AUOw7Mymh73WJHU0nSx7RsXDf2QD39eHQ73tM80nPU/Tnr2S2GAPFSs3w==" hashValue="87+KF2ZjiFjq/DXWF6p31cIBgJsWtq9/p8rQdHvTMVW5qz/PoGZvFp1adOiiMt09p8P0mtAo0YNpnC1bKVwz4g==" algorithmName="SHA-512" password="CC35"/>
  <mergeCells count="84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F129:P129"/>
    <mergeCell ref="F130:P130"/>
    <mergeCell ref="M132:P132"/>
    <mergeCell ref="M134:Q134"/>
    <mergeCell ref="M135:Q135"/>
    <mergeCell ref="F137:I137"/>
    <mergeCell ref="L137:M137"/>
    <mergeCell ref="N137:Q137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F170:I170"/>
    <mergeCell ref="L170:M170"/>
    <mergeCell ref="N170:Q170"/>
    <mergeCell ref="F171:I171"/>
    <mergeCell ref="L171:M171"/>
    <mergeCell ref="N171:Q171"/>
    <mergeCell ref="F172:I172"/>
    <mergeCell ref="F173:I173"/>
    <mergeCell ref="F174:I174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2:I202"/>
    <mergeCell ref="L202:M202"/>
    <mergeCell ref="N202:Q202"/>
    <mergeCell ref="F203:I203"/>
    <mergeCell ref="F204:I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F219:I219"/>
    <mergeCell ref="F220:I220"/>
    <mergeCell ref="L220:M220"/>
    <mergeCell ref="N220:Q220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F233:I233"/>
    <mergeCell ref="F234:I234"/>
    <mergeCell ref="F235:I235"/>
    <mergeCell ref="F236:I236"/>
    <mergeCell ref="F237:I237"/>
    <mergeCell ref="L237:M237"/>
    <mergeCell ref="N237:Q237"/>
    <mergeCell ref="F238:I238"/>
    <mergeCell ref="F239:I239"/>
    <mergeCell ref="F240:I240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7:I247"/>
    <mergeCell ref="L247:M247"/>
    <mergeCell ref="N247:Q247"/>
    <mergeCell ref="F250:I250"/>
    <mergeCell ref="L250:M250"/>
    <mergeCell ref="N250:Q250"/>
    <mergeCell ref="F251:I251"/>
    <mergeCell ref="F252:I252"/>
    <mergeCell ref="F253:I253"/>
    <mergeCell ref="F254:I254"/>
    <mergeCell ref="L254:M254"/>
    <mergeCell ref="N254:Q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L260:M260"/>
    <mergeCell ref="N260:Q260"/>
    <mergeCell ref="F261:I261"/>
    <mergeCell ref="F262:I262"/>
    <mergeCell ref="F263:I263"/>
    <mergeCell ref="L263:M263"/>
    <mergeCell ref="N263:Q263"/>
    <mergeCell ref="F264:I264"/>
    <mergeCell ref="L264:M264"/>
    <mergeCell ref="N264:Q264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6:I356"/>
    <mergeCell ref="L356:M356"/>
    <mergeCell ref="N356:Q356"/>
    <mergeCell ref="F357:I357"/>
    <mergeCell ref="F358:I358"/>
    <mergeCell ref="F359:I359"/>
    <mergeCell ref="F360:I360"/>
    <mergeCell ref="F361:I361"/>
    <mergeCell ref="F362:I362"/>
    <mergeCell ref="L362:M362"/>
    <mergeCell ref="N362:Q362"/>
    <mergeCell ref="F363:I363"/>
    <mergeCell ref="F364:I364"/>
    <mergeCell ref="F365:I365"/>
    <mergeCell ref="F366:I366"/>
    <mergeCell ref="F367:I367"/>
    <mergeCell ref="L367:M367"/>
    <mergeCell ref="N367:Q367"/>
    <mergeCell ref="F368:I368"/>
    <mergeCell ref="F369:I369"/>
    <mergeCell ref="F370:I370"/>
    <mergeCell ref="L370:M370"/>
    <mergeCell ref="N370:Q370"/>
    <mergeCell ref="F372:I372"/>
    <mergeCell ref="L372:M372"/>
    <mergeCell ref="N372:Q372"/>
    <mergeCell ref="F373:I373"/>
    <mergeCell ref="F374:I374"/>
    <mergeCell ref="F375:I375"/>
    <mergeCell ref="F376:I376"/>
    <mergeCell ref="F377:I377"/>
    <mergeCell ref="F378:I378"/>
    <mergeCell ref="L378:M378"/>
    <mergeCell ref="N378:Q378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7:I397"/>
    <mergeCell ref="L397:M397"/>
    <mergeCell ref="N397:Q397"/>
    <mergeCell ref="F398:I398"/>
    <mergeCell ref="F399:I399"/>
    <mergeCell ref="F400:I400"/>
    <mergeCell ref="F401:I401"/>
    <mergeCell ref="L401:M401"/>
    <mergeCell ref="N401:Q401"/>
    <mergeCell ref="F402:I402"/>
    <mergeCell ref="F403:I403"/>
    <mergeCell ref="F404:I404"/>
    <mergeCell ref="L404:M404"/>
    <mergeCell ref="N404:Q404"/>
    <mergeCell ref="F405:I405"/>
    <mergeCell ref="F406:I406"/>
    <mergeCell ref="F407:I407"/>
    <mergeCell ref="F408:I408"/>
    <mergeCell ref="F409:I409"/>
    <mergeCell ref="F410:I410"/>
    <mergeCell ref="L410:M410"/>
    <mergeCell ref="N410:Q410"/>
    <mergeCell ref="F411:I411"/>
    <mergeCell ref="L411:M411"/>
    <mergeCell ref="N411:Q411"/>
    <mergeCell ref="F412:I412"/>
    <mergeCell ref="F413:I413"/>
    <mergeCell ref="F414:I414"/>
    <mergeCell ref="F415:I415"/>
    <mergeCell ref="F416:I416"/>
    <mergeCell ref="L416:M416"/>
    <mergeCell ref="N416:Q416"/>
    <mergeCell ref="F417:I417"/>
    <mergeCell ref="F418:I418"/>
    <mergeCell ref="F419:I419"/>
    <mergeCell ref="L419:M419"/>
    <mergeCell ref="N419:Q419"/>
    <mergeCell ref="F420:I420"/>
    <mergeCell ref="L420:M420"/>
    <mergeCell ref="N420:Q420"/>
    <mergeCell ref="F421:I421"/>
    <mergeCell ref="F422:I422"/>
    <mergeCell ref="F423:I423"/>
    <mergeCell ref="L423:M423"/>
    <mergeCell ref="N423:Q423"/>
    <mergeCell ref="F424:I424"/>
    <mergeCell ref="L424:M424"/>
    <mergeCell ref="N424:Q424"/>
    <mergeCell ref="F425:I425"/>
    <mergeCell ref="F426:I426"/>
    <mergeCell ref="L426:M426"/>
    <mergeCell ref="N426:Q426"/>
    <mergeCell ref="F428:I428"/>
    <mergeCell ref="L428:M428"/>
    <mergeCell ref="N428:Q428"/>
    <mergeCell ref="F429:I429"/>
    <mergeCell ref="F430:I430"/>
    <mergeCell ref="F431:I431"/>
    <mergeCell ref="F432:I432"/>
    <mergeCell ref="F433:I433"/>
    <mergeCell ref="L433:M433"/>
    <mergeCell ref="N433:Q433"/>
    <mergeCell ref="F434:I434"/>
    <mergeCell ref="F435:I435"/>
    <mergeCell ref="F436:I436"/>
    <mergeCell ref="L436:M436"/>
    <mergeCell ref="N436:Q436"/>
    <mergeCell ref="F437:I437"/>
    <mergeCell ref="L437:M437"/>
    <mergeCell ref="N437:Q437"/>
    <mergeCell ref="F438:I438"/>
    <mergeCell ref="F439:I439"/>
    <mergeCell ref="F440:I440"/>
    <mergeCell ref="L440:M440"/>
    <mergeCell ref="N440:Q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5:I445"/>
    <mergeCell ref="L445:M445"/>
    <mergeCell ref="N445:Q445"/>
    <mergeCell ref="F446:I446"/>
    <mergeCell ref="L446:M446"/>
    <mergeCell ref="N446:Q446"/>
    <mergeCell ref="F447:I447"/>
    <mergeCell ref="F448:I448"/>
    <mergeCell ref="F449:I449"/>
    <mergeCell ref="F451:I451"/>
    <mergeCell ref="L451:M451"/>
    <mergeCell ref="N451:Q451"/>
    <mergeCell ref="F452:I452"/>
    <mergeCell ref="F453:I453"/>
    <mergeCell ref="F454:I454"/>
    <mergeCell ref="F455:I455"/>
    <mergeCell ref="F456:I456"/>
    <mergeCell ref="L456:M456"/>
    <mergeCell ref="N456:Q456"/>
    <mergeCell ref="F457:I457"/>
    <mergeCell ref="L457:M457"/>
    <mergeCell ref="N457:Q457"/>
    <mergeCell ref="F458:I458"/>
    <mergeCell ref="F459:I459"/>
    <mergeCell ref="F460:I460"/>
    <mergeCell ref="F461:I461"/>
    <mergeCell ref="L461:M461"/>
    <mergeCell ref="N461:Q461"/>
    <mergeCell ref="F462:I462"/>
    <mergeCell ref="L462:M462"/>
    <mergeCell ref="N462:Q462"/>
    <mergeCell ref="F463:I463"/>
    <mergeCell ref="L463:M463"/>
    <mergeCell ref="N463:Q463"/>
    <mergeCell ref="F464:I464"/>
    <mergeCell ref="L464:M464"/>
    <mergeCell ref="N464:Q464"/>
    <mergeCell ref="F465:I465"/>
    <mergeCell ref="F466:I466"/>
    <mergeCell ref="F467:I467"/>
    <mergeCell ref="F468:I468"/>
    <mergeCell ref="L468:M468"/>
    <mergeCell ref="N468:Q468"/>
    <mergeCell ref="F470:I470"/>
    <mergeCell ref="L470:M470"/>
    <mergeCell ref="N470:Q470"/>
    <mergeCell ref="F471:I471"/>
    <mergeCell ref="F472:I472"/>
    <mergeCell ref="F473:I473"/>
    <mergeCell ref="F474:I474"/>
    <mergeCell ref="F475:I475"/>
    <mergeCell ref="L475:M475"/>
    <mergeCell ref="N475:Q475"/>
    <mergeCell ref="F477:I477"/>
    <mergeCell ref="L477:M477"/>
    <mergeCell ref="N477:Q477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F487:I487"/>
    <mergeCell ref="F488:I488"/>
    <mergeCell ref="L488:M488"/>
    <mergeCell ref="N488:Q488"/>
    <mergeCell ref="F489:I489"/>
    <mergeCell ref="F490:I490"/>
    <mergeCell ref="F491:I491"/>
    <mergeCell ref="L491:M491"/>
    <mergeCell ref="N491:Q491"/>
    <mergeCell ref="F492:I492"/>
    <mergeCell ref="L492:M492"/>
    <mergeCell ref="N492:Q492"/>
    <mergeCell ref="F493:I493"/>
    <mergeCell ref="L493:M493"/>
    <mergeCell ref="N493:Q493"/>
    <mergeCell ref="F494:I494"/>
    <mergeCell ref="L494:M494"/>
    <mergeCell ref="N494:Q494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F504:I504"/>
    <mergeCell ref="F505:I505"/>
    <mergeCell ref="L505:M505"/>
    <mergeCell ref="N505:Q505"/>
    <mergeCell ref="F508:I508"/>
    <mergeCell ref="L508:M508"/>
    <mergeCell ref="N508:Q508"/>
    <mergeCell ref="F509:I509"/>
    <mergeCell ref="L509:M509"/>
    <mergeCell ref="N509:Q509"/>
    <mergeCell ref="F510:I510"/>
    <mergeCell ref="L510:M510"/>
    <mergeCell ref="N510:Q510"/>
    <mergeCell ref="N138:Q138"/>
    <mergeCell ref="N139:Q139"/>
    <mergeCell ref="N140:Q140"/>
    <mergeCell ref="N154:Q154"/>
    <mergeCell ref="N201:Q201"/>
    <mergeCell ref="N241:Q241"/>
    <mergeCell ref="N246:Q246"/>
    <mergeCell ref="N248:Q248"/>
    <mergeCell ref="N249:Q249"/>
    <mergeCell ref="N265:Q265"/>
    <mergeCell ref="N278:Q278"/>
    <mergeCell ref="N296:Q296"/>
    <mergeCell ref="N319:Q319"/>
    <mergeCell ref="N355:Q355"/>
    <mergeCell ref="N371:Q371"/>
    <mergeCell ref="N379:Q379"/>
    <mergeCell ref="N396:Q396"/>
    <mergeCell ref="N427:Q427"/>
    <mergeCell ref="N444:Q444"/>
    <mergeCell ref="N450:Q450"/>
    <mergeCell ref="N469:Q469"/>
    <mergeCell ref="N476:Q476"/>
    <mergeCell ref="N506:Q506"/>
    <mergeCell ref="N507:Q507"/>
    <mergeCell ref="N511:Q511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7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104</v>
      </c>
      <c r="G1" s="16"/>
      <c r="H1" s="155" t="s">
        <v>105</v>
      </c>
      <c r="I1" s="155"/>
      <c r="J1" s="155"/>
      <c r="K1" s="155"/>
      <c r="L1" s="16" t="s">
        <v>106</v>
      </c>
      <c r="M1" s="14"/>
      <c r="N1" s="14"/>
      <c r="O1" s="15" t="s">
        <v>107</v>
      </c>
      <c r="P1" s="14"/>
      <c r="Q1" s="14"/>
      <c r="R1" s="14"/>
      <c r="S1" s="16" t="s">
        <v>108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88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109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>Oprava a modernizace dvou volných bytů o velikosti 1+3 na ul. Zapletalova 1097/8 a Chrustova 1021/22,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110</v>
      </c>
      <c r="E7" s="48"/>
      <c r="F7" s="37" t="s">
        <v>1041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9.2.2018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112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98</v>
      </c>
      <c r="E28" s="48"/>
      <c r="F28" s="48"/>
      <c r="G28" s="48"/>
      <c r="H28" s="48"/>
      <c r="I28" s="48"/>
      <c r="J28" s="48"/>
      <c r="K28" s="48"/>
      <c r="L28" s="48"/>
      <c r="M28" s="46">
        <f>N98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(SUM(BE98:BE105)+SUM(BE123:BE192))</f>
        <v>0</v>
      </c>
      <c r="I32" s="48"/>
      <c r="J32" s="48"/>
      <c r="K32" s="48"/>
      <c r="L32" s="48"/>
      <c r="M32" s="163">
        <f>ROUND((SUM(BE98:BE105)+SUM(BE123:BE192)),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(SUM(BF98:BF105)+SUM(BF123:BF192))</f>
        <v>0</v>
      </c>
      <c r="I33" s="48"/>
      <c r="J33" s="48"/>
      <c r="K33" s="48"/>
      <c r="L33" s="48"/>
      <c r="M33" s="163">
        <f>ROUND((SUM(BF98:BF105)+SUM(BF123:BF192)),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(SUM(BG98:BG105)+SUM(BG123:BG192))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(SUM(BH98:BH105)+SUM(BH123:BH192))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(SUM(BI98:BI105)+SUM(BI123:BI192))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113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>Oprava a modernizace dvou volných bytů o velikosti 1+3 na ul. Zapletalova 1097/8 a Chrustova 1021/22,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110</v>
      </c>
      <c r="D79" s="48"/>
      <c r="E79" s="48"/>
      <c r="F79" s="88" t="str">
        <f>F7</f>
        <v>01a - Vytápění + plynoinstalace -Chrustova 1021/22, byt č.3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9.2.2018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114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115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116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N123</f>
        <v>0</v>
      </c>
      <c r="O88" s="175"/>
      <c r="P88" s="175"/>
      <c r="Q88" s="175"/>
      <c r="R88" s="49"/>
      <c r="T88" s="172"/>
      <c r="U88" s="172"/>
      <c r="AU88" s="23" t="s">
        <v>117</v>
      </c>
    </row>
    <row r="89" s="6" customFormat="1" ht="24.96" customHeight="1">
      <c r="B89" s="176"/>
      <c r="C89" s="177"/>
      <c r="D89" s="178" t="s">
        <v>1042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N124</f>
        <v>0</v>
      </c>
      <c r="O89" s="177"/>
      <c r="P89" s="177"/>
      <c r="Q89" s="177"/>
      <c r="R89" s="180"/>
      <c r="T89" s="181"/>
      <c r="U89" s="181"/>
    </row>
    <row r="90" s="6" customFormat="1" ht="24.96" customHeight="1">
      <c r="B90" s="176"/>
      <c r="C90" s="177"/>
      <c r="D90" s="178" t="s">
        <v>1043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N133</f>
        <v>0</v>
      </c>
      <c r="O90" s="177"/>
      <c r="P90" s="177"/>
      <c r="Q90" s="177"/>
      <c r="R90" s="180"/>
      <c r="T90" s="181"/>
      <c r="U90" s="181"/>
    </row>
    <row r="91" s="6" customFormat="1" ht="24.96" customHeight="1">
      <c r="B91" s="176"/>
      <c r="C91" s="177"/>
      <c r="D91" s="178" t="s">
        <v>1044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N142</f>
        <v>0</v>
      </c>
      <c r="O91" s="177"/>
      <c r="P91" s="177"/>
      <c r="Q91" s="177"/>
      <c r="R91" s="180"/>
      <c r="T91" s="181"/>
      <c r="U91" s="181"/>
    </row>
    <row r="92" s="6" customFormat="1" ht="24.96" customHeight="1">
      <c r="B92" s="176"/>
      <c r="C92" s="177"/>
      <c r="D92" s="178" t="s">
        <v>1045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N149</f>
        <v>0</v>
      </c>
      <c r="O92" s="177"/>
      <c r="P92" s="177"/>
      <c r="Q92" s="177"/>
      <c r="R92" s="180"/>
      <c r="T92" s="181"/>
      <c r="U92" s="181"/>
    </row>
    <row r="93" s="6" customFormat="1" ht="24.96" customHeight="1">
      <c r="B93" s="176"/>
      <c r="C93" s="177"/>
      <c r="D93" s="178" t="s">
        <v>1046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9">
        <f>N158</f>
        <v>0</v>
      </c>
      <c r="O93" s="177"/>
      <c r="P93" s="177"/>
      <c r="Q93" s="177"/>
      <c r="R93" s="180"/>
      <c r="T93" s="181"/>
      <c r="U93" s="181"/>
    </row>
    <row r="94" s="6" customFormat="1" ht="24.96" customHeight="1">
      <c r="B94" s="176"/>
      <c r="C94" s="177"/>
      <c r="D94" s="178" t="s">
        <v>1047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9">
        <f>N168</f>
        <v>0</v>
      </c>
      <c r="O94" s="177"/>
      <c r="P94" s="177"/>
      <c r="Q94" s="177"/>
      <c r="R94" s="180"/>
      <c r="T94" s="181"/>
      <c r="U94" s="181"/>
    </row>
    <row r="95" s="6" customFormat="1" ht="24.96" customHeight="1">
      <c r="B95" s="176"/>
      <c r="C95" s="177"/>
      <c r="D95" s="178" t="s">
        <v>1048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N185</f>
        <v>0</v>
      </c>
      <c r="O95" s="177"/>
      <c r="P95" s="177"/>
      <c r="Q95" s="177"/>
      <c r="R95" s="180"/>
      <c r="T95" s="181"/>
      <c r="U95" s="181"/>
    </row>
    <row r="96" s="6" customFormat="1" ht="24.96" customHeight="1">
      <c r="B96" s="176"/>
      <c r="C96" s="177"/>
      <c r="D96" s="178" t="s">
        <v>1049</v>
      </c>
      <c r="E96" s="177"/>
      <c r="F96" s="177"/>
      <c r="G96" s="177"/>
      <c r="H96" s="177"/>
      <c r="I96" s="177"/>
      <c r="J96" s="177"/>
      <c r="K96" s="177"/>
      <c r="L96" s="177"/>
      <c r="M96" s="177"/>
      <c r="N96" s="179">
        <f>N187</f>
        <v>0</v>
      </c>
      <c r="O96" s="177"/>
      <c r="P96" s="177"/>
      <c r="Q96" s="177"/>
      <c r="R96" s="180"/>
      <c r="T96" s="181"/>
      <c r="U96" s="181"/>
    </row>
    <row r="97" s="1" customFormat="1" ht="21.84" customHeight="1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9"/>
      <c r="T97" s="172"/>
      <c r="U97" s="172"/>
    </row>
    <row r="98" s="1" customFormat="1" ht="29.28" customHeight="1">
      <c r="B98" s="47"/>
      <c r="C98" s="174" t="s">
        <v>141</v>
      </c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175">
        <f>ROUND(N99+N100+N101+N102+N103+N104,2)</f>
        <v>0</v>
      </c>
      <c r="O98" s="186"/>
      <c r="P98" s="186"/>
      <c r="Q98" s="186"/>
      <c r="R98" s="49"/>
      <c r="T98" s="187"/>
      <c r="U98" s="188" t="s">
        <v>40</v>
      </c>
    </row>
    <row r="99" s="1" customFormat="1" ht="18" customHeight="1">
      <c r="B99" s="47"/>
      <c r="C99" s="48"/>
      <c r="D99" s="144" t="s">
        <v>142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89"/>
      <c r="T99" s="190"/>
      <c r="U99" s="191" t="s">
        <v>43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143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144</v>
      </c>
      <c r="BK99" s="189"/>
      <c r="BL99" s="189"/>
      <c r="BM99" s="189"/>
    </row>
    <row r="100" s="1" customFormat="1" ht="18" customHeight="1">
      <c r="B100" s="47"/>
      <c r="C100" s="48"/>
      <c r="D100" s="144" t="s">
        <v>145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89"/>
      <c r="T100" s="190"/>
      <c r="U100" s="191" t="s">
        <v>43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143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144</v>
      </c>
      <c r="BK100" s="189"/>
      <c r="BL100" s="189"/>
      <c r="BM100" s="189"/>
    </row>
    <row r="101" s="1" customFormat="1" ht="18" customHeight="1">
      <c r="B101" s="47"/>
      <c r="C101" s="48"/>
      <c r="D101" s="144" t="s">
        <v>146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43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143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144</v>
      </c>
      <c r="BK101" s="189"/>
      <c r="BL101" s="189"/>
      <c r="BM101" s="189"/>
    </row>
    <row r="102" s="1" customFormat="1" ht="18" customHeight="1">
      <c r="B102" s="47"/>
      <c r="C102" s="48"/>
      <c r="D102" s="144" t="s">
        <v>147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0"/>
      <c r="U102" s="191" t="s">
        <v>43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143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144</v>
      </c>
      <c r="BK102" s="189"/>
      <c r="BL102" s="189"/>
      <c r="BM102" s="189"/>
    </row>
    <row r="103" s="1" customFormat="1" ht="18" customHeight="1">
      <c r="B103" s="47"/>
      <c r="C103" s="48"/>
      <c r="D103" s="144" t="s">
        <v>148</v>
      </c>
      <c r="E103" s="137"/>
      <c r="F103" s="137"/>
      <c r="G103" s="137"/>
      <c r="H103" s="137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89"/>
      <c r="T103" s="190"/>
      <c r="U103" s="191" t="s">
        <v>43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143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144</v>
      </c>
      <c r="BK103" s="189"/>
      <c r="BL103" s="189"/>
      <c r="BM103" s="189"/>
    </row>
    <row r="104" s="1" customFormat="1" ht="18" customHeight="1">
      <c r="B104" s="47"/>
      <c r="C104" s="48"/>
      <c r="D104" s="137" t="s">
        <v>149</v>
      </c>
      <c r="E104" s="48"/>
      <c r="F104" s="48"/>
      <c r="G104" s="48"/>
      <c r="H104" s="48"/>
      <c r="I104" s="48"/>
      <c r="J104" s="48"/>
      <c r="K104" s="48"/>
      <c r="L104" s="48"/>
      <c r="M104" s="48"/>
      <c r="N104" s="138">
        <f>ROUND(N88*T104,2)</f>
        <v>0</v>
      </c>
      <c r="O104" s="139"/>
      <c r="P104" s="139"/>
      <c r="Q104" s="139"/>
      <c r="R104" s="49"/>
      <c r="S104" s="189"/>
      <c r="T104" s="194"/>
      <c r="U104" s="195" t="s">
        <v>43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150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144</v>
      </c>
      <c r="BK104" s="189"/>
      <c r="BL104" s="189"/>
      <c r="BM104" s="189"/>
    </row>
    <row r="105" s="1" customForma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  <c r="T105" s="172"/>
      <c r="U105" s="172"/>
    </row>
    <row r="106" s="1" customFormat="1" ht="29.28" customHeight="1">
      <c r="B106" s="47"/>
      <c r="C106" s="151" t="s">
        <v>103</v>
      </c>
      <c r="D106" s="152"/>
      <c r="E106" s="152"/>
      <c r="F106" s="152"/>
      <c r="G106" s="152"/>
      <c r="H106" s="152"/>
      <c r="I106" s="152"/>
      <c r="J106" s="152"/>
      <c r="K106" s="152"/>
      <c r="L106" s="153">
        <f>ROUND(SUM(N88+N98),2)</f>
        <v>0</v>
      </c>
      <c r="M106" s="153"/>
      <c r="N106" s="153"/>
      <c r="O106" s="153"/>
      <c r="P106" s="153"/>
      <c r="Q106" s="153"/>
      <c r="R106" s="49"/>
      <c r="T106" s="172"/>
      <c r="U106" s="172"/>
    </row>
    <row r="107" s="1" customFormat="1" ht="6.96" customHeight="1">
      <c r="B107" s="76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8"/>
      <c r="T107" s="172"/>
      <c r="U107" s="172"/>
    </row>
    <row r="111" s="1" customFormat="1" ht="6.96" customHeight="1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1"/>
    </row>
    <row r="112" s="1" customFormat="1" ht="36.96" customHeight="1">
      <c r="B112" s="47"/>
      <c r="C112" s="28" t="s">
        <v>151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="1" customFormat="1" ht="6.96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="1" customFormat="1" ht="30" customHeight="1">
      <c r="B114" s="47"/>
      <c r="C114" s="39" t="s">
        <v>19</v>
      </c>
      <c r="D114" s="48"/>
      <c r="E114" s="48"/>
      <c r="F114" s="156" t="str">
        <f>F6</f>
        <v>Oprava a modernizace dvou volných bytů o velikosti 1+3 na ul. Zapletalova 1097/8 a Chrustova 1021/22, Slezská Ostrava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8"/>
      <c r="R114" s="49"/>
    </row>
    <row r="115" s="1" customFormat="1" ht="36.96" customHeight="1">
      <c r="B115" s="47"/>
      <c r="C115" s="86" t="s">
        <v>110</v>
      </c>
      <c r="D115" s="48"/>
      <c r="E115" s="48"/>
      <c r="F115" s="88" t="str">
        <f>F7</f>
        <v>01a - Vytápění + plynoinstalace -Chrustova 1021/22, byt č.3</v>
      </c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="1" customFormat="1" ht="6.96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="1" customFormat="1" ht="18" customHeight="1">
      <c r="B117" s="47"/>
      <c r="C117" s="39" t="s">
        <v>24</v>
      </c>
      <c r="D117" s="48"/>
      <c r="E117" s="48"/>
      <c r="F117" s="34" t="str">
        <f>F9</f>
        <v xml:space="preserve"> </v>
      </c>
      <c r="G117" s="48"/>
      <c r="H117" s="48"/>
      <c r="I117" s="48"/>
      <c r="J117" s="48"/>
      <c r="K117" s="39" t="s">
        <v>26</v>
      </c>
      <c r="L117" s="48"/>
      <c r="M117" s="91" t="str">
        <f>IF(O9="","",O9)</f>
        <v>9.2.2018</v>
      </c>
      <c r="N117" s="91"/>
      <c r="O117" s="91"/>
      <c r="P117" s="91"/>
      <c r="Q117" s="48"/>
      <c r="R117" s="49"/>
    </row>
    <row r="118" s="1" customFormat="1" ht="6.96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="1" customFormat="1">
      <c r="B119" s="47"/>
      <c r="C119" s="39" t="s">
        <v>28</v>
      </c>
      <c r="D119" s="48"/>
      <c r="E119" s="48"/>
      <c r="F119" s="34" t="str">
        <f>E12</f>
        <v xml:space="preserve"> </v>
      </c>
      <c r="G119" s="48"/>
      <c r="H119" s="48"/>
      <c r="I119" s="48"/>
      <c r="J119" s="48"/>
      <c r="K119" s="39" t="s">
        <v>33</v>
      </c>
      <c r="L119" s="48"/>
      <c r="M119" s="34" t="str">
        <f>E18</f>
        <v xml:space="preserve"> </v>
      </c>
      <c r="N119" s="34"/>
      <c r="O119" s="34"/>
      <c r="P119" s="34"/>
      <c r="Q119" s="34"/>
      <c r="R119" s="49"/>
    </row>
    <row r="120" s="1" customFormat="1" ht="14.4" customHeight="1">
      <c r="B120" s="47"/>
      <c r="C120" s="39" t="s">
        <v>31</v>
      </c>
      <c r="D120" s="48"/>
      <c r="E120" s="48"/>
      <c r="F120" s="34" t="str">
        <f>IF(E15="","",E15)</f>
        <v>Vyplň údaj</v>
      </c>
      <c r="G120" s="48"/>
      <c r="H120" s="48"/>
      <c r="I120" s="48"/>
      <c r="J120" s="48"/>
      <c r="K120" s="39" t="s">
        <v>35</v>
      </c>
      <c r="L120" s="48"/>
      <c r="M120" s="34" t="str">
        <f>E21</f>
        <v xml:space="preserve"> </v>
      </c>
      <c r="N120" s="34"/>
      <c r="O120" s="34"/>
      <c r="P120" s="34"/>
      <c r="Q120" s="34"/>
      <c r="R120" s="49"/>
    </row>
    <row r="121" s="1" customFormat="1" ht="10.32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</row>
    <row r="122" s="8" customFormat="1" ht="29.28" customHeight="1">
      <c r="B122" s="196"/>
      <c r="C122" s="197" t="s">
        <v>152</v>
      </c>
      <c r="D122" s="198" t="s">
        <v>153</v>
      </c>
      <c r="E122" s="198" t="s">
        <v>58</v>
      </c>
      <c r="F122" s="198" t="s">
        <v>154</v>
      </c>
      <c r="G122" s="198"/>
      <c r="H122" s="198"/>
      <c r="I122" s="198"/>
      <c r="J122" s="198" t="s">
        <v>155</v>
      </c>
      <c r="K122" s="198" t="s">
        <v>156</v>
      </c>
      <c r="L122" s="198" t="s">
        <v>157</v>
      </c>
      <c r="M122" s="198"/>
      <c r="N122" s="198" t="s">
        <v>115</v>
      </c>
      <c r="O122" s="198"/>
      <c r="P122" s="198"/>
      <c r="Q122" s="199"/>
      <c r="R122" s="200"/>
      <c r="T122" s="107" t="s">
        <v>158</v>
      </c>
      <c r="U122" s="108" t="s">
        <v>40</v>
      </c>
      <c r="V122" s="108" t="s">
        <v>159</v>
      </c>
      <c r="W122" s="108" t="s">
        <v>160</v>
      </c>
      <c r="X122" s="108" t="s">
        <v>161</v>
      </c>
      <c r="Y122" s="108" t="s">
        <v>162</v>
      </c>
      <c r="Z122" s="108" t="s">
        <v>163</v>
      </c>
      <c r="AA122" s="109" t="s">
        <v>164</v>
      </c>
    </row>
    <row r="123" s="1" customFormat="1" ht="29.28" customHeight="1">
      <c r="B123" s="47"/>
      <c r="C123" s="111" t="s">
        <v>112</v>
      </c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201">
        <f>BK123</f>
        <v>0</v>
      </c>
      <c r="O123" s="202"/>
      <c r="P123" s="202"/>
      <c r="Q123" s="202"/>
      <c r="R123" s="49"/>
      <c r="T123" s="110"/>
      <c r="U123" s="68"/>
      <c r="V123" s="68"/>
      <c r="W123" s="203">
        <f>W124+W133+W142+W149+W158+W168+W185+W187+W193</f>
        <v>0</v>
      </c>
      <c r="X123" s="68"/>
      <c r="Y123" s="203">
        <f>Y124+Y133+Y142+Y149+Y158+Y168+Y185+Y187+Y193</f>
        <v>0</v>
      </c>
      <c r="Z123" s="68"/>
      <c r="AA123" s="204">
        <f>AA124+AA133+AA142+AA149+AA158+AA168+AA185+AA187+AA193</f>
        <v>0</v>
      </c>
      <c r="AT123" s="23" t="s">
        <v>75</v>
      </c>
      <c r="AU123" s="23" t="s">
        <v>117</v>
      </c>
      <c r="BK123" s="205">
        <f>BK124+BK133+BK142+BK149+BK158+BK168+BK185+BK187+BK193</f>
        <v>0</v>
      </c>
    </row>
    <row r="124" s="9" customFormat="1" ht="37.44" customHeight="1">
      <c r="B124" s="206"/>
      <c r="C124" s="207"/>
      <c r="D124" s="208" t="s">
        <v>1042</v>
      </c>
      <c r="E124" s="208"/>
      <c r="F124" s="208"/>
      <c r="G124" s="208"/>
      <c r="H124" s="208"/>
      <c r="I124" s="208"/>
      <c r="J124" s="208"/>
      <c r="K124" s="208"/>
      <c r="L124" s="208"/>
      <c r="M124" s="208"/>
      <c r="N124" s="273">
        <f>BK124</f>
        <v>0</v>
      </c>
      <c r="O124" s="274"/>
      <c r="P124" s="274"/>
      <c r="Q124" s="274"/>
      <c r="R124" s="210"/>
      <c r="T124" s="211"/>
      <c r="U124" s="207"/>
      <c r="V124" s="207"/>
      <c r="W124" s="212">
        <f>SUM(W125:W132)</f>
        <v>0</v>
      </c>
      <c r="X124" s="207"/>
      <c r="Y124" s="212">
        <f>SUM(Y125:Y132)</f>
        <v>0</v>
      </c>
      <c r="Z124" s="207"/>
      <c r="AA124" s="213">
        <f>SUM(AA125:AA132)</f>
        <v>0</v>
      </c>
      <c r="AR124" s="214" t="s">
        <v>144</v>
      </c>
      <c r="AT124" s="215" t="s">
        <v>75</v>
      </c>
      <c r="AU124" s="215" t="s">
        <v>76</v>
      </c>
      <c r="AY124" s="214" t="s">
        <v>165</v>
      </c>
      <c r="BK124" s="216">
        <f>SUM(BK125:BK132)</f>
        <v>0</v>
      </c>
    </row>
    <row r="125" s="1" customFormat="1" ht="25.5" customHeight="1">
      <c r="B125" s="47"/>
      <c r="C125" s="220" t="s">
        <v>84</v>
      </c>
      <c r="D125" s="220" t="s">
        <v>166</v>
      </c>
      <c r="E125" s="221" t="s">
        <v>1050</v>
      </c>
      <c r="F125" s="222" t="s">
        <v>1051</v>
      </c>
      <c r="G125" s="222"/>
      <c r="H125" s="222"/>
      <c r="I125" s="222"/>
      <c r="J125" s="223" t="s">
        <v>311</v>
      </c>
      <c r="K125" s="224">
        <v>20</v>
      </c>
      <c r="L125" s="225">
        <v>0</v>
      </c>
      <c r="M125" s="226"/>
      <c r="N125" s="227">
        <f>ROUND(L125*K125,2)</f>
        <v>0</v>
      </c>
      <c r="O125" s="227"/>
      <c r="P125" s="227"/>
      <c r="Q125" s="227"/>
      <c r="R125" s="49"/>
      <c r="T125" s="228" t="s">
        <v>22</v>
      </c>
      <c r="U125" s="57" t="s">
        <v>43</v>
      </c>
      <c r="V125" s="48"/>
      <c r="W125" s="229">
        <f>V125*K125</f>
        <v>0</v>
      </c>
      <c r="X125" s="229">
        <v>0</v>
      </c>
      <c r="Y125" s="229">
        <f>X125*K125</f>
        <v>0</v>
      </c>
      <c r="Z125" s="229">
        <v>0</v>
      </c>
      <c r="AA125" s="230">
        <f>Z125*K125</f>
        <v>0</v>
      </c>
      <c r="AR125" s="23" t="s">
        <v>249</v>
      </c>
      <c r="AT125" s="23" t="s">
        <v>166</v>
      </c>
      <c r="AU125" s="23" t="s">
        <v>84</v>
      </c>
      <c r="AY125" s="23" t="s">
        <v>165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144</v>
      </c>
      <c r="BK125" s="143">
        <f>ROUND(L125*K125,2)</f>
        <v>0</v>
      </c>
      <c r="BL125" s="23" t="s">
        <v>249</v>
      </c>
      <c r="BM125" s="23" t="s">
        <v>144</v>
      </c>
    </row>
    <row r="126" s="1" customFormat="1" ht="25.5" customHeight="1">
      <c r="B126" s="47"/>
      <c r="C126" s="220" t="s">
        <v>144</v>
      </c>
      <c r="D126" s="220" t="s">
        <v>166</v>
      </c>
      <c r="E126" s="221" t="s">
        <v>1052</v>
      </c>
      <c r="F126" s="222" t="s">
        <v>1053</v>
      </c>
      <c r="G126" s="222"/>
      <c r="H126" s="222"/>
      <c r="I126" s="222"/>
      <c r="J126" s="223" t="s">
        <v>311</v>
      </c>
      <c r="K126" s="224">
        <v>15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9"/>
      <c r="T126" s="228" t="s">
        <v>22</v>
      </c>
      <c r="U126" s="57" t="s">
        <v>43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249</v>
      </c>
      <c r="AT126" s="23" t="s">
        <v>166</v>
      </c>
      <c r="AU126" s="23" t="s">
        <v>84</v>
      </c>
      <c r="AY126" s="23" t="s">
        <v>165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144</v>
      </c>
      <c r="BK126" s="143">
        <f>ROUND(L126*K126,2)</f>
        <v>0</v>
      </c>
      <c r="BL126" s="23" t="s">
        <v>249</v>
      </c>
      <c r="BM126" s="23" t="s">
        <v>170</v>
      </c>
    </row>
    <row r="127" s="1" customFormat="1" ht="25.5" customHeight="1">
      <c r="B127" s="47"/>
      <c r="C127" s="220" t="s">
        <v>178</v>
      </c>
      <c r="D127" s="220" t="s">
        <v>166</v>
      </c>
      <c r="E127" s="221" t="s">
        <v>1054</v>
      </c>
      <c r="F127" s="222" t="s">
        <v>1055</v>
      </c>
      <c r="G127" s="222"/>
      <c r="H127" s="222"/>
      <c r="I127" s="222"/>
      <c r="J127" s="223" t="s">
        <v>494</v>
      </c>
      <c r="K127" s="224">
        <v>1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43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249</v>
      </c>
      <c r="AT127" s="23" t="s">
        <v>166</v>
      </c>
      <c r="AU127" s="23" t="s">
        <v>84</v>
      </c>
      <c r="AY127" s="23" t="s">
        <v>165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144</v>
      </c>
      <c r="BK127" s="143">
        <f>ROUND(L127*K127,2)</f>
        <v>0</v>
      </c>
      <c r="BL127" s="23" t="s">
        <v>249</v>
      </c>
      <c r="BM127" s="23" t="s">
        <v>195</v>
      </c>
    </row>
    <row r="128" s="1" customFormat="1" ht="16.5" customHeight="1">
      <c r="B128" s="47"/>
      <c r="C128" s="220" t="s">
        <v>170</v>
      </c>
      <c r="D128" s="220" t="s">
        <v>166</v>
      </c>
      <c r="E128" s="221" t="s">
        <v>1056</v>
      </c>
      <c r="F128" s="222" t="s">
        <v>1057</v>
      </c>
      <c r="G128" s="222"/>
      <c r="H128" s="222"/>
      <c r="I128" s="222"/>
      <c r="J128" s="223" t="s">
        <v>494</v>
      </c>
      <c r="K128" s="224">
        <v>1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43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249</v>
      </c>
      <c r="AT128" s="23" t="s">
        <v>166</v>
      </c>
      <c r="AU128" s="23" t="s">
        <v>84</v>
      </c>
      <c r="AY128" s="23" t="s">
        <v>165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144</v>
      </c>
      <c r="BK128" s="143">
        <f>ROUND(L128*K128,2)</f>
        <v>0</v>
      </c>
      <c r="BL128" s="23" t="s">
        <v>249</v>
      </c>
      <c r="BM128" s="23" t="s">
        <v>204</v>
      </c>
    </row>
    <row r="129" s="1" customFormat="1" ht="16.5" customHeight="1">
      <c r="B129" s="47"/>
      <c r="C129" s="220" t="s">
        <v>190</v>
      </c>
      <c r="D129" s="220" t="s">
        <v>166</v>
      </c>
      <c r="E129" s="221" t="s">
        <v>1058</v>
      </c>
      <c r="F129" s="222" t="s">
        <v>1059</v>
      </c>
      <c r="G129" s="222"/>
      <c r="H129" s="222"/>
      <c r="I129" s="222"/>
      <c r="J129" s="223" t="s">
        <v>494</v>
      </c>
      <c r="K129" s="224">
        <v>3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43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249</v>
      </c>
      <c r="AT129" s="23" t="s">
        <v>166</v>
      </c>
      <c r="AU129" s="23" t="s">
        <v>84</v>
      </c>
      <c r="AY129" s="23" t="s">
        <v>165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144</v>
      </c>
      <c r="BK129" s="143">
        <f>ROUND(L129*K129,2)</f>
        <v>0</v>
      </c>
      <c r="BL129" s="23" t="s">
        <v>249</v>
      </c>
      <c r="BM129" s="23" t="s">
        <v>216</v>
      </c>
    </row>
    <row r="130" s="1" customFormat="1" ht="16.5" customHeight="1">
      <c r="B130" s="47"/>
      <c r="C130" s="220" t="s">
        <v>195</v>
      </c>
      <c r="D130" s="220" t="s">
        <v>166</v>
      </c>
      <c r="E130" s="221" t="s">
        <v>1060</v>
      </c>
      <c r="F130" s="222" t="s">
        <v>1061</v>
      </c>
      <c r="G130" s="222"/>
      <c r="H130" s="222"/>
      <c r="I130" s="222"/>
      <c r="J130" s="223" t="s">
        <v>350</v>
      </c>
      <c r="K130" s="224">
        <v>0.71999999999999997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43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249</v>
      </c>
      <c r="AT130" s="23" t="s">
        <v>166</v>
      </c>
      <c r="AU130" s="23" t="s">
        <v>84</v>
      </c>
      <c r="AY130" s="23" t="s">
        <v>165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144</v>
      </c>
      <c r="BK130" s="143">
        <f>ROUND(L130*K130,2)</f>
        <v>0</v>
      </c>
      <c r="BL130" s="23" t="s">
        <v>249</v>
      </c>
      <c r="BM130" s="23" t="s">
        <v>226</v>
      </c>
    </row>
    <row r="131" s="1" customFormat="1" ht="25.5" customHeight="1">
      <c r="B131" s="47"/>
      <c r="C131" s="220" t="s">
        <v>200</v>
      </c>
      <c r="D131" s="220" t="s">
        <v>166</v>
      </c>
      <c r="E131" s="221" t="s">
        <v>1062</v>
      </c>
      <c r="F131" s="222" t="s">
        <v>1063</v>
      </c>
      <c r="G131" s="222"/>
      <c r="H131" s="222"/>
      <c r="I131" s="222"/>
      <c r="J131" s="223" t="s">
        <v>350</v>
      </c>
      <c r="K131" s="224">
        <v>0.71999999999999997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43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249</v>
      </c>
      <c r="AT131" s="23" t="s">
        <v>166</v>
      </c>
      <c r="AU131" s="23" t="s">
        <v>84</v>
      </c>
      <c r="AY131" s="23" t="s">
        <v>165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144</v>
      </c>
      <c r="BK131" s="143">
        <f>ROUND(L131*K131,2)</f>
        <v>0</v>
      </c>
      <c r="BL131" s="23" t="s">
        <v>249</v>
      </c>
      <c r="BM131" s="23" t="s">
        <v>242</v>
      </c>
    </row>
    <row r="132" s="1" customFormat="1" ht="76.5" customHeight="1">
      <c r="B132" s="47"/>
      <c r="C132" s="220" t="s">
        <v>204</v>
      </c>
      <c r="D132" s="220" t="s">
        <v>166</v>
      </c>
      <c r="E132" s="221" t="s">
        <v>1064</v>
      </c>
      <c r="F132" s="222" t="s">
        <v>1065</v>
      </c>
      <c r="G132" s="222"/>
      <c r="H132" s="222"/>
      <c r="I132" s="222"/>
      <c r="J132" s="223" t="s">
        <v>350</v>
      </c>
      <c r="K132" s="224">
        <v>0.71999999999999997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43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249</v>
      </c>
      <c r="AT132" s="23" t="s">
        <v>166</v>
      </c>
      <c r="AU132" s="23" t="s">
        <v>84</v>
      </c>
      <c r="AY132" s="23" t="s">
        <v>165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144</v>
      </c>
      <c r="BK132" s="143">
        <f>ROUND(L132*K132,2)</f>
        <v>0</v>
      </c>
      <c r="BL132" s="23" t="s">
        <v>249</v>
      </c>
      <c r="BM132" s="23" t="s">
        <v>249</v>
      </c>
    </row>
    <row r="133" s="9" customFormat="1" ht="37.44" customHeight="1">
      <c r="B133" s="206"/>
      <c r="C133" s="207"/>
      <c r="D133" s="208" t="s">
        <v>1043</v>
      </c>
      <c r="E133" s="208"/>
      <c r="F133" s="208"/>
      <c r="G133" s="208"/>
      <c r="H133" s="208"/>
      <c r="I133" s="208"/>
      <c r="J133" s="208"/>
      <c r="K133" s="208"/>
      <c r="L133" s="208"/>
      <c r="M133" s="208"/>
      <c r="N133" s="275">
        <f>BK133</f>
        <v>0</v>
      </c>
      <c r="O133" s="276"/>
      <c r="P133" s="276"/>
      <c r="Q133" s="276"/>
      <c r="R133" s="210"/>
      <c r="T133" s="211"/>
      <c r="U133" s="207"/>
      <c r="V133" s="207"/>
      <c r="W133" s="212">
        <f>SUM(W134:W141)</f>
        <v>0</v>
      </c>
      <c r="X133" s="207"/>
      <c r="Y133" s="212">
        <f>SUM(Y134:Y141)</f>
        <v>0</v>
      </c>
      <c r="Z133" s="207"/>
      <c r="AA133" s="213">
        <f>SUM(AA134:AA141)</f>
        <v>0</v>
      </c>
      <c r="AR133" s="214" t="s">
        <v>144</v>
      </c>
      <c r="AT133" s="215" t="s">
        <v>75</v>
      </c>
      <c r="AU133" s="215" t="s">
        <v>76</v>
      </c>
      <c r="AY133" s="214" t="s">
        <v>165</v>
      </c>
      <c r="BK133" s="216">
        <f>SUM(BK134:BK141)</f>
        <v>0</v>
      </c>
    </row>
    <row r="134" s="1" customFormat="1" ht="25.5" customHeight="1">
      <c r="B134" s="47"/>
      <c r="C134" s="220" t="s">
        <v>84</v>
      </c>
      <c r="D134" s="220" t="s">
        <v>166</v>
      </c>
      <c r="E134" s="221" t="s">
        <v>1066</v>
      </c>
      <c r="F134" s="222" t="s">
        <v>1067</v>
      </c>
      <c r="G134" s="222"/>
      <c r="H134" s="222"/>
      <c r="I134" s="222"/>
      <c r="J134" s="223" t="s">
        <v>169</v>
      </c>
      <c r="K134" s="224">
        <v>1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43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249</v>
      </c>
      <c r="AT134" s="23" t="s">
        <v>166</v>
      </c>
      <c r="AU134" s="23" t="s">
        <v>84</v>
      </c>
      <c r="AY134" s="23" t="s">
        <v>165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144</v>
      </c>
      <c r="BK134" s="143">
        <f>ROUND(L134*K134,2)</f>
        <v>0</v>
      </c>
      <c r="BL134" s="23" t="s">
        <v>249</v>
      </c>
      <c r="BM134" s="23" t="s">
        <v>267</v>
      </c>
    </row>
    <row r="135" s="1" customFormat="1" ht="38.25" customHeight="1">
      <c r="B135" s="47"/>
      <c r="C135" s="220" t="s">
        <v>144</v>
      </c>
      <c r="D135" s="220" t="s">
        <v>166</v>
      </c>
      <c r="E135" s="221" t="s">
        <v>1068</v>
      </c>
      <c r="F135" s="222" t="s">
        <v>1069</v>
      </c>
      <c r="G135" s="222"/>
      <c r="H135" s="222"/>
      <c r="I135" s="222"/>
      <c r="J135" s="223" t="s">
        <v>169</v>
      </c>
      <c r="K135" s="224">
        <v>1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43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249</v>
      </c>
      <c r="AT135" s="23" t="s">
        <v>166</v>
      </c>
      <c r="AU135" s="23" t="s">
        <v>84</v>
      </c>
      <c r="AY135" s="23" t="s">
        <v>165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144</v>
      </c>
      <c r="BK135" s="143">
        <f>ROUND(L135*K135,2)</f>
        <v>0</v>
      </c>
      <c r="BL135" s="23" t="s">
        <v>249</v>
      </c>
      <c r="BM135" s="23" t="s">
        <v>276</v>
      </c>
    </row>
    <row r="136" s="1" customFormat="1" ht="38.25" customHeight="1">
      <c r="B136" s="47"/>
      <c r="C136" s="220" t="s">
        <v>178</v>
      </c>
      <c r="D136" s="220" t="s">
        <v>166</v>
      </c>
      <c r="E136" s="221" t="s">
        <v>1070</v>
      </c>
      <c r="F136" s="222" t="s">
        <v>1071</v>
      </c>
      <c r="G136" s="222"/>
      <c r="H136" s="222"/>
      <c r="I136" s="222"/>
      <c r="J136" s="223" t="s">
        <v>311</v>
      </c>
      <c r="K136" s="224">
        <v>6</v>
      </c>
      <c r="L136" s="225">
        <v>0</v>
      </c>
      <c r="M136" s="226"/>
      <c r="N136" s="227">
        <f>ROUND(L136*K136,2)</f>
        <v>0</v>
      </c>
      <c r="O136" s="227"/>
      <c r="P136" s="227"/>
      <c r="Q136" s="227"/>
      <c r="R136" s="49"/>
      <c r="T136" s="228" t="s">
        <v>22</v>
      </c>
      <c r="U136" s="57" t="s">
        <v>43</v>
      </c>
      <c r="V136" s="48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3" t="s">
        <v>249</v>
      </c>
      <c r="AT136" s="23" t="s">
        <v>166</v>
      </c>
      <c r="AU136" s="23" t="s">
        <v>84</v>
      </c>
      <c r="AY136" s="23" t="s">
        <v>165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144</v>
      </c>
      <c r="BK136" s="143">
        <f>ROUND(L136*K136,2)</f>
        <v>0</v>
      </c>
      <c r="BL136" s="23" t="s">
        <v>249</v>
      </c>
      <c r="BM136" s="23" t="s">
        <v>284</v>
      </c>
    </row>
    <row r="137" s="1" customFormat="1" ht="25.5" customHeight="1">
      <c r="B137" s="47"/>
      <c r="C137" s="220" t="s">
        <v>170</v>
      </c>
      <c r="D137" s="220" t="s">
        <v>166</v>
      </c>
      <c r="E137" s="221" t="s">
        <v>1072</v>
      </c>
      <c r="F137" s="222" t="s">
        <v>1073</v>
      </c>
      <c r="G137" s="222"/>
      <c r="H137" s="222"/>
      <c r="I137" s="222"/>
      <c r="J137" s="223" t="s">
        <v>494</v>
      </c>
      <c r="K137" s="224">
        <v>6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43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249</v>
      </c>
      <c r="AT137" s="23" t="s">
        <v>166</v>
      </c>
      <c r="AU137" s="23" t="s">
        <v>84</v>
      </c>
      <c r="AY137" s="23" t="s">
        <v>165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144</v>
      </c>
      <c r="BK137" s="143">
        <f>ROUND(L137*K137,2)</f>
        <v>0</v>
      </c>
      <c r="BL137" s="23" t="s">
        <v>249</v>
      </c>
      <c r="BM137" s="23" t="s">
        <v>294</v>
      </c>
    </row>
    <row r="138" s="1" customFormat="1" ht="16.5" customHeight="1">
      <c r="B138" s="47"/>
      <c r="C138" s="220" t="s">
        <v>190</v>
      </c>
      <c r="D138" s="220" t="s">
        <v>166</v>
      </c>
      <c r="E138" s="221" t="s">
        <v>1074</v>
      </c>
      <c r="F138" s="222" t="s">
        <v>1075</v>
      </c>
      <c r="G138" s="222"/>
      <c r="H138" s="222"/>
      <c r="I138" s="222"/>
      <c r="J138" s="223" t="s">
        <v>169</v>
      </c>
      <c r="K138" s="224">
        <v>1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43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249</v>
      </c>
      <c r="AT138" s="23" t="s">
        <v>166</v>
      </c>
      <c r="AU138" s="23" t="s">
        <v>84</v>
      </c>
      <c r="AY138" s="23" t="s">
        <v>165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144</v>
      </c>
      <c r="BK138" s="143">
        <f>ROUND(L138*K138,2)</f>
        <v>0</v>
      </c>
      <c r="BL138" s="23" t="s">
        <v>249</v>
      </c>
      <c r="BM138" s="23" t="s">
        <v>308</v>
      </c>
    </row>
    <row r="139" s="1" customFormat="1" ht="16.5" customHeight="1">
      <c r="B139" s="47"/>
      <c r="C139" s="220" t="s">
        <v>195</v>
      </c>
      <c r="D139" s="220" t="s">
        <v>166</v>
      </c>
      <c r="E139" s="221" t="s">
        <v>1076</v>
      </c>
      <c r="F139" s="222" t="s">
        <v>1077</v>
      </c>
      <c r="G139" s="222"/>
      <c r="H139" s="222"/>
      <c r="I139" s="222"/>
      <c r="J139" s="223" t="s">
        <v>169</v>
      </c>
      <c r="K139" s="224">
        <v>1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43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249</v>
      </c>
      <c r="AT139" s="23" t="s">
        <v>166</v>
      </c>
      <c r="AU139" s="23" t="s">
        <v>84</v>
      </c>
      <c r="AY139" s="23" t="s">
        <v>165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144</v>
      </c>
      <c r="BK139" s="143">
        <f>ROUND(L139*K139,2)</f>
        <v>0</v>
      </c>
      <c r="BL139" s="23" t="s">
        <v>249</v>
      </c>
      <c r="BM139" s="23" t="s">
        <v>320</v>
      </c>
    </row>
    <row r="140" s="1" customFormat="1" ht="16.5" customHeight="1">
      <c r="B140" s="47"/>
      <c r="C140" s="220" t="s">
        <v>200</v>
      </c>
      <c r="D140" s="220" t="s">
        <v>166</v>
      </c>
      <c r="E140" s="221" t="s">
        <v>1078</v>
      </c>
      <c r="F140" s="222" t="s">
        <v>1079</v>
      </c>
      <c r="G140" s="222"/>
      <c r="H140" s="222"/>
      <c r="I140" s="222"/>
      <c r="J140" s="223" t="s">
        <v>1080</v>
      </c>
      <c r="K140" s="224">
        <v>24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43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249</v>
      </c>
      <c r="AT140" s="23" t="s">
        <v>166</v>
      </c>
      <c r="AU140" s="23" t="s">
        <v>84</v>
      </c>
      <c r="AY140" s="23" t="s">
        <v>165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144</v>
      </c>
      <c r="BK140" s="143">
        <f>ROUND(L140*K140,2)</f>
        <v>0</v>
      </c>
      <c r="BL140" s="23" t="s">
        <v>249</v>
      </c>
      <c r="BM140" s="23" t="s">
        <v>328</v>
      </c>
    </row>
    <row r="141" s="1" customFormat="1" ht="16.5" customHeight="1">
      <c r="B141" s="47"/>
      <c r="C141" s="220" t="s">
        <v>204</v>
      </c>
      <c r="D141" s="220" t="s">
        <v>166</v>
      </c>
      <c r="E141" s="221" t="s">
        <v>1081</v>
      </c>
      <c r="F141" s="222" t="s">
        <v>1082</v>
      </c>
      <c r="G141" s="222"/>
      <c r="H141" s="222"/>
      <c r="I141" s="222"/>
      <c r="J141" s="223" t="s">
        <v>396</v>
      </c>
      <c r="K141" s="272">
        <v>0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43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249</v>
      </c>
      <c r="AT141" s="23" t="s">
        <v>166</v>
      </c>
      <c r="AU141" s="23" t="s">
        <v>84</v>
      </c>
      <c r="AY141" s="23" t="s">
        <v>165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144</v>
      </c>
      <c r="BK141" s="143">
        <f>ROUND(L141*K141,2)</f>
        <v>0</v>
      </c>
      <c r="BL141" s="23" t="s">
        <v>249</v>
      </c>
      <c r="BM141" s="23" t="s">
        <v>341</v>
      </c>
    </row>
    <row r="142" s="9" customFormat="1" ht="37.44" customHeight="1">
      <c r="B142" s="206"/>
      <c r="C142" s="207"/>
      <c r="D142" s="208" t="s">
        <v>1044</v>
      </c>
      <c r="E142" s="208"/>
      <c r="F142" s="208"/>
      <c r="G142" s="208"/>
      <c r="H142" s="208"/>
      <c r="I142" s="208"/>
      <c r="J142" s="208"/>
      <c r="K142" s="208"/>
      <c r="L142" s="208"/>
      <c r="M142" s="208"/>
      <c r="N142" s="275">
        <f>BK142</f>
        <v>0</v>
      </c>
      <c r="O142" s="276"/>
      <c r="P142" s="276"/>
      <c r="Q142" s="276"/>
      <c r="R142" s="210"/>
      <c r="T142" s="211"/>
      <c r="U142" s="207"/>
      <c r="V142" s="207"/>
      <c r="W142" s="212">
        <f>SUM(W143:W148)</f>
        <v>0</v>
      </c>
      <c r="X142" s="207"/>
      <c r="Y142" s="212">
        <f>SUM(Y143:Y148)</f>
        <v>0</v>
      </c>
      <c r="Z142" s="207"/>
      <c r="AA142" s="213">
        <f>SUM(AA143:AA148)</f>
        <v>0</v>
      </c>
      <c r="AR142" s="214" t="s">
        <v>144</v>
      </c>
      <c r="AT142" s="215" t="s">
        <v>75</v>
      </c>
      <c r="AU142" s="215" t="s">
        <v>76</v>
      </c>
      <c r="AY142" s="214" t="s">
        <v>165</v>
      </c>
      <c r="BK142" s="216">
        <f>SUM(BK143:BK148)</f>
        <v>0</v>
      </c>
    </row>
    <row r="143" s="1" customFormat="1" ht="38.25" customHeight="1">
      <c r="B143" s="47"/>
      <c r="C143" s="220" t="s">
        <v>84</v>
      </c>
      <c r="D143" s="220" t="s">
        <v>166</v>
      </c>
      <c r="E143" s="221" t="s">
        <v>1083</v>
      </c>
      <c r="F143" s="222" t="s">
        <v>1084</v>
      </c>
      <c r="G143" s="222"/>
      <c r="H143" s="222"/>
      <c r="I143" s="222"/>
      <c r="J143" s="223" t="s">
        <v>311</v>
      </c>
      <c r="K143" s="224">
        <v>12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43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249</v>
      </c>
      <c r="AT143" s="23" t="s">
        <v>166</v>
      </c>
      <c r="AU143" s="23" t="s">
        <v>84</v>
      </c>
      <c r="AY143" s="23" t="s">
        <v>165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144</v>
      </c>
      <c r="BK143" s="143">
        <f>ROUND(L143*K143,2)</f>
        <v>0</v>
      </c>
      <c r="BL143" s="23" t="s">
        <v>249</v>
      </c>
      <c r="BM143" s="23" t="s">
        <v>352</v>
      </c>
    </row>
    <row r="144" s="1" customFormat="1" ht="38.25" customHeight="1">
      <c r="B144" s="47"/>
      <c r="C144" s="220" t="s">
        <v>144</v>
      </c>
      <c r="D144" s="220" t="s">
        <v>166</v>
      </c>
      <c r="E144" s="221" t="s">
        <v>1085</v>
      </c>
      <c r="F144" s="222" t="s">
        <v>1086</v>
      </c>
      <c r="G144" s="222"/>
      <c r="H144" s="222"/>
      <c r="I144" s="222"/>
      <c r="J144" s="223" t="s">
        <v>311</v>
      </c>
      <c r="K144" s="224">
        <v>40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43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249</v>
      </c>
      <c r="AT144" s="23" t="s">
        <v>166</v>
      </c>
      <c r="AU144" s="23" t="s">
        <v>84</v>
      </c>
      <c r="AY144" s="23" t="s">
        <v>165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144</v>
      </c>
      <c r="BK144" s="143">
        <f>ROUND(L144*K144,2)</f>
        <v>0</v>
      </c>
      <c r="BL144" s="23" t="s">
        <v>249</v>
      </c>
      <c r="BM144" s="23" t="s">
        <v>360</v>
      </c>
    </row>
    <row r="145" s="1" customFormat="1" ht="38.25" customHeight="1">
      <c r="B145" s="47"/>
      <c r="C145" s="220" t="s">
        <v>178</v>
      </c>
      <c r="D145" s="220" t="s">
        <v>166</v>
      </c>
      <c r="E145" s="221" t="s">
        <v>1087</v>
      </c>
      <c r="F145" s="222" t="s">
        <v>1088</v>
      </c>
      <c r="G145" s="222"/>
      <c r="H145" s="222"/>
      <c r="I145" s="222"/>
      <c r="J145" s="223" t="s">
        <v>311</v>
      </c>
      <c r="K145" s="224">
        <v>16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43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249</v>
      </c>
      <c r="AT145" s="23" t="s">
        <v>166</v>
      </c>
      <c r="AU145" s="23" t="s">
        <v>84</v>
      </c>
      <c r="AY145" s="23" t="s">
        <v>165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144</v>
      </c>
      <c r="BK145" s="143">
        <f>ROUND(L145*K145,2)</f>
        <v>0</v>
      </c>
      <c r="BL145" s="23" t="s">
        <v>249</v>
      </c>
      <c r="BM145" s="23" t="s">
        <v>368</v>
      </c>
    </row>
    <row r="146" s="1" customFormat="1" ht="25.5" customHeight="1">
      <c r="B146" s="47"/>
      <c r="C146" s="220" t="s">
        <v>170</v>
      </c>
      <c r="D146" s="220" t="s">
        <v>166</v>
      </c>
      <c r="E146" s="221" t="s">
        <v>1089</v>
      </c>
      <c r="F146" s="222" t="s">
        <v>1090</v>
      </c>
      <c r="G146" s="222"/>
      <c r="H146" s="222"/>
      <c r="I146" s="222"/>
      <c r="J146" s="223" t="s">
        <v>169</v>
      </c>
      <c r="K146" s="224">
        <v>7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43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249</v>
      </c>
      <c r="AT146" s="23" t="s">
        <v>166</v>
      </c>
      <c r="AU146" s="23" t="s">
        <v>84</v>
      </c>
      <c r="AY146" s="23" t="s">
        <v>165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144</v>
      </c>
      <c r="BK146" s="143">
        <f>ROUND(L146*K146,2)</f>
        <v>0</v>
      </c>
      <c r="BL146" s="23" t="s">
        <v>249</v>
      </c>
      <c r="BM146" s="23" t="s">
        <v>378</v>
      </c>
    </row>
    <row r="147" s="1" customFormat="1" ht="16.5" customHeight="1">
      <c r="B147" s="47"/>
      <c r="C147" s="220" t="s">
        <v>190</v>
      </c>
      <c r="D147" s="220" t="s">
        <v>166</v>
      </c>
      <c r="E147" s="221" t="s">
        <v>1091</v>
      </c>
      <c r="F147" s="222" t="s">
        <v>1092</v>
      </c>
      <c r="G147" s="222"/>
      <c r="H147" s="222"/>
      <c r="I147" s="222"/>
      <c r="J147" s="223" t="s">
        <v>311</v>
      </c>
      <c r="K147" s="224">
        <v>68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43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249</v>
      </c>
      <c r="AT147" s="23" t="s">
        <v>166</v>
      </c>
      <c r="AU147" s="23" t="s">
        <v>84</v>
      </c>
      <c r="AY147" s="23" t="s">
        <v>165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144</v>
      </c>
      <c r="BK147" s="143">
        <f>ROUND(L147*K147,2)</f>
        <v>0</v>
      </c>
      <c r="BL147" s="23" t="s">
        <v>249</v>
      </c>
      <c r="BM147" s="23" t="s">
        <v>389</v>
      </c>
    </row>
    <row r="148" s="1" customFormat="1" ht="16.5" customHeight="1">
      <c r="B148" s="47"/>
      <c r="C148" s="220" t="s">
        <v>195</v>
      </c>
      <c r="D148" s="220" t="s">
        <v>166</v>
      </c>
      <c r="E148" s="221" t="s">
        <v>1093</v>
      </c>
      <c r="F148" s="222" t="s">
        <v>1094</v>
      </c>
      <c r="G148" s="222"/>
      <c r="H148" s="222"/>
      <c r="I148" s="222"/>
      <c r="J148" s="223" t="s">
        <v>396</v>
      </c>
      <c r="K148" s="272">
        <v>0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43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249</v>
      </c>
      <c r="AT148" s="23" t="s">
        <v>166</v>
      </c>
      <c r="AU148" s="23" t="s">
        <v>84</v>
      </c>
      <c r="AY148" s="23" t="s">
        <v>165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144</v>
      </c>
      <c r="BK148" s="143">
        <f>ROUND(L148*K148,2)</f>
        <v>0</v>
      </c>
      <c r="BL148" s="23" t="s">
        <v>249</v>
      </c>
      <c r="BM148" s="23" t="s">
        <v>398</v>
      </c>
    </row>
    <row r="149" s="9" customFormat="1" ht="37.44" customHeight="1">
      <c r="B149" s="206"/>
      <c r="C149" s="207"/>
      <c r="D149" s="208" t="s">
        <v>1045</v>
      </c>
      <c r="E149" s="208"/>
      <c r="F149" s="208"/>
      <c r="G149" s="208"/>
      <c r="H149" s="208"/>
      <c r="I149" s="208"/>
      <c r="J149" s="208"/>
      <c r="K149" s="208"/>
      <c r="L149" s="208"/>
      <c r="M149" s="208"/>
      <c r="N149" s="275">
        <f>BK149</f>
        <v>0</v>
      </c>
      <c r="O149" s="276"/>
      <c r="P149" s="276"/>
      <c r="Q149" s="276"/>
      <c r="R149" s="210"/>
      <c r="T149" s="211"/>
      <c r="U149" s="207"/>
      <c r="V149" s="207"/>
      <c r="W149" s="212">
        <f>SUM(W150:W157)</f>
        <v>0</v>
      </c>
      <c r="X149" s="207"/>
      <c r="Y149" s="212">
        <f>SUM(Y150:Y157)</f>
        <v>0</v>
      </c>
      <c r="Z149" s="207"/>
      <c r="AA149" s="213">
        <f>SUM(AA150:AA157)</f>
        <v>0</v>
      </c>
      <c r="AR149" s="214" t="s">
        <v>144</v>
      </c>
      <c r="AT149" s="215" t="s">
        <v>75</v>
      </c>
      <c r="AU149" s="215" t="s">
        <v>76</v>
      </c>
      <c r="AY149" s="214" t="s">
        <v>165</v>
      </c>
      <c r="BK149" s="216">
        <f>SUM(BK150:BK157)</f>
        <v>0</v>
      </c>
    </row>
    <row r="150" s="1" customFormat="1" ht="25.5" customHeight="1">
      <c r="B150" s="47"/>
      <c r="C150" s="220" t="s">
        <v>84</v>
      </c>
      <c r="D150" s="220" t="s">
        <v>166</v>
      </c>
      <c r="E150" s="221" t="s">
        <v>1095</v>
      </c>
      <c r="F150" s="222" t="s">
        <v>1096</v>
      </c>
      <c r="G150" s="222"/>
      <c r="H150" s="222"/>
      <c r="I150" s="222"/>
      <c r="J150" s="223" t="s">
        <v>169</v>
      </c>
      <c r="K150" s="224">
        <v>1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43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249</v>
      </c>
      <c r="AT150" s="23" t="s">
        <v>166</v>
      </c>
      <c r="AU150" s="23" t="s">
        <v>84</v>
      </c>
      <c r="AY150" s="23" t="s">
        <v>165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144</v>
      </c>
      <c r="BK150" s="143">
        <f>ROUND(L150*K150,2)</f>
        <v>0</v>
      </c>
      <c r="BL150" s="23" t="s">
        <v>249</v>
      </c>
      <c r="BM150" s="23" t="s">
        <v>406</v>
      </c>
    </row>
    <row r="151" s="1" customFormat="1" ht="25.5" customHeight="1">
      <c r="B151" s="47"/>
      <c r="C151" s="220" t="s">
        <v>178</v>
      </c>
      <c r="D151" s="220" t="s">
        <v>166</v>
      </c>
      <c r="E151" s="221" t="s">
        <v>1097</v>
      </c>
      <c r="F151" s="222" t="s">
        <v>1098</v>
      </c>
      <c r="G151" s="222"/>
      <c r="H151" s="222"/>
      <c r="I151" s="222"/>
      <c r="J151" s="223" t="s">
        <v>169</v>
      </c>
      <c r="K151" s="224">
        <v>1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43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249</v>
      </c>
      <c r="AT151" s="23" t="s">
        <v>166</v>
      </c>
      <c r="AU151" s="23" t="s">
        <v>84</v>
      </c>
      <c r="AY151" s="23" t="s">
        <v>165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144</v>
      </c>
      <c r="BK151" s="143">
        <f>ROUND(L151*K151,2)</f>
        <v>0</v>
      </c>
      <c r="BL151" s="23" t="s">
        <v>249</v>
      </c>
      <c r="BM151" s="23" t="s">
        <v>414</v>
      </c>
    </row>
    <row r="152" s="1" customFormat="1" ht="25.5" customHeight="1">
      <c r="B152" s="47"/>
      <c r="C152" s="220" t="s">
        <v>170</v>
      </c>
      <c r="D152" s="220" t="s">
        <v>166</v>
      </c>
      <c r="E152" s="221" t="s">
        <v>1099</v>
      </c>
      <c r="F152" s="222" t="s">
        <v>1100</v>
      </c>
      <c r="G152" s="222"/>
      <c r="H152" s="222"/>
      <c r="I152" s="222"/>
      <c r="J152" s="223" t="s">
        <v>169</v>
      </c>
      <c r="K152" s="224">
        <v>1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43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249</v>
      </c>
      <c r="AT152" s="23" t="s">
        <v>166</v>
      </c>
      <c r="AU152" s="23" t="s">
        <v>84</v>
      </c>
      <c r="AY152" s="23" t="s">
        <v>165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144</v>
      </c>
      <c r="BK152" s="143">
        <f>ROUND(L152*K152,2)</f>
        <v>0</v>
      </c>
      <c r="BL152" s="23" t="s">
        <v>249</v>
      </c>
      <c r="BM152" s="23" t="s">
        <v>422</v>
      </c>
    </row>
    <row r="153" s="1" customFormat="1" ht="25.5" customHeight="1">
      <c r="B153" s="47"/>
      <c r="C153" s="220" t="s">
        <v>190</v>
      </c>
      <c r="D153" s="220" t="s">
        <v>166</v>
      </c>
      <c r="E153" s="221" t="s">
        <v>1101</v>
      </c>
      <c r="F153" s="222" t="s">
        <v>1102</v>
      </c>
      <c r="G153" s="222"/>
      <c r="H153" s="222"/>
      <c r="I153" s="222"/>
      <c r="J153" s="223" t="s">
        <v>169</v>
      </c>
      <c r="K153" s="224">
        <v>1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43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249</v>
      </c>
      <c r="AT153" s="23" t="s">
        <v>166</v>
      </c>
      <c r="AU153" s="23" t="s">
        <v>84</v>
      </c>
      <c r="AY153" s="23" t="s">
        <v>165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144</v>
      </c>
      <c r="BK153" s="143">
        <f>ROUND(L153*K153,2)</f>
        <v>0</v>
      </c>
      <c r="BL153" s="23" t="s">
        <v>249</v>
      </c>
      <c r="BM153" s="23" t="s">
        <v>430</v>
      </c>
    </row>
    <row r="154" s="1" customFormat="1" ht="25.5" customHeight="1">
      <c r="B154" s="47"/>
      <c r="C154" s="220" t="s">
        <v>195</v>
      </c>
      <c r="D154" s="220" t="s">
        <v>166</v>
      </c>
      <c r="E154" s="221" t="s">
        <v>1103</v>
      </c>
      <c r="F154" s="222" t="s">
        <v>1104</v>
      </c>
      <c r="G154" s="222"/>
      <c r="H154" s="222"/>
      <c r="I154" s="222"/>
      <c r="J154" s="223" t="s">
        <v>169</v>
      </c>
      <c r="K154" s="224">
        <v>1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43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249</v>
      </c>
      <c r="AT154" s="23" t="s">
        <v>166</v>
      </c>
      <c r="AU154" s="23" t="s">
        <v>84</v>
      </c>
      <c r="AY154" s="23" t="s">
        <v>165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144</v>
      </c>
      <c r="BK154" s="143">
        <f>ROUND(L154*K154,2)</f>
        <v>0</v>
      </c>
      <c r="BL154" s="23" t="s">
        <v>249</v>
      </c>
      <c r="BM154" s="23" t="s">
        <v>438</v>
      </c>
    </row>
    <row r="155" s="1" customFormat="1" ht="25.5" customHeight="1">
      <c r="B155" s="47"/>
      <c r="C155" s="220" t="s">
        <v>200</v>
      </c>
      <c r="D155" s="220" t="s">
        <v>166</v>
      </c>
      <c r="E155" s="221" t="s">
        <v>1105</v>
      </c>
      <c r="F155" s="222" t="s">
        <v>1106</v>
      </c>
      <c r="G155" s="222"/>
      <c r="H155" s="222"/>
      <c r="I155" s="222"/>
      <c r="J155" s="223" t="s">
        <v>169</v>
      </c>
      <c r="K155" s="224">
        <v>1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43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249</v>
      </c>
      <c r="AT155" s="23" t="s">
        <v>166</v>
      </c>
      <c r="AU155" s="23" t="s">
        <v>84</v>
      </c>
      <c r="AY155" s="23" t="s">
        <v>165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144</v>
      </c>
      <c r="BK155" s="143">
        <f>ROUND(L155*K155,2)</f>
        <v>0</v>
      </c>
      <c r="BL155" s="23" t="s">
        <v>249</v>
      </c>
      <c r="BM155" s="23" t="s">
        <v>446</v>
      </c>
    </row>
    <row r="156" s="1" customFormat="1" ht="25.5" customHeight="1">
      <c r="B156" s="47"/>
      <c r="C156" s="220" t="s">
        <v>204</v>
      </c>
      <c r="D156" s="220" t="s">
        <v>166</v>
      </c>
      <c r="E156" s="221" t="s">
        <v>1107</v>
      </c>
      <c r="F156" s="222" t="s">
        <v>1108</v>
      </c>
      <c r="G156" s="222"/>
      <c r="H156" s="222"/>
      <c r="I156" s="222"/>
      <c r="J156" s="223" t="s">
        <v>169</v>
      </c>
      <c r="K156" s="224">
        <v>1</v>
      </c>
      <c r="L156" s="225">
        <v>0</v>
      </c>
      <c r="M156" s="226"/>
      <c r="N156" s="22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43</v>
      </c>
      <c r="V156" s="48"/>
      <c r="W156" s="229">
        <f>V156*K156</f>
        <v>0</v>
      </c>
      <c r="X156" s="229">
        <v>0</v>
      </c>
      <c r="Y156" s="229">
        <f>X156*K156</f>
        <v>0</v>
      </c>
      <c r="Z156" s="229">
        <v>0</v>
      </c>
      <c r="AA156" s="230">
        <f>Z156*K156</f>
        <v>0</v>
      </c>
      <c r="AR156" s="23" t="s">
        <v>249</v>
      </c>
      <c r="AT156" s="23" t="s">
        <v>166</v>
      </c>
      <c r="AU156" s="23" t="s">
        <v>84</v>
      </c>
      <c r="AY156" s="23" t="s">
        <v>165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144</v>
      </c>
      <c r="BK156" s="143">
        <f>ROUND(L156*K156,2)</f>
        <v>0</v>
      </c>
      <c r="BL156" s="23" t="s">
        <v>249</v>
      </c>
      <c r="BM156" s="23" t="s">
        <v>454</v>
      </c>
    </row>
    <row r="157" s="1" customFormat="1" ht="16.5" customHeight="1">
      <c r="B157" s="47"/>
      <c r="C157" s="220" t="s">
        <v>208</v>
      </c>
      <c r="D157" s="220" t="s">
        <v>166</v>
      </c>
      <c r="E157" s="221" t="s">
        <v>1109</v>
      </c>
      <c r="F157" s="222" t="s">
        <v>1110</v>
      </c>
      <c r="G157" s="222"/>
      <c r="H157" s="222"/>
      <c r="I157" s="222"/>
      <c r="J157" s="223" t="s">
        <v>396</v>
      </c>
      <c r="K157" s="272">
        <v>0</v>
      </c>
      <c r="L157" s="225">
        <v>0</v>
      </c>
      <c r="M157" s="226"/>
      <c r="N157" s="227">
        <f>ROUND(L157*K157,2)</f>
        <v>0</v>
      </c>
      <c r="O157" s="227"/>
      <c r="P157" s="227"/>
      <c r="Q157" s="227"/>
      <c r="R157" s="49"/>
      <c r="T157" s="228" t="s">
        <v>22</v>
      </c>
      <c r="U157" s="57" t="s">
        <v>43</v>
      </c>
      <c r="V157" s="48"/>
      <c r="W157" s="229">
        <f>V157*K157</f>
        <v>0</v>
      </c>
      <c r="X157" s="229">
        <v>0</v>
      </c>
      <c r="Y157" s="229">
        <f>X157*K157</f>
        <v>0</v>
      </c>
      <c r="Z157" s="229">
        <v>0</v>
      </c>
      <c r="AA157" s="230">
        <f>Z157*K157</f>
        <v>0</v>
      </c>
      <c r="AR157" s="23" t="s">
        <v>249</v>
      </c>
      <c r="AT157" s="23" t="s">
        <v>166</v>
      </c>
      <c r="AU157" s="23" t="s">
        <v>84</v>
      </c>
      <c r="AY157" s="23" t="s">
        <v>165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144</v>
      </c>
      <c r="BK157" s="143">
        <f>ROUND(L157*K157,2)</f>
        <v>0</v>
      </c>
      <c r="BL157" s="23" t="s">
        <v>249</v>
      </c>
      <c r="BM157" s="23" t="s">
        <v>462</v>
      </c>
    </row>
    <row r="158" s="9" customFormat="1" ht="37.44" customHeight="1">
      <c r="B158" s="206"/>
      <c r="C158" s="207"/>
      <c r="D158" s="208" t="s">
        <v>1046</v>
      </c>
      <c r="E158" s="208"/>
      <c r="F158" s="208"/>
      <c r="G158" s="208"/>
      <c r="H158" s="208"/>
      <c r="I158" s="208"/>
      <c r="J158" s="208"/>
      <c r="K158" s="208"/>
      <c r="L158" s="208"/>
      <c r="M158" s="208"/>
      <c r="N158" s="275">
        <f>BK158</f>
        <v>0</v>
      </c>
      <c r="O158" s="276"/>
      <c r="P158" s="276"/>
      <c r="Q158" s="276"/>
      <c r="R158" s="210"/>
      <c r="T158" s="211"/>
      <c r="U158" s="207"/>
      <c r="V158" s="207"/>
      <c r="W158" s="212">
        <f>SUM(W159:W167)</f>
        <v>0</v>
      </c>
      <c r="X158" s="207"/>
      <c r="Y158" s="212">
        <f>SUM(Y159:Y167)</f>
        <v>0</v>
      </c>
      <c r="Z158" s="207"/>
      <c r="AA158" s="213">
        <f>SUM(AA159:AA167)</f>
        <v>0</v>
      </c>
      <c r="AR158" s="214" t="s">
        <v>144</v>
      </c>
      <c r="AT158" s="215" t="s">
        <v>75</v>
      </c>
      <c r="AU158" s="215" t="s">
        <v>76</v>
      </c>
      <c r="AY158" s="214" t="s">
        <v>165</v>
      </c>
      <c r="BK158" s="216">
        <f>SUM(BK159:BK167)</f>
        <v>0</v>
      </c>
    </row>
    <row r="159" s="1" customFormat="1" ht="16.5" customHeight="1">
      <c r="B159" s="47"/>
      <c r="C159" s="220" t="s">
        <v>84</v>
      </c>
      <c r="D159" s="220" t="s">
        <v>166</v>
      </c>
      <c r="E159" s="221" t="s">
        <v>1111</v>
      </c>
      <c r="F159" s="222" t="s">
        <v>1112</v>
      </c>
      <c r="G159" s="222"/>
      <c r="H159" s="222"/>
      <c r="I159" s="222"/>
      <c r="J159" s="223" t="s">
        <v>169</v>
      </c>
      <c r="K159" s="224">
        <v>7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43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249</v>
      </c>
      <c r="AT159" s="23" t="s">
        <v>166</v>
      </c>
      <c r="AU159" s="23" t="s">
        <v>84</v>
      </c>
      <c r="AY159" s="23" t="s">
        <v>165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144</v>
      </c>
      <c r="BK159" s="143">
        <f>ROUND(L159*K159,2)</f>
        <v>0</v>
      </c>
      <c r="BL159" s="23" t="s">
        <v>249</v>
      </c>
      <c r="BM159" s="23" t="s">
        <v>470</v>
      </c>
    </row>
    <row r="160" s="1" customFormat="1" ht="16.5" customHeight="1">
      <c r="B160" s="47"/>
      <c r="C160" s="220" t="s">
        <v>144</v>
      </c>
      <c r="D160" s="220" t="s">
        <v>166</v>
      </c>
      <c r="E160" s="221" t="s">
        <v>1113</v>
      </c>
      <c r="F160" s="222" t="s">
        <v>1114</v>
      </c>
      <c r="G160" s="222"/>
      <c r="H160" s="222"/>
      <c r="I160" s="222"/>
      <c r="J160" s="223" t="s">
        <v>169</v>
      </c>
      <c r="K160" s="224">
        <v>14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43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249</v>
      </c>
      <c r="AT160" s="23" t="s">
        <v>166</v>
      </c>
      <c r="AU160" s="23" t="s">
        <v>84</v>
      </c>
      <c r="AY160" s="23" t="s">
        <v>165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144</v>
      </c>
      <c r="BK160" s="143">
        <f>ROUND(L160*K160,2)</f>
        <v>0</v>
      </c>
      <c r="BL160" s="23" t="s">
        <v>249</v>
      </c>
      <c r="BM160" s="23" t="s">
        <v>478</v>
      </c>
    </row>
    <row r="161" s="1" customFormat="1" ht="16.5" customHeight="1">
      <c r="B161" s="47"/>
      <c r="C161" s="220" t="s">
        <v>178</v>
      </c>
      <c r="D161" s="220" t="s">
        <v>166</v>
      </c>
      <c r="E161" s="221" t="s">
        <v>1115</v>
      </c>
      <c r="F161" s="222" t="s">
        <v>1116</v>
      </c>
      <c r="G161" s="222"/>
      <c r="H161" s="222"/>
      <c r="I161" s="222"/>
      <c r="J161" s="223" t="s">
        <v>169</v>
      </c>
      <c r="K161" s="224">
        <v>7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43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249</v>
      </c>
      <c r="AT161" s="23" t="s">
        <v>166</v>
      </c>
      <c r="AU161" s="23" t="s">
        <v>84</v>
      </c>
      <c r="AY161" s="23" t="s">
        <v>165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144</v>
      </c>
      <c r="BK161" s="143">
        <f>ROUND(L161*K161,2)</f>
        <v>0</v>
      </c>
      <c r="BL161" s="23" t="s">
        <v>249</v>
      </c>
      <c r="BM161" s="23" t="s">
        <v>487</v>
      </c>
    </row>
    <row r="162" s="1" customFormat="1" ht="38.25" customHeight="1">
      <c r="B162" s="47"/>
      <c r="C162" s="220" t="s">
        <v>170</v>
      </c>
      <c r="D162" s="220" t="s">
        <v>166</v>
      </c>
      <c r="E162" s="221" t="s">
        <v>1117</v>
      </c>
      <c r="F162" s="222" t="s">
        <v>1118</v>
      </c>
      <c r="G162" s="222"/>
      <c r="H162" s="222"/>
      <c r="I162" s="222"/>
      <c r="J162" s="223" t="s">
        <v>169</v>
      </c>
      <c r="K162" s="224">
        <v>7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43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249</v>
      </c>
      <c r="AT162" s="23" t="s">
        <v>166</v>
      </c>
      <c r="AU162" s="23" t="s">
        <v>84</v>
      </c>
      <c r="AY162" s="23" t="s">
        <v>165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144</v>
      </c>
      <c r="BK162" s="143">
        <f>ROUND(L162*K162,2)</f>
        <v>0</v>
      </c>
      <c r="BL162" s="23" t="s">
        <v>249</v>
      </c>
      <c r="BM162" s="23" t="s">
        <v>496</v>
      </c>
    </row>
    <row r="163" s="1" customFormat="1" ht="16.5" customHeight="1">
      <c r="B163" s="47"/>
      <c r="C163" s="220" t="s">
        <v>190</v>
      </c>
      <c r="D163" s="220" t="s">
        <v>166</v>
      </c>
      <c r="E163" s="221" t="s">
        <v>1119</v>
      </c>
      <c r="F163" s="222" t="s">
        <v>1120</v>
      </c>
      <c r="G163" s="222"/>
      <c r="H163" s="222"/>
      <c r="I163" s="222"/>
      <c r="J163" s="223" t="s">
        <v>169</v>
      </c>
      <c r="K163" s="224">
        <v>1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43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249</v>
      </c>
      <c r="AT163" s="23" t="s">
        <v>166</v>
      </c>
      <c r="AU163" s="23" t="s">
        <v>84</v>
      </c>
      <c r="AY163" s="23" t="s">
        <v>165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144</v>
      </c>
      <c r="BK163" s="143">
        <f>ROUND(L163*K163,2)</f>
        <v>0</v>
      </c>
      <c r="BL163" s="23" t="s">
        <v>249</v>
      </c>
      <c r="BM163" s="23" t="s">
        <v>504</v>
      </c>
    </row>
    <row r="164" s="1" customFormat="1" ht="16.5" customHeight="1">
      <c r="B164" s="47"/>
      <c r="C164" s="220" t="s">
        <v>195</v>
      </c>
      <c r="D164" s="220" t="s">
        <v>166</v>
      </c>
      <c r="E164" s="221" t="s">
        <v>1121</v>
      </c>
      <c r="F164" s="222" t="s">
        <v>1122</v>
      </c>
      <c r="G164" s="222"/>
      <c r="H164" s="222"/>
      <c r="I164" s="222"/>
      <c r="J164" s="223" t="s">
        <v>169</v>
      </c>
      <c r="K164" s="224">
        <v>2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43</v>
      </c>
      <c r="V164" s="48"/>
      <c r="W164" s="229">
        <f>V164*K164</f>
        <v>0</v>
      </c>
      <c r="X164" s="229">
        <v>0</v>
      </c>
      <c r="Y164" s="229">
        <f>X164*K164</f>
        <v>0</v>
      </c>
      <c r="Z164" s="229">
        <v>0</v>
      </c>
      <c r="AA164" s="230">
        <f>Z164*K164</f>
        <v>0</v>
      </c>
      <c r="AR164" s="23" t="s">
        <v>249</v>
      </c>
      <c r="AT164" s="23" t="s">
        <v>166</v>
      </c>
      <c r="AU164" s="23" t="s">
        <v>84</v>
      </c>
      <c r="AY164" s="23" t="s">
        <v>165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144</v>
      </c>
      <c r="BK164" s="143">
        <f>ROUND(L164*K164,2)</f>
        <v>0</v>
      </c>
      <c r="BL164" s="23" t="s">
        <v>249</v>
      </c>
      <c r="BM164" s="23" t="s">
        <v>512</v>
      </c>
    </row>
    <row r="165" s="1" customFormat="1" ht="16.5" customHeight="1">
      <c r="B165" s="47"/>
      <c r="C165" s="220" t="s">
        <v>200</v>
      </c>
      <c r="D165" s="220" t="s">
        <v>166</v>
      </c>
      <c r="E165" s="221" t="s">
        <v>1123</v>
      </c>
      <c r="F165" s="222" t="s">
        <v>1124</v>
      </c>
      <c r="G165" s="222"/>
      <c r="H165" s="222"/>
      <c r="I165" s="222"/>
      <c r="J165" s="223" t="s">
        <v>169</v>
      </c>
      <c r="K165" s="224">
        <v>1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43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249</v>
      </c>
      <c r="AT165" s="23" t="s">
        <v>166</v>
      </c>
      <c r="AU165" s="23" t="s">
        <v>84</v>
      </c>
      <c r="AY165" s="23" t="s">
        <v>165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144</v>
      </c>
      <c r="BK165" s="143">
        <f>ROUND(L165*K165,2)</f>
        <v>0</v>
      </c>
      <c r="BL165" s="23" t="s">
        <v>249</v>
      </c>
      <c r="BM165" s="23" t="s">
        <v>521</v>
      </c>
    </row>
    <row r="166" s="1" customFormat="1" ht="16.5" customHeight="1">
      <c r="B166" s="47"/>
      <c r="C166" s="220" t="s">
        <v>204</v>
      </c>
      <c r="D166" s="220" t="s">
        <v>166</v>
      </c>
      <c r="E166" s="221" t="s">
        <v>1125</v>
      </c>
      <c r="F166" s="222" t="s">
        <v>1126</v>
      </c>
      <c r="G166" s="222"/>
      <c r="H166" s="222"/>
      <c r="I166" s="222"/>
      <c r="J166" s="223" t="s">
        <v>169</v>
      </c>
      <c r="K166" s="224">
        <v>2</v>
      </c>
      <c r="L166" s="225">
        <v>0</v>
      </c>
      <c r="M166" s="226"/>
      <c r="N166" s="227">
        <f>ROUND(L166*K166,2)</f>
        <v>0</v>
      </c>
      <c r="O166" s="227"/>
      <c r="P166" s="227"/>
      <c r="Q166" s="227"/>
      <c r="R166" s="49"/>
      <c r="T166" s="228" t="s">
        <v>22</v>
      </c>
      <c r="U166" s="57" t="s">
        <v>43</v>
      </c>
      <c r="V166" s="48"/>
      <c r="W166" s="229">
        <f>V166*K166</f>
        <v>0</v>
      </c>
      <c r="X166" s="229">
        <v>0</v>
      </c>
      <c r="Y166" s="229">
        <f>X166*K166</f>
        <v>0</v>
      </c>
      <c r="Z166" s="229">
        <v>0</v>
      </c>
      <c r="AA166" s="230">
        <f>Z166*K166</f>
        <v>0</v>
      </c>
      <c r="AR166" s="23" t="s">
        <v>249</v>
      </c>
      <c r="AT166" s="23" t="s">
        <v>166</v>
      </c>
      <c r="AU166" s="23" t="s">
        <v>84</v>
      </c>
      <c r="AY166" s="23" t="s">
        <v>165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144</v>
      </c>
      <c r="BK166" s="143">
        <f>ROUND(L166*K166,2)</f>
        <v>0</v>
      </c>
      <c r="BL166" s="23" t="s">
        <v>249</v>
      </c>
      <c r="BM166" s="23" t="s">
        <v>529</v>
      </c>
    </row>
    <row r="167" s="1" customFormat="1" ht="16.5" customHeight="1">
      <c r="B167" s="47"/>
      <c r="C167" s="220" t="s">
        <v>208</v>
      </c>
      <c r="D167" s="220" t="s">
        <v>166</v>
      </c>
      <c r="E167" s="221" t="s">
        <v>1127</v>
      </c>
      <c r="F167" s="222" t="s">
        <v>1128</v>
      </c>
      <c r="G167" s="222"/>
      <c r="H167" s="222"/>
      <c r="I167" s="222"/>
      <c r="J167" s="223" t="s">
        <v>396</v>
      </c>
      <c r="K167" s="272">
        <v>0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43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249</v>
      </c>
      <c r="AT167" s="23" t="s">
        <v>166</v>
      </c>
      <c r="AU167" s="23" t="s">
        <v>84</v>
      </c>
      <c r="AY167" s="23" t="s">
        <v>165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144</v>
      </c>
      <c r="BK167" s="143">
        <f>ROUND(L167*K167,2)</f>
        <v>0</v>
      </c>
      <c r="BL167" s="23" t="s">
        <v>249</v>
      </c>
      <c r="BM167" s="23" t="s">
        <v>537</v>
      </c>
    </row>
    <row r="168" s="9" customFormat="1" ht="37.44" customHeight="1">
      <c r="B168" s="206"/>
      <c r="C168" s="207"/>
      <c r="D168" s="208" t="s">
        <v>1047</v>
      </c>
      <c r="E168" s="208"/>
      <c r="F168" s="208"/>
      <c r="G168" s="208"/>
      <c r="H168" s="208"/>
      <c r="I168" s="208"/>
      <c r="J168" s="208"/>
      <c r="K168" s="208"/>
      <c r="L168" s="208"/>
      <c r="M168" s="208"/>
      <c r="N168" s="275">
        <f>BK168</f>
        <v>0</v>
      </c>
      <c r="O168" s="276"/>
      <c r="P168" s="276"/>
      <c r="Q168" s="276"/>
      <c r="R168" s="210"/>
      <c r="T168" s="211"/>
      <c r="U168" s="207"/>
      <c r="V168" s="207"/>
      <c r="W168" s="212">
        <f>SUM(W169:W184)</f>
        <v>0</v>
      </c>
      <c r="X168" s="207"/>
      <c r="Y168" s="212">
        <f>SUM(Y169:Y184)</f>
        <v>0</v>
      </c>
      <c r="Z168" s="207"/>
      <c r="AA168" s="213">
        <f>SUM(AA169:AA184)</f>
        <v>0</v>
      </c>
      <c r="AR168" s="214" t="s">
        <v>144</v>
      </c>
      <c r="AT168" s="215" t="s">
        <v>75</v>
      </c>
      <c r="AU168" s="215" t="s">
        <v>76</v>
      </c>
      <c r="AY168" s="214" t="s">
        <v>165</v>
      </c>
      <c r="BK168" s="216">
        <f>SUM(BK169:BK184)</f>
        <v>0</v>
      </c>
    </row>
    <row r="169" s="1" customFormat="1" ht="25.5" customHeight="1">
      <c r="B169" s="47"/>
      <c r="C169" s="220" t="s">
        <v>84</v>
      </c>
      <c r="D169" s="220" t="s">
        <v>166</v>
      </c>
      <c r="E169" s="221" t="s">
        <v>1129</v>
      </c>
      <c r="F169" s="222" t="s">
        <v>1130</v>
      </c>
      <c r="G169" s="222"/>
      <c r="H169" s="222"/>
      <c r="I169" s="222"/>
      <c r="J169" s="223" t="s">
        <v>311</v>
      </c>
      <c r="K169" s="224">
        <v>4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22</v>
      </c>
      <c r="U169" s="57" t="s">
        <v>43</v>
      </c>
      <c r="V169" s="48"/>
      <c r="W169" s="229">
        <f>V169*K169</f>
        <v>0</v>
      </c>
      <c r="X169" s="229">
        <v>0</v>
      </c>
      <c r="Y169" s="229">
        <f>X169*K169</f>
        <v>0</v>
      </c>
      <c r="Z169" s="229">
        <v>0</v>
      </c>
      <c r="AA169" s="230">
        <f>Z169*K169</f>
        <v>0</v>
      </c>
      <c r="AR169" s="23" t="s">
        <v>249</v>
      </c>
      <c r="AT169" s="23" t="s">
        <v>166</v>
      </c>
      <c r="AU169" s="23" t="s">
        <v>84</v>
      </c>
      <c r="AY169" s="23" t="s">
        <v>165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144</v>
      </c>
      <c r="BK169" s="143">
        <f>ROUND(L169*K169,2)</f>
        <v>0</v>
      </c>
      <c r="BL169" s="23" t="s">
        <v>249</v>
      </c>
      <c r="BM169" s="23" t="s">
        <v>545</v>
      </c>
    </row>
    <row r="170" s="1" customFormat="1" ht="25.5" customHeight="1">
      <c r="B170" s="47"/>
      <c r="C170" s="220" t="s">
        <v>144</v>
      </c>
      <c r="D170" s="220" t="s">
        <v>166</v>
      </c>
      <c r="E170" s="221" t="s">
        <v>1131</v>
      </c>
      <c r="F170" s="222" t="s">
        <v>1132</v>
      </c>
      <c r="G170" s="222"/>
      <c r="H170" s="222"/>
      <c r="I170" s="222"/>
      <c r="J170" s="223" t="s">
        <v>311</v>
      </c>
      <c r="K170" s="224">
        <v>8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43</v>
      </c>
      <c r="V170" s="48"/>
      <c r="W170" s="229">
        <f>V170*K170</f>
        <v>0</v>
      </c>
      <c r="X170" s="229">
        <v>0</v>
      </c>
      <c r="Y170" s="229">
        <f>X170*K170</f>
        <v>0</v>
      </c>
      <c r="Z170" s="229">
        <v>0</v>
      </c>
      <c r="AA170" s="230">
        <f>Z170*K170</f>
        <v>0</v>
      </c>
      <c r="AR170" s="23" t="s">
        <v>249</v>
      </c>
      <c r="AT170" s="23" t="s">
        <v>166</v>
      </c>
      <c r="AU170" s="23" t="s">
        <v>84</v>
      </c>
      <c r="AY170" s="23" t="s">
        <v>165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144</v>
      </c>
      <c r="BK170" s="143">
        <f>ROUND(L170*K170,2)</f>
        <v>0</v>
      </c>
      <c r="BL170" s="23" t="s">
        <v>249</v>
      </c>
      <c r="BM170" s="23" t="s">
        <v>553</v>
      </c>
    </row>
    <row r="171" s="1" customFormat="1" ht="25.5" customHeight="1">
      <c r="B171" s="47"/>
      <c r="C171" s="220" t="s">
        <v>178</v>
      </c>
      <c r="D171" s="220" t="s">
        <v>166</v>
      </c>
      <c r="E171" s="221" t="s">
        <v>1133</v>
      </c>
      <c r="F171" s="222" t="s">
        <v>1134</v>
      </c>
      <c r="G171" s="222"/>
      <c r="H171" s="222"/>
      <c r="I171" s="222"/>
      <c r="J171" s="223" t="s">
        <v>311</v>
      </c>
      <c r="K171" s="224">
        <v>12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43</v>
      </c>
      <c r="V171" s="48"/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23" t="s">
        <v>249</v>
      </c>
      <c r="AT171" s="23" t="s">
        <v>166</v>
      </c>
      <c r="AU171" s="23" t="s">
        <v>84</v>
      </c>
      <c r="AY171" s="23" t="s">
        <v>165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144</v>
      </c>
      <c r="BK171" s="143">
        <f>ROUND(L171*K171,2)</f>
        <v>0</v>
      </c>
      <c r="BL171" s="23" t="s">
        <v>249</v>
      </c>
      <c r="BM171" s="23" t="s">
        <v>561</v>
      </c>
    </row>
    <row r="172" s="1" customFormat="1" ht="16.5" customHeight="1">
      <c r="B172" s="47"/>
      <c r="C172" s="220" t="s">
        <v>170</v>
      </c>
      <c r="D172" s="220" t="s">
        <v>166</v>
      </c>
      <c r="E172" s="221" t="s">
        <v>1135</v>
      </c>
      <c r="F172" s="222" t="s">
        <v>1136</v>
      </c>
      <c r="G172" s="222"/>
      <c r="H172" s="222"/>
      <c r="I172" s="222"/>
      <c r="J172" s="223" t="s">
        <v>494</v>
      </c>
      <c r="K172" s="224">
        <v>1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43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249</v>
      </c>
      <c r="AT172" s="23" t="s">
        <v>166</v>
      </c>
      <c r="AU172" s="23" t="s">
        <v>84</v>
      </c>
      <c r="AY172" s="23" t="s">
        <v>165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144</v>
      </c>
      <c r="BK172" s="143">
        <f>ROUND(L172*K172,2)</f>
        <v>0</v>
      </c>
      <c r="BL172" s="23" t="s">
        <v>249</v>
      </c>
      <c r="BM172" s="23" t="s">
        <v>569</v>
      </c>
    </row>
    <row r="173" s="1" customFormat="1" ht="16.5" customHeight="1">
      <c r="B173" s="47"/>
      <c r="C173" s="220" t="s">
        <v>190</v>
      </c>
      <c r="D173" s="220" t="s">
        <v>166</v>
      </c>
      <c r="E173" s="221" t="s">
        <v>1137</v>
      </c>
      <c r="F173" s="222" t="s">
        <v>1138</v>
      </c>
      <c r="G173" s="222"/>
      <c r="H173" s="222"/>
      <c r="I173" s="222"/>
      <c r="J173" s="223" t="s">
        <v>494</v>
      </c>
      <c r="K173" s="224">
        <v>1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43</v>
      </c>
      <c r="V173" s="48"/>
      <c r="W173" s="229">
        <f>V173*K173</f>
        <v>0</v>
      </c>
      <c r="X173" s="229">
        <v>0</v>
      </c>
      <c r="Y173" s="229">
        <f>X173*K173</f>
        <v>0</v>
      </c>
      <c r="Z173" s="229">
        <v>0</v>
      </c>
      <c r="AA173" s="230">
        <f>Z173*K173</f>
        <v>0</v>
      </c>
      <c r="AR173" s="23" t="s">
        <v>249</v>
      </c>
      <c r="AT173" s="23" t="s">
        <v>166</v>
      </c>
      <c r="AU173" s="23" t="s">
        <v>84</v>
      </c>
      <c r="AY173" s="23" t="s">
        <v>165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144</v>
      </c>
      <c r="BK173" s="143">
        <f>ROUND(L173*K173,2)</f>
        <v>0</v>
      </c>
      <c r="BL173" s="23" t="s">
        <v>249</v>
      </c>
      <c r="BM173" s="23" t="s">
        <v>577</v>
      </c>
    </row>
    <row r="174" s="1" customFormat="1" ht="16.5" customHeight="1">
      <c r="B174" s="47"/>
      <c r="C174" s="220" t="s">
        <v>195</v>
      </c>
      <c r="D174" s="220" t="s">
        <v>166</v>
      </c>
      <c r="E174" s="221" t="s">
        <v>1139</v>
      </c>
      <c r="F174" s="222" t="s">
        <v>1140</v>
      </c>
      <c r="G174" s="222"/>
      <c r="H174" s="222"/>
      <c r="I174" s="222"/>
      <c r="J174" s="223" t="s">
        <v>494</v>
      </c>
      <c r="K174" s="224">
        <v>1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43</v>
      </c>
      <c r="V174" s="48"/>
      <c r="W174" s="229">
        <f>V174*K174</f>
        <v>0</v>
      </c>
      <c r="X174" s="229">
        <v>0</v>
      </c>
      <c r="Y174" s="229">
        <f>X174*K174</f>
        <v>0</v>
      </c>
      <c r="Z174" s="229">
        <v>0</v>
      </c>
      <c r="AA174" s="230">
        <f>Z174*K174</f>
        <v>0</v>
      </c>
      <c r="AR174" s="23" t="s">
        <v>249</v>
      </c>
      <c r="AT174" s="23" t="s">
        <v>166</v>
      </c>
      <c r="AU174" s="23" t="s">
        <v>84</v>
      </c>
      <c r="AY174" s="23" t="s">
        <v>165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144</v>
      </c>
      <c r="BK174" s="143">
        <f>ROUND(L174*K174,2)</f>
        <v>0</v>
      </c>
      <c r="BL174" s="23" t="s">
        <v>249</v>
      </c>
      <c r="BM174" s="23" t="s">
        <v>585</v>
      </c>
    </row>
    <row r="175" s="1" customFormat="1" ht="16.5" customHeight="1">
      <c r="B175" s="47"/>
      <c r="C175" s="220" t="s">
        <v>200</v>
      </c>
      <c r="D175" s="220" t="s">
        <v>166</v>
      </c>
      <c r="E175" s="221" t="s">
        <v>1141</v>
      </c>
      <c r="F175" s="222" t="s">
        <v>1142</v>
      </c>
      <c r="G175" s="222"/>
      <c r="H175" s="222"/>
      <c r="I175" s="222"/>
      <c r="J175" s="223" t="s">
        <v>494</v>
      </c>
      <c r="K175" s="224">
        <v>1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43</v>
      </c>
      <c r="V175" s="48"/>
      <c r="W175" s="229">
        <f>V175*K175</f>
        <v>0</v>
      </c>
      <c r="X175" s="229">
        <v>0</v>
      </c>
      <c r="Y175" s="229">
        <f>X175*K175</f>
        <v>0</v>
      </c>
      <c r="Z175" s="229">
        <v>0</v>
      </c>
      <c r="AA175" s="230">
        <f>Z175*K175</f>
        <v>0</v>
      </c>
      <c r="AR175" s="23" t="s">
        <v>249</v>
      </c>
      <c r="AT175" s="23" t="s">
        <v>166</v>
      </c>
      <c r="AU175" s="23" t="s">
        <v>84</v>
      </c>
      <c r="AY175" s="23" t="s">
        <v>165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144</v>
      </c>
      <c r="BK175" s="143">
        <f>ROUND(L175*K175,2)</f>
        <v>0</v>
      </c>
      <c r="BL175" s="23" t="s">
        <v>249</v>
      </c>
      <c r="BM175" s="23" t="s">
        <v>593</v>
      </c>
    </row>
    <row r="176" s="1" customFormat="1" ht="16.5" customHeight="1">
      <c r="B176" s="47"/>
      <c r="C176" s="220" t="s">
        <v>204</v>
      </c>
      <c r="D176" s="220" t="s">
        <v>166</v>
      </c>
      <c r="E176" s="221" t="s">
        <v>1143</v>
      </c>
      <c r="F176" s="222" t="s">
        <v>1144</v>
      </c>
      <c r="G176" s="222"/>
      <c r="H176" s="222"/>
      <c r="I176" s="222"/>
      <c r="J176" s="223" t="s">
        <v>494</v>
      </c>
      <c r="K176" s="224">
        <v>9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43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</v>
      </c>
      <c r="AA176" s="230">
        <f>Z176*K176</f>
        <v>0</v>
      </c>
      <c r="AR176" s="23" t="s">
        <v>249</v>
      </c>
      <c r="AT176" s="23" t="s">
        <v>166</v>
      </c>
      <c r="AU176" s="23" t="s">
        <v>84</v>
      </c>
      <c r="AY176" s="23" t="s">
        <v>165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144</v>
      </c>
      <c r="BK176" s="143">
        <f>ROUND(L176*K176,2)</f>
        <v>0</v>
      </c>
      <c r="BL176" s="23" t="s">
        <v>249</v>
      </c>
      <c r="BM176" s="23" t="s">
        <v>601</v>
      </c>
    </row>
    <row r="177" s="1" customFormat="1" ht="16.5" customHeight="1">
      <c r="B177" s="47"/>
      <c r="C177" s="220" t="s">
        <v>208</v>
      </c>
      <c r="D177" s="220" t="s">
        <v>166</v>
      </c>
      <c r="E177" s="221" t="s">
        <v>1145</v>
      </c>
      <c r="F177" s="222" t="s">
        <v>1146</v>
      </c>
      <c r="G177" s="222"/>
      <c r="H177" s="222"/>
      <c r="I177" s="222"/>
      <c r="J177" s="223" t="s">
        <v>494</v>
      </c>
      <c r="K177" s="224">
        <v>1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43</v>
      </c>
      <c r="V177" s="48"/>
      <c r="W177" s="229">
        <f>V177*K177</f>
        <v>0</v>
      </c>
      <c r="X177" s="229">
        <v>0</v>
      </c>
      <c r="Y177" s="229">
        <f>X177*K177</f>
        <v>0</v>
      </c>
      <c r="Z177" s="229">
        <v>0</v>
      </c>
      <c r="AA177" s="230">
        <f>Z177*K177</f>
        <v>0</v>
      </c>
      <c r="AR177" s="23" t="s">
        <v>249</v>
      </c>
      <c r="AT177" s="23" t="s">
        <v>166</v>
      </c>
      <c r="AU177" s="23" t="s">
        <v>84</v>
      </c>
      <c r="AY177" s="23" t="s">
        <v>165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144</v>
      </c>
      <c r="BK177" s="143">
        <f>ROUND(L177*K177,2)</f>
        <v>0</v>
      </c>
      <c r="BL177" s="23" t="s">
        <v>249</v>
      </c>
      <c r="BM177" s="23" t="s">
        <v>609</v>
      </c>
    </row>
    <row r="178" s="1" customFormat="1" ht="16.5" customHeight="1">
      <c r="B178" s="47"/>
      <c r="C178" s="220" t="s">
        <v>216</v>
      </c>
      <c r="D178" s="220" t="s">
        <v>166</v>
      </c>
      <c r="E178" s="221" t="s">
        <v>1147</v>
      </c>
      <c r="F178" s="222" t="s">
        <v>1148</v>
      </c>
      <c r="G178" s="222"/>
      <c r="H178" s="222"/>
      <c r="I178" s="222"/>
      <c r="J178" s="223" t="s">
        <v>494</v>
      </c>
      <c r="K178" s="224">
        <v>1</v>
      </c>
      <c r="L178" s="225">
        <v>0</v>
      </c>
      <c r="M178" s="226"/>
      <c r="N178" s="227">
        <f>ROUND(L178*K178,2)</f>
        <v>0</v>
      </c>
      <c r="O178" s="227"/>
      <c r="P178" s="227"/>
      <c r="Q178" s="227"/>
      <c r="R178" s="49"/>
      <c r="T178" s="228" t="s">
        <v>22</v>
      </c>
      <c r="U178" s="57" t="s">
        <v>43</v>
      </c>
      <c r="V178" s="48"/>
      <c r="W178" s="229">
        <f>V178*K178</f>
        <v>0</v>
      </c>
      <c r="X178" s="229">
        <v>0</v>
      </c>
      <c r="Y178" s="229">
        <f>X178*K178</f>
        <v>0</v>
      </c>
      <c r="Z178" s="229">
        <v>0</v>
      </c>
      <c r="AA178" s="230">
        <f>Z178*K178</f>
        <v>0</v>
      </c>
      <c r="AR178" s="23" t="s">
        <v>249</v>
      </c>
      <c r="AT178" s="23" t="s">
        <v>166</v>
      </c>
      <c r="AU178" s="23" t="s">
        <v>84</v>
      </c>
      <c r="AY178" s="23" t="s">
        <v>165</v>
      </c>
      <c r="BE178" s="143">
        <f>IF(U178="základní",N178,0)</f>
        <v>0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23" t="s">
        <v>144</v>
      </c>
      <c r="BK178" s="143">
        <f>ROUND(L178*K178,2)</f>
        <v>0</v>
      </c>
      <c r="BL178" s="23" t="s">
        <v>249</v>
      </c>
      <c r="BM178" s="23" t="s">
        <v>617</v>
      </c>
    </row>
    <row r="179" s="1" customFormat="1" ht="25.5" customHeight="1">
      <c r="B179" s="47"/>
      <c r="C179" s="220" t="s">
        <v>222</v>
      </c>
      <c r="D179" s="220" t="s">
        <v>166</v>
      </c>
      <c r="E179" s="221" t="s">
        <v>1149</v>
      </c>
      <c r="F179" s="222" t="s">
        <v>1150</v>
      </c>
      <c r="G179" s="222"/>
      <c r="H179" s="222"/>
      <c r="I179" s="222"/>
      <c r="J179" s="223" t="s">
        <v>494</v>
      </c>
      <c r="K179" s="224">
        <v>1</v>
      </c>
      <c r="L179" s="225">
        <v>0</v>
      </c>
      <c r="M179" s="226"/>
      <c r="N179" s="227">
        <f>ROUND(L179*K179,2)</f>
        <v>0</v>
      </c>
      <c r="O179" s="227"/>
      <c r="P179" s="227"/>
      <c r="Q179" s="227"/>
      <c r="R179" s="49"/>
      <c r="T179" s="228" t="s">
        <v>22</v>
      </c>
      <c r="U179" s="57" t="s">
        <v>43</v>
      </c>
      <c r="V179" s="48"/>
      <c r="W179" s="229">
        <f>V179*K179</f>
        <v>0</v>
      </c>
      <c r="X179" s="229">
        <v>0</v>
      </c>
      <c r="Y179" s="229">
        <f>X179*K179</f>
        <v>0</v>
      </c>
      <c r="Z179" s="229">
        <v>0</v>
      </c>
      <c r="AA179" s="230">
        <f>Z179*K179</f>
        <v>0</v>
      </c>
      <c r="AR179" s="23" t="s">
        <v>249</v>
      </c>
      <c r="AT179" s="23" t="s">
        <v>166</v>
      </c>
      <c r="AU179" s="23" t="s">
        <v>84</v>
      </c>
      <c r="AY179" s="23" t="s">
        <v>165</v>
      </c>
      <c r="BE179" s="143">
        <f>IF(U179="základní",N179,0)</f>
        <v>0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23" t="s">
        <v>144</v>
      </c>
      <c r="BK179" s="143">
        <f>ROUND(L179*K179,2)</f>
        <v>0</v>
      </c>
      <c r="BL179" s="23" t="s">
        <v>249</v>
      </c>
      <c r="BM179" s="23" t="s">
        <v>625</v>
      </c>
    </row>
    <row r="180" s="1" customFormat="1" ht="16.5" customHeight="1">
      <c r="B180" s="47"/>
      <c r="C180" s="220" t="s">
        <v>226</v>
      </c>
      <c r="D180" s="220" t="s">
        <v>166</v>
      </c>
      <c r="E180" s="221" t="s">
        <v>1151</v>
      </c>
      <c r="F180" s="222" t="s">
        <v>1152</v>
      </c>
      <c r="G180" s="222"/>
      <c r="H180" s="222"/>
      <c r="I180" s="222"/>
      <c r="J180" s="223" t="s">
        <v>494</v>
      </c>
      <c r="K180" s="224">
        <v>1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43</v>
      </c>
      <c r="V180" s="48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3" t="s">
        <v>249</v>
      </c>
      <c r="AT180" s="23" t="s">
        <v>166</v>
      </c>
      <c r="AU180" s="23" t="s">
        <v>84</v>
      </c>
      <c r="AY180" s="23" t="s">
        <v>165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144</v>
      </c>
      <c r="BK180" s="143">
        <f>ROUND(L180*K180,2)</f>
        <v>0</v>
      </c>
      <c r="BL180" s="23" t="s">
        <v>249</v>
      </c>
      <c r="BM180" s="23" t="s">
        <v>633</v>
      </c>
    </row>
    <row r="181" s="1" customFormat="1" ht="25.5" customHeight="1">
      <c r="B181" s="47"/>
      <c r="C181" s="220" t="s">
        <v>233</v>
      </c>
      <c r="D181" s="220" t="s">
        <v>166</v>
      </c>
      <c r="E181" s="221" t="s">
        <v>1153</v>
      </c>
      <c r="F181" s="222" t="s">
        <v>1154</v>
      </c>
      <c r="G181" s="222"/>
      <c r="H181" s="222"/>
      <c r="I181" s="222"/>
      <c r="J181" s="223" t="s">
        <v>494</v>
      </c>
      <c r="K181" s="224">
        <v>1</v>
      </c>
      <c r="L181" s="225">
        <v>0</v>
      </c>
      <c r="M181" s="226"/>
      <c r="N181" s="227">
        <f>ROUND(L181*K181,2)</f>
        <v>0</v>
      </c>
      <c r="O181" s="227"/>
      <c r="P181" s="227"/>
      <c r="Q181" s="227"/>
      <c r="R181" s="49"/>
      <c r="T181" s="228" t="s">
        <v>22</v>
      </c>
      <c r="U181" s="57" t="s">
        <v>43</v>
      </c>
      <c r="V181" s="48"/>
      <c r="W181" s="229">
        <f>V181*K181</f>
        <v>0</v>
      </c>
      <c r="X181" s="229">
        <v>0</v>
      </c>
      <c r="Y181" s="229">
        <f>X181*K181</f>
        <v>0</v>
      </c>
      <c r="Z181" s="229">
        <v>0</v>
      </c>
      <c r="AA181" s="230">
        <f>Z181*K181</f>
        <v>0</v>
      </c>
      <c r="AR181" s="23" t="s">
        <v>249</v>
      </c>
      <c r="AT181" s="23" t="s">
        <v>166</v>
      </c>
      <c r="AU181" s="23" t="s">
        <v>84</v>
      </c>
      <c r="AY181" s="23" t="s">
        <v>165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144</v>
      </c>
      <c r="BK181" s="143">
        <f>ROUND(L181*K181,2)</f>
        <v>0</v>
      </c>
      <c r="BL181" s="23" t="s">
        <v>249</v>
      </c>
      <c r="BM181" s="23" t="s">
        <v>641</v>
      </c>
    </row>
    <row r="182" s="1" customFormat="1" ht="16.5" customHeight="1">
      <c r="B182" s="47"/>
      <c r="C182" s="220" t="s">
        <v>242</v>
      </c>
      <c r="D182" s="220" t="s">
        <v>166</v>
      </c>
      <c r="E182" s="221" t="s">
        <v>1091</v>
      </c>
      <c r="F182" s="222" t="s">
        <v>1092</v>
      </c>
      <c r="G182" s="222"/>
      <c r="H182" s="222"/>
      <c r="I182" s="222"/>
      <c r="J182" s="223" t="s">
        <v>311</v>
      </c>
      <c r="K182" s="224">
        <v>27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43</v>
      </c>
      <c r="V182" s="48"/>
      <c r="W182" s="229">
        <f>V182*K182</f>
        <v>0</v>
      </c>
      <c r="X182" s="229">
        <v>0</v>
      </c>
      <c r="Y182" s="229">
        <f>X182*K182</f>
        <v>0</v>
      </c>
      <c r="Z182" s="229">
        <v>0</v>
      </c>
      <c r="AA182" s="230">
        <f>Z182*K182</f>
        <v>0</v>
      </c>
      <c r="AR182" s="23" t="s">
        <v>249</v>
      </c>
      <c r="AT182" s="23" t="s">
        <v>166</v>
      </c>
      <c r="AU182" s="23" t="s">
        <v>84</v>
      </c>
      <c r="AY182" s="23" t="s">
        <v>165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144</v>
      </c>
      <c r="BK182" s="143">
        <f>ROUND(L182*K182,2)</f>
        <v>0</v>
      </c>
      <c r="BL182" s="23" t="s">
        <v>249</v>
      </c>
      <c r="BM182" s="23" t="s">
        <v>649</v>
      </c>
    </row>
    <row r="183" s="1" customFormat="1" ht="16.5" customHeight="1">
      <c r="B183" s="47"/>
      <c r="C183" s="220" t="s">
        <v>11</v>
      </c>
      <c r="D183" s="220" t="s">
        <v>166</v>
      </c>
      <c r="E183" s="221" t="s">
        <v>1155</v>
      </c>
      <c r="F183" s="222" t="s">
        <v>1156</v>
      </c>
      <c r="G183" s="222"/>
      <c r="H183" s="222"/>
      <c r="I183" s="222"/>
      <c r="J183" s="223" t="s">
        <v>1080</v>
      </c>
      <c r="K183" s="224">
        <v>6</v>
      </c>
      <c r="L183" s="225">
        <v>0</v>
      </c>
      <c r="M183" s="226"/>
      <c r="N183" s="227">
        <f>ROUND(L183*K183,2)</f>
        <v>0</v>
      </c>
      <c r="O183" s="227"/>
      <c r="P183" s="227"/>
      <c r="Q183" s="227"/>
      <c r="R183" s="49"/>
      <c r="T183" s="228" t="s">
        <v>22</v>
      </c>
      <c r="U183" s="57" t="s">
        <v>43</v>
      </c>
      <c r="V183" s="48"/>
      <c r="W183" s="229">
        <f>V183*K183</f>
        <v>0</v>
      </c>
      <c r="X183" s="229">
        <v>0</v>
      </c>
      <c r="Y183" s="229">
        <f>X183*K183</f>
        <v>0</v>
      </c>
      <c r="Z183" s="229">
        <v>0</v>
      </c>
      <c r="AA183" s="230">
        <f>Z183*K183</f>
        <v>0</v>
      </c>
      <c r="AR183" s="23" t="s">
        <v>249</v>
      </c>
      <c r="AT183" s="23" t="s">
        <v>166</v>
      </c>
      <c r="AU183" s="23" t="s">
        <v>84</v>
      </c>
      <c r="AY183" s="23" t="s">
        <v>165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144</v>
      </c>
      <c r="BK183" s="143">
        <f>ROUND(L183*K183,2)</f>
        <v>0</v>
      </c>
      <c r="BL183" s="23" t="s">
        <v>249</v>
      </c>
      <c r="BM183" s="23" t="s">
        <v>657</v>
      </c>
    </row>
    <row r="184" s="1" customFormat="1" ht="16.5" customHeight="1">
      <c r="B184" s="47"/>
      <c r="C184" s="220" t="s">
        <v>249</v>
      </c>
      <c r="D184" s="220" t="s">
        <v>166</v>
      </c>
      <c r="E184" s="221" t="s">
        <v>1157</v>
      </c>
      <c r="F184" s="222" t="s">
        <v>1158</v>
      </c>
      <c r="G184" s="222"/>
      <c r="H184" s="222"/>
      <c r="I184" s="222"/>
      <c r="J184" s="223" t="s">
        <v>396</v>
      </c>
      <c r="K184" s="272">
        <v>0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43</v>
      </c>
      <c r="V184" s="48"/>
      <c r="W184" s="229">
        <f>V184*K184</f>
        <v>0</v>
      </c>
      <c r="X184" s="229">
        <v>0</v>
      </c>
      <c r="Y184" s="229">
        <f>X184*K184</f>
        <v>0</v>
      </c>
      <c r="Z184" s="229">
        <v>0</v>
      </c>
      <c r="AA184" s="230">
        <f>Z184*K184</f>
        <v>0</v>
      </c>
      <c r="AR184" s="23" t="s">
        <v>249</v>
      </c>
      <c r="AT184" s="23" t="s">
        <v>166</v>
      </c>
      <c r="AU184" s="23" t="s">
        <v>84</v>
      </c>
      <c r="AY184" s="23" t="s">
        <v>165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144</v>
      </c>
      <c r="BK184" s="143">
        <f>ROUND(L184*K184,2)</f>
        <v>0</v>
      </c>
      <c r="BL184" s="23" t="s">
        <v>249</v>
      </c>
      <c r="BM184" s="23" t="s">
        <v>665</v>
      </c>
    </row>
    <row r="185" s="9" customFormat="1" ht="37.44" customHeight="1">
      <c r="B185" s="206"/>
      <c r="C185" s="207"/>
      <c r="D185" s="208" t="s">
        <v>1048</v>
      </c>
      <c r="E185" s="208"/>
      <c r="F185" s="208"/>
      <c r="G185" s="208"/>
      <c r="H185" s="208"/>
      <c r="I185" s="208"/>
      <c r="J185" s="208"/>
      <c r="K185" s="208"/>
      <c r="L185" s="208"/>
      <c r="M185" s="208"/>
      <c r="N185" s="275">
        <f>BK185</f>
        <v>0</v>
      </c>
      <c r="O185" s="276"/>
      <c r="P185" s="276"/>
      <c r="Q185" s="276"/>
      <c r="R185" s="210"/>
      <c r="T185" s="211"/>
      <c r="U185" s="207"/>
      <c r="V185" s="207"/>
      <c r="W185" s="212">
        <f>W186</f>
        <v>0</v>
      </c>
      <c r="X185" s="207"/>
      <c r="Y185" s="212">
        <f>Y186</f>
        <v>0</v>
      </c>
      <c r="Z185" s="207"/>
      <c r="AA185" s="213">
        <f>AA186</f>
        <v>0</v>
      </c>
      <c r="AR185" s="214" t="s">
        <v>144</v>
      </c>
      <c r="AT185" s="215" t="s">
        <v>75</v>
      </c>
      <c r="AU185" s="215" t="s">
        <v>76</v>
      </c>
      <c r="AY185" s="214" t="s">
        <v>165</v>
      </c>
      <c r="BK185" s="216">
        <f>BK186</f>
        <v>0</v>
      </c>
    </row>
    <row r="186" s="1" customFormat="1" ht="25.5" customHeight="1">
      <c r="B186" s="47"/>
      <c r="C186" s="220" t="s">
        <v>84</v>
      </c>
      <c r="D186" s="220" t="s">
        <v>166</v>
      </c>
      <c r="E186" s="221" t="s">
        <v>1159</v>
      </c>
      <c r="F186" s="222" t="s">
        <v>1160</v>
      </c>
      <c r="G186" s="222"/>
      <c r="H186" s="222"/>
      <c r="I186" s="222"/>
      <c r="J186" s="223" t="s">
        <v>311</v>
      </c>
      <c r="K186" s="224">
        <v>94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22</v>
      </c>
      <c r="U186" s="57" t="s">
        <v>43</v>
      </c>
      <c r="V186" s="48"/>
      <c r="W186" s="229">
        <f>V186*K186</f>
        <v>0</v>
      </c>
      <c r="X186" s="229">
        <v>0</v>
      </c>
      <c r="Y186" s="229">
        <f>X186*K186</f>
        <v>0</v>
      </c>
      <c r="Z186" s="229">
        <v>0</v>
      </c>
      <c r="AA186" s="230">
        <f>Z186*K186</f>
        <v>0</v>
      </c>
      <c r="AR186" s="23" t="s">
        <v>249</v>
      </c>
      <c r="AT186" s="23" t="s">
        <v>166</v>
      </c>
      <c r="AU186" s="23" t="s">
        <v>84</v>
      </c>
      <c r="AY186" s="23" t="s">
        <v>165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144</v>
      </c>
      <c r="BK186" s="143">
        <f>ROUND(L186*K186,2)</f>
        <v>0</v>
      </c>
      <c r="BL186" s="23" t="s">
        <v>249</v>
      </c>
      <c r="BM186" s="23" t="s">
        <v>673</v>
      </c>
    </row>
    <row r="187" s="9" customFormat="1" ht="37.44" customHeight="1">
      <c r="B187" s="206"/>
      <c r="C187" s="207"/>
      <c r="D187" s="208" t="s">
        <v>1049</v>
      </c>
      <c r="E187" s="208"/>
      <c r="F187" s="208"/>
      <c r="G187" s="208"/>
      <c r="H187" s="208"/>
      <c r="I187" s="208"/>
      <c r="J187" s="208"/>
      <c r="K187" s="208"/>
      <c r="L187" s="208"/>
      <c r="M187" s="208"/>
      <c r="N187" s="275">
        <f>BK187</f>
        <v>0</v>
      </c>
      <c r="O187" s="276"/>
      <c r="P187" s="276"/>
      <c r="Q187" s="276"/>
      <c r="R187" s="210"/>
      <c r="T187" s="211"/>
      <c r="U187" s="207"/>
      <c r="V187" s="207"/>
      <c r="W187" s="212">
        <f>SUM(W188:W192)</f>
        <v>0</v>
      </c>
      <c r="X187" s="207"/>
      <c r="Y187" s="212">
        <f>SUM(Y188:Y192)</f>
        <v>0</v>
      </c>
      <c r="Z187" s="207"/>
      <c r="AA187" s="213">
        <f>SUM(AA188:AA192)</f>
        <v>0</v>
      </c>
      <c r="AR187" s="214" t="s">
        <v>144</v>
      </c>
      <c r="AT187" s="215" t="s">
        <v>75</v>
      </c>
      <c r="AU187" s="215" t="s">
        <v>76</v>
      </c>
      <c r="AY187" s="214" t="s">
        <v>165</v>
      </c>
      <c r="BK187" s="216">
        <f>SUM(BK188:BK192)</f>
        <v>0</v>
      </c>
    </row>
    <row r="188" s="1" customFormat="1" ht="38.25" customHeight="1">
      <c r="B188" s="47"/>
      <c r="C188" s="220" t="s">
        <v>84</v>
      </c>
      <c r="D188" s="220" t="s">
        <v>166</v>
      </c>
      <c r="E188" s="221" t="s">
        <v>1161</v>
      </c>
      <c r="F188" s="222" t="s">
        <v>1162</v>
      </c>
      <c r="G188" s="222"/>
      <c r="H188" s="222"/>
      <c r="I188" s="222"/>
      <c r="J188" s="223" t="s">
        <v>311</v>
      </c>
      <c r="K188" s="224">
        <v>8</v>
      </c>
      <c r="L188" s="225">
        <v>0</v>
      </c>
      <c r="M188" s="226"/>
      <c r="N188" s="227">
        <f>ROUND(L188*K188,2)</f>
        <v>0</v>
      </c>
      <c r="O188" s="227"/>
      <c r="P188" s="227"/>
      <c r="Q188" s="227"/>
      <c r="R188" s="49"/>
      <c r="T188" s="228" t="s">
        <v>22</v>
      </c>
      <c r="U188" s="57" t="s">
        <v>43</v>
      </c>
      <c r="V188" s="48"/>
      <c r="W188" s="229">
        <f>V188*K188</f>
        <v>0</v>
      </c>
      <c r="X188" s="229">
        <v>0</v>
      </c>
      <c r="Y188" s="229">
        <f>X188*K188</f>
        <v>0</v>
      </c>
      <c r="Z188" s="229">
        <v>0</v>
      </c>
      <c r="AA188" s="230">
        <f>Z188*K188</f>
        <v>0</v>
      </c>
      <c r="AR188" s="23" t="s">
        <v>249</v>
      </c>
      <c r="AT188" s="23" t="s">
        <v>166</v>
      </c>
      <c r="AU188" s="23" t="s">
        <v>84</v>
      </c>
      <c r="AY188" s="23" t="s">
        <v>165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144</v>
      </c>
      <c r="BK188" s="143">
        <f>ROUND(L188*K188,2)</f>
        <v>0</v>
      </c>
      <c r="BL188" s="23" t="s">
        <v>249</v>
      </c>
      <c r="BM188" s="23" t="s">
        <v>681</v>
      </c>
    </row>
    <row r="189" s="1" customFormat="1" ht="25.5" customHeight="1">
      <c r="B189" s="47"/>
      <c r="C189" s="220" t="s">
        <v>144</v>
      </c>
      <c r="D189" s="220" t="s">
        <v>166</v>
      </c>
      <c r="E189" s="221" t="s">
        <v>1163</v>
      </c>
      <c r="F189" s="222" t="s">
        <v>1164</v>
      </c>
      <c r="G189" s="222"/>
      <c r="H189" s="222"/>
      <c r="I189" s="222"/>
      <c r="J189" s="223" t="s">
        <v>311</v>
      </c>
      <c r="K189" s="224">
        <v>4</v>
      </c>
      <c r="L189" s="225">
        <v>0</v>
      </c>
      <c r="M189" s="226"/>
      <c r="N189" s="227">
        <f>ROUND(L189*K189,2)</f>
        <v>0</v>
      </c>
      <c r="O189" s="227"/>
      <c r="P189" s="227"/>
      <c r="Q189" s="227"/>
      <c r="R189" s="49"/>
      <c r="T189" s="228" t="s">
        <v>22</v>
      </c>
      <c r="U189" s="57" t="s">
        <v>43</v>
      </c>
      <c r="V189" s="48"/>
      <c r="W189" s="229">
        <f>V189*K189</f>
        <v>0</v>
      </c>
      <c r="X189" s="229">
        <v>0</v>
      </c>
      <c r="Y189" s="229">
        <f>X189*K189</f>
        <v>0</v>
      </c>
      <c r="Z189" s="229">
        <v>0</v>
      </c>
      <c r="AA189" s="230">
        <f>Z189*K189</f>
        <v>0</v>
      </c>
      <c r="AR189" s="23" t="s">
        <v>249</v>
      </c>
      <c r="AT189" s="23" t="s">
        <v>166</v>
      </c>
      <c r="AU189" s="23" t="s">
        <v>84</v>
      </c>
      <c r="AY189" s="23" t="s">
        <v>165</v>
      </c>
      <c r="BE189" s="143">
        <f>IF(U189="základní",N189,0)</f>
        <v>0</v>
      </c>
      <c r="BF189" s="143">
        <f>IF(U189="snížená",N189,0)</f>
        <v>0</v>
      </c>
      <c r="BG189" s="143">
        <f>IF(U189="zákl. přenesená",N189,0)</f>
        <v>0</v>
      </c>
      <c r="BH189" s="143">
        <f>IF(U189="sníž. přenesená",N189,0)</f>
        <v>0</v>
      </c>
      <c r="BI189" s="143">
        <f>IF(U189="nulová",N189,0)</f>
        <v>0</v>
      </c>
      <c r="BJ189" s="23" t="s">
        <v>144</v>
      </c>
      <c r="BK189" s="143">
        <f>ROUND(L189*K189,2)</f>
        <v>0</v>
      </c>
      <c r="BL189" s="23" t="s">
        <v>249</v>
      </c>
      <c r="BM189" s="23" t="s">
        <v>689</v>
      </c>
    </row>
    <row r="190" s="1" customFormat="1" ht="25.5" customHeight="1">
      <c r="B190" s="47"/>
      <c r="C190" s="220" t="s">
        <v>178</v>
      </c>
      <c r="D190" s="220" t="s">
        <v>166</v>
      </c>
      <c r="E190" s="221" t="s">
        <v>1165</v>
      </c>
      <c r="F190" s="222" t="s">
        <v>1166</v>
      </c>
      <c r="G190" s="222"/>
      <c r="H190" s="222"/>
      <c r="I190" s="222"/>
      <c r="J190" s="223" t="s">
        <v>311</v>
      </c>
      <c r="K190" s="224">
        <v>4</v>
      </c>
      <c r="L190" s="225">
        <v>0</v>
      </c>
      <c r="M190" s="226"/>
      <c r="N190" s="227">
        <f>ROUND(L190*K190,2)</f>
        <v>0</v>
      </c>
      <c r="O190" s="227"/>
      <c r="P190" s="227"/>
      <c r="Q190" s="227"/>
      <c r="R190" s="49"/>
      <c r="T190" s="228" t="s">
        <v>22</v>
      </c>
      <c r="U190" s="57" t="s">
        <v>43</v>
      </c>
      <c r="V190" s="48"/>
      <c r="W190" s="229">
        <f>V190*K190</f>
        <v>0</v>
      </c>
      <c r="X190" s="229">
        <v>0</v>
      </c>
      <c r="Y190" s="229">
        <f>X190*K190</f>
        <v>0</v>
      </c>
      <c r="Z190" s="229">
        <v>0</v>
      </c>
      <c r="AA190" s="230">
        <f>Z190*K190</f>
        <v>0</v>
      </c>
      <c r="AR190" s="23" t="s">
        <v>249</v>
      </c>
      <c r="AT190" s="23" t="s">
        <v>166</v>
      </c>
      <c r="AU190" s="23" t="s">
        <v>84</v>
      </c>
      <c r="AY190" s="23" t="s">
        <v>165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144</v>
      </c>
      <c r="BK190" s="143">
        <f>ROUND(L190*K190,2)</f>
        <v>0</v>
      </c>
      <c r="BL190" s="23" t="s">
        <v>249</v>
      </c>
      <c r="BM190" s="23" t="s">
        <v>697</v>
      </c>
    </row>
    <row r="191" s="1" customFormat="1" ht="25.5" customHeight="1">
      <c r="B191" s="47"/>
      <c r="C191" s="220" t="s">
        <v>170</v>
      </c>
      <c r="D191" s="220" t="s">
        <v>166</v>
      </c>
      <c r="E191" s="221" t="s">
        <v>1167</v>
      </c>
      <c r="F191" s="222" t="s">
        <v>1168</v>
      </c>
      <c r="G191" s="222"/>
      <c r="H191" s="222"/>
      <c r="I191" s="222"/>
      <c r="J191" s="223" t="s">
        <v>311</v>
      </c>
      <c r="K191" s="224">
        <v>8</v>
      </c>
      <c r="L191" s="225">
        <v>0</v>
      </c>
      <c r="M191" s="226"/>
      <c r="N191" s="227">
        <f>ROUND(L191*K191,2)</f>
        <v>0</v>
      </c>
      <c r="O191" s="227"/>
      <c r="P191" s="227"/>
      <c r="Q191" s="227"/>
      <c r="R191" s="49"/>
      <c r="T191" s="228" t="s">
        <v>22</v>
      </c>
      <c r="U191" s="57" t="s">
        <v>43</v>
      </c>
      <c r="V191" s="48"/>
      <c r="W191" s="229">
        <f>V191*K191</f>
        <v>0</v>
      </c>
      <c r="X191" s="229">
        <v>0</v>
      </c>
      <c r="Y191" s="229">
        <f>X191*K191</f>
        <v>0</v>
      </c>
      <c r="Z191" s="229">
        <v>0</v>
      </c>
      <c r="AA191" s="230">
        <f>Z191*K191</f>
        <v>0</v>
      </c>
      <c r="AR191" s="23" t="s">
        <v>249</v>
      </c>
      <c r="AT191" s="23" t="s">
        <v>166</v>
      </c>
      <c r="AU191" s="23" t="s">
        <v>84</v>
      </c>
      <c r="AY191" s="23" t="s">
        <v>165</v>
      </c>
      <c r="BE191" s="143">
        <f>IF(U191="základní",N191,0)</f>
        <v>0</v>
      </c>
      <c r="BF191" s="143">
        <f>IF(U191="snížená",N191,0)</f>
        <v>0</v>
      </c>
      <c r="BG191" s="143">
        <f>IF(U191="zákl. přenesená",N191,0)</f>
        <v>0</v>
      </c>
      <c r="BH191" s="143">
        <f>IF(U191="sníž. přenesená",N191,0)</f>
        <v>0</v>
      </c>
      <c r="BI191" s="143">
        <f>IF(U191="nulová",N191,0)</f>
        <v>0</v>
      </c>
      <c r="BJ191" s="23" t="s">
        <v>144</v>
      </c>
      <c r="BK191" s="143">
        <f>ROUND(L191*K191,2)</f>
        <v>0</v>
      </c>
      <c r="BL191" s="23" t="s">
        <v>249</v>
      </c>
      <c r="BM191" s="23" t="s">
        <v>705</v>
      </c>
    </row>
    <row r="192" s="1" customFormat="1" ht="25.5" customHeight="1">
      <c r="B192" s="47"/>
      <c r="C192" s="220" t="s">
        <v>190</v>
      </c>
      <c r="D192" s="220" t="s">
        <v>166</v>
      </c>
      <c r="E192" s="221" t="s">
        <v>1169</v>
      </c>
      <c r="F192" s="222" t="s">
        <v>1170</v>
      </c>
      <c r="G192" s="222"/>
      <c r="H192" s="222"/>
      <c r="I192" s="222"/>
      <c r="J192" s="223" t="s">
        <v>396</v>
      </c>
      <c r="K192" s="272">
        <v>0</v>
      </c>
      <c r="L192" s="225">
        <v>0</v>
      </c>
      <c r="M192" s="226"/>
      <c r="N192" s="227">
        <f>ROUND(L192*K192,2)</f>
        <v>0</v>
      </c>
      <c r="O192" s="227"/>
      <c r="P192" s="227"/>
      <c r="Q192" s="227"/>
      <c r="R192" s="49"/>
      <c r="T192" s="228" t="s">
        <v>22</v>
      </c>
      <c r="U192" s="57" t="s">
        <v>43</v>
      </c>
      <c r="V192" s="48"/>
      <c r="W192" s="229">
        <f>V192*K192</f>
        <v>0</v>
      </c>
      <c r="X192" s="229">
        <v>0</v>
      </c>
      <c r="Y192" s="229">
        <f>X192*K192</f>
        <v>0</v>
      </c>
      <c r="Z192" s="229">
        <v>0</v>
      </c>
      <c r="AA192" s="230">
        <f>Z192*K192</f>
        <v>0</v>
      </c>
      <c r="AR192" s="23" t="s">
        <v>249</v>
      </c>
      <c r="AT192" s="23" t="s">
        <v>166</v>
      </c>
      <c r="AU192" s="23" t="s">
        <v>84</v>
      </c>
      <c r="AY192" s="23" t="s">
        <v>165</v>
      </c>
      <c r="BE192" s="143">
        <f>IF(U192="základní",N192,0)</f>
        <v>0</v>
      </c>
      <c r="BF192" s="143">
        <f>IF(U192="snížená",N192,0)</f>
        <v>0</v>
      </c>
      <c r="BG192" s="143">
        <f>IF(U192="zákl. přenesená",N192,0)</f>
        <v>0</v>
      </c>
      <c r="BH192" s="143">
        <f>IF(U192="sníž. přenesená",N192,0)</f>
        <v>0</v>
      </c>
      <c r="BI192" s="143">
        <f>IF(U192="nulová",N192,0)</f>
        <v>0</v>
      </c>
      <c r="BJ192" s="23" t="s">
        <v>144</v>
      </c>
      <c r="BK192" s="143">
        <f>ROUND(L192*K192,2)</f>
        <v>0</v>
      </c>
      <c r="BL192" s="23" t="s">
        <v>249</v>
      </c>
      <c r="BM192" s="23" t="s">
        <v>714</v>
      </c>
    </row>
    <row r="193" s="1" customFormat="1" ht="49.92" customHeight="1">
      <c r="B193" s="47"/>
      <c r="C193" s="48"/>
      <c r="D193" s="208" t="s">
        <v>1039</v>
      </c>
      <c r="E193" s="48"/>
      <c r="F193" s="48"/>
      <c r="G193" s="48"/>
      <c r="H193" s="48"/>
      <c r="I193" s="48"/>
      <c r="J193" s="48"/>
      <c r="K193" s="48"/>
      <c r="L193" s="48"/>
      <c r="M193" s="48"/>
      <c r="N193" s="270">
        <f>BK193</f>
        <v>0</v>
      </c>
      <c r="O193" s="271"/>
      <c r="P193" s="271"/>
      <c r="Q193" s="271"/>
      <c r="R193" s="49"/>
      <c r="T193" s="194"/>
      <c r="U193" s="73"/>
      <c r="V193" s="73"/>
      <c r="W193" s="73"/>
      <c r="X193" s="73"/>
      <c r="Y193" s="73"/>
      <c r="Z193" s="73"/>
      <c r="AA193" s="75"/>
      <c r="AT193" s="23" t="s">
        <v>75</v>
      </c>
      <c r="AU193" s="23" t="s">
        <v>76</v>
      </c>
      <c r="AY193" s="23" t="s">
        <v>1040</v>
      </c>
      <c r="BK193" s="143">
        <v>0</v>
      </c>
    </row>
    <row r="194" s="1" customFormat="1" ht="6.96" customHeight="1">
      <c r="B194" s="76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8"/>
    </row>
  </sheetData>
  <sheetProtection sheet="1" formatColumns="0" formatRows="0" objects="1" scenarios="1" spinCount="10" saltValue="C2FDsC4/lQJNueRAC8V0xarC8KYV4zlelI2CpX8h4ymbg/PBdMscvHxUKsH+CPRw+9YGEX8qCjbtMSZSN2320w==" hashValue="vevxL9MRydCd0DWo2/vJ0igySn2TUMON8zB3WRzkbZSQC3tOYJQD6OHOB66/+3LKAC5LJv1eNIxNAVLJTbNgow==" algorithmName="SHA-512" password="CC35"/>
  <mergeCells count="26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6:I186"/>
    <mergeCell ref="L186:M186"/>
    <mergeCell ref="N186:Q186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N123:Q123"/>
    <mergeCell ref="N124:Q124"/>
    <mergeCell ref="N133:Q133"/>
    <mergeCell ref="N142:Q142"/>
    <mergeCell ref="N149:Q149"/>
    <mergeCell ref="N158:Q158"/>
    <mergeCell ref="N168:Q168"/>
    <mergeCell ref="N185:Q185"/>
    <mergeCell ref="N187:Q187"/>
    <mergeCell ref="N193:Q193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104</v>
      </c>
      <c r="G1" s="16"/>
      <c r="H1" s="155" t="s">
        <v>105</v>
      </c>
      <c r="I1" s="155"/>
      <c r="J1" s="155"/>
      <c r="K1" s="155"/>
      <c r="L1" s="16" t="s">
        <v>106</v>
      </c>
      <c r="M1" s="14"/>
      <c r="N1" s="14"/>
      <c r="O1" s="15" t="s">
        <v>107</v>
      </c>
      <c r="P1" s="14"/>
      <c r="Q1" s="14"/>
      <c r="R1" s="14"/>
      <c r="S1" s="16" t="s">
        <v>108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91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109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>Oprava a modernizace dvou volných bytů o velikosti 1+3 na ul. Zapletalova 1097/8 a Chrustova 1021/22,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110</v>
      </c>
      <c r="E7" s="48"/>
      <c r="F7" s="37" t="s">
        <v>1171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9.2.2018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112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98</v>
      </c>
      <c r="E28" s="48"/>
      <c r="F28" s="48"/>
      <c r="G28" s="48"/>
      <c r="H28" s="48"/>
      <c r="I28" s="48"/>
      <c r="J28" s="48"/>
      <c r="K28" s="48"/>
      <c r="L28" s="48"/>
      <c r="M28" s="46">
        <f>N113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(SUM(BE113:BE120)+SUM(BE138:BE526))</f>
        <v>0</v>
      </c>
      <c r="I32" s="48"/>
      <c r="J32" s="48"/>
      <c r="K32" s="48"/>
      <c r="L32" s="48"/>
      <c r="M32" s="163">
        <f>ROUND((SUM(BE113:BE120)+SUM(BE138:BE526)),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(SUM(BF113:BF120)+SUM(BF138:BF526))</f>
        <v>0</v>
      </c>
      <c r="I33" s="48"/>
      <c r="J33" s="48"/>
      <c r="K33" s="48"/>
      <c r="L33" s="48"/>
      <c r="M33" s="163">
        <f>ROUND((SUM(BF113:BF120)+SUM(BF138:BF526)),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(SUM(BG113:BG120)+SUM(BG138:BG526))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(SUM(BH113:BH120)+SUM(BH138:BH526))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(SUM(BI113:BI120)+SUM(BI138:BI526))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113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>Oprava a modernizace dvou volných bytů o velikosti 1+3 na ul. Zapletalova 1097/8 a Chrustova 1021/22,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110</v>
      </c>
      <c r="D79" s="48"/>
      <c r="E79" s="48"/>
      <c r="F79" s="88" t="str">
        <f>F7</f>
        <v>02 - Zapletalova1097/8, byt č.3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9.2.2018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114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115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116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N138</f>
        <v>0</v>
      </c>
      <c r="O88" s="175"/>
      <c r="P88" s="175"/>
      <c r="Q88" s="175"/>
      <c r="R88" s="49"/>
      <c r="T88" s="172"/>
      <c r="U88" s="172"/>
      <c r="AU88" s="23" t="s">
        <v>117</v>
      </c>
    </row>
    <row r="89" s="6" customFormat="1" ht="24.96" customHeight="1">
      <c r="B89" s="176"/>
      <c r="C89" s="177"/>
      <c r="D89" s="178" t="s">
        <v>118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N139</f>
        <v>0</v>
      </c>
      <c r="O89" s="177"/>
      <c r="P89" s="177"/>
      <c r="Q89" s="177"/>
      <c r="R89" s="180"/>
      <c r="T89" s="181"/>
      <c r="U89" s="181"/>
    </row>
    <row r="90" s="7" customFormat="1" ht="19.92" customHeight="1">
      <c r="B90" s="182"/>
      <c r="C90" s="183"/>
      <c r="D90" s="137" t="s">
        <v>119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N140</f>
        <v>0</v>
      </c>
      <c r="O90" s="183"/>
      <c r="P90" s="183"/>
      <c r="Q90" s="183"/>
      <c r="R90" s="184"/>
      <c r="T90" s="185"/>
      <c r="U90" s="185"/>
    </row>
    <row r="91" s="7" customFormat="1" ht="19.92" customHeight="1">
      <c r="B91" s="182"/>
      <c r="C91" s="183"/>
      <c r="D91" s="137" t="s">
        <v>120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N159</f>
        <v>0</v>
      </c>
      <c r="O91" s="183"/>
      <c r="P91" s="183"/>
      <c r="Q91" s="183"/>
      <c r="R91" s="184"/>
      <c r="T91" s="185"/>
      <c r="U91" s="185"/>
    </row>
    <row r="92" s="7" customFormat="1" ht="19.92" customHeight="1">
      <c r="B92" s="182"/>
      <c r="C92" s="183"/>
      <c r="D92" s="137" t="s">
        <v>121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N206</f>
        <v>0</v>
      </c>
      <c r="O92" s="183"/>
      <c r="P92" s="183"/>
      <c r="Q92" s="183"/>
      <c r="R92" s="184"/>
      <c r="T92" s="185"/>
      <c r="U92" s="185"/>
    </row>
    <row r="93" s="7" customFormat="1" ht="19.92" customHeight="1">
      <c r="B93" s="182"/>
      <c r="C93" s="183"/>
      <c r="D93" s="137" t="s">
        <v>122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N245</f>
        <v>0</v>
      </c>
      <c r="O93" s="183"/>
      <c r="P93" s="183"/>
      <c r="Q93" s="183"/>
      <c r="R93" s="184"/>
      <c r="T93" s="185"/>
      <c r="U93" s="185"/>
    </row>
    <row r="94" s="7" customFormat="1" ht="19.92" customHeight="1">
      <c r="B94" s="182"/>
      <c r="C94" s="183"/>
      <c r="D94" s="137" t="s">
        <v>123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N250</f>
        <v>0</v>
      </c>
      <c r="O94" s="183"/>
      <c r="P94" s="183"/>
      <c r="Q94" s="183"/>
      <c r="R94" s="184"/>
      <c r="T94" s="185"/>
      <c r="U94" s="185"/>
    </row>
    <row r="95" s="6" customFormat="1" ht="24.96" customHeight="1">
      <c r="B95" s="176"/>
      <c r="C95" s="177"/>
      <c r="D95" s="178" t="s">
        <v>124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N252</f>
        <v>0</v>
      </c>
      <c r="O95" s="177"/>
      <c r="P95" s="177"/>
      <c r="Q95" s="177"/>
      <c r="R95" s="180"/>
      <c r="T95" s="181"/>
      <c r="U95" s="181"/>
    </row>
    <row r="96" s="7" customFormat="1" ht="19.92" customHeight="1">
      <c r="B96" s="182"/>
      <c r="C96" s="183"/>
      <c r="D96" s="137" t="s">
        <v>125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N253</f>
        <v>0</v>
      </c>
      <c r="O96" s="183"/>
      <c r="P96" s="183"/>
      <c r="Q96" s="183"/>
      <c r="R96" s="184"/>
      <c r="T96" s="185"/>
      <c r="U96" s="185"/>
    </row>
    <row r="97" s="7" customFormat="1" ht="19.92" customHeight="1">
      <c r="B97" s="182"/>
      <c r="C97" s="183"/>
      <c r="D97" s="137" t="s">
        <v>1172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N269</f>
        <v>0</v>
      </c>
      <c r="O97" s="183"/>
      <c r="P97" s="183"/>
      <c r="Q97" s="183"/>
      <c r="R97" s="184"/>
      <c r="T97" s="185"/>
      <c r="U97" s="185"/>
    </row>
    <row r="98" s="7" customFormat="1" ht="19.92" customHeight="1">
      <c r="B98" s="182"/>
      <c r="C98" s="183"/>
      <c r="D98" s="137" t="s">
        <v>126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N274</f>
        <v>0</v>
      </c>
      <c r="O98" s="183"/>
      <c r="P98" s="183"/>
      <c r="Q98" s="183"/>
      <c r="R98" s="184"/>
      <c r="T98" s="185"/>
      <c r="U98" s="185"/>
    </row>
    <row r="99" s="7" customFormat="1" ht="19.92" customHeight="1">
      <c r="B99" s="182"/>
      <c r="C99" s="183"/>
      <c r="D99" s="137" t="s">
        <v>127</v>
      </c>
      <c r="E99" s="183"/>
      <c r="F99" s="183"/>
      <c r="G99" s="183"/>
      <c r="H99" s="183"/>
      <c r="I99" s="183"/>
      <c r="J99" s="183"/>
      <c r="K99" s="183"/>
      <c r="L99" s="183"/>
      <c r="M99" s="183"/>
      <c r="N99" s="139">
        <f>N287</f>
        <v>0</v>
      </c>
      <c r="O99" s="183"/>
      <c r="P99" s="183"/>
      <c r="Q99" s="183"/>
      <c r="R99" s="184"/>
      <c r="T99" s="185"/>
      <c r="U99" s="185"/>
    </row>
    <row r="100" s="7" customFormat="1" ht="19.92" customHeight="1">
      <c r="B100" s="182"/>
      <c r="C100" s="183"/>
      <c r="D100" s="137" t="s">
        <v>128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39">
        <f>N305</f>
        <v>0</v>
      </c>
      <c r="O100" s="183"/>
      <c r="P100" s="183"/>
      <c r="Q100" s="183"/>
      <c r="R100" s="184"/>
      <c r="T100" s="185"/>
      <c r="U100" s="185"/>
    </row>
    <row r="101" s="7" customFormat="1" ht="19.92" customHeight="1">
      <c r="B101" s="182"/>
      <c r="C101" s="183"/>
      <c r="D101" s="137" t="s">
        <v>129</v>
      </c>
      <c r="E101" s="183"/>
      <c r="F101" s="183"/>
      <c r="G101" s="183"/>
      <c r="H101" s="183"/>
      <c r="I101" s="183"/>
      <c r="J101" s="183"/>
      <c r="K101" s="183"/>
      <c r="L101" s="183"/>
      <c r="M101" s="183"/>
      <c r="N101" s="139">
        <f>N328</f>
        <v>0</v>
      </c>
      <c r="O101" s="183"/>
      <c r="P101" s="183"/>
      <c r="Q101" s="183"/>
      <c r="R101" s="184"/>
      <c r="T101" s="185"/>
      <c r="U101" s="185"/>
    </row>
    <row r="102" s="7" customFormat="1" ht="19.92" customHeight="1">
      <c r="B102" s="182"/>
      <c r="C102" s="183"/>
      <c r="D102" s="137" t="s">
        <v>130</v>
      </c>
      <c r="E102" s="183"/>
      <c r="F102" s="183"/>
      <c r="G102" s="183"/>
      <c r="H102" s="183"/>
      <c r="I102" s="183"/>
      <c r="J102" s="183"/>
      <c r="K102" s="183"/>
      <c r="L102" s="183"/>
      <c r="M102" s="183"/>
      <c r="N102" s="139">
        <f>N364</f>
        <v>0</v>
      </c>
      <c r="O102" s="183"/>
      <c r="P102" s="183"/>
      <c r="Q102" s="183"/>
      <c r="R102" s="184"/>
      <c r="T102" s="185"/>
      <c r="U102" s="185"/>
    </row>
    <row r="103" s="7" customFormat="1" ht="19.92" customHeight="1">
      <c r="B103" s="182"/>
      <c r="C103" s="183"/>
      <c r="D103" s="137" t="s">
        <v>131</v>
      </c>
      <c r="E103" s="183"/>
      <c r="F103" s="183"/>
      <c r="G103" s="183"/>
      <c r="H103" s="183"/>
      <c r="I103" s="183"/>
      <c r="J103" s="183"/>
      <c r="K103" s="183"/>
      <c r="L103" s="183"/>
      <c r="M103" s="183"/>
      <c r="N103" s="139">
        <f>N380</f>
        <v>0</v>
      </c>
      <c r="O103" s="183"/>
      <c r="P103" s="183"/>
      <c r="Q103" s="183"/>
      <c r="R103" s="184"/>
      <c r="T103" s="185"/>
      <c r="U103" s="185"/>
    </row>
    <row r="104" s="7" customFormat="1" ht="19.92" customHeight="1">
      <c r="B104" s="182"/>
      <c r="C104" s="183"/>
      <c r="D104" s="137" t="s">
        <v>132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39">
        <f>N390</f>
        <v>0</v>
      </c>
      <c r="O104" s="183"/>
      <c r="P104" s="183"/>
      <c r="Q104" s="183"/>
      <c r="R104" s="184"/>
      <c r="T104" s="185"/>
      <c r="U104" s="185"/>
    </row>
    <row r="105" s="7" customFormat="1" ht="19.92" customHeight="1">
      <c r="B105" s="182"/>
      <c r="C105" s="183"/>
      <c r="D105" s="137" t="s">
        <v>133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39">
        <f>N407</f>
        <v>0</v>
      </c>
      <c r="O105" s="183"/>
      <c r="P105" s="183"/>
      <c r="Q105" s="183"/>
      <c r="R105" s="184"/>
      <c r="T105" s="185"/>
      <c r="U105" s="185"/>
    </row>
    <row r="106" s="7" customFormat="1" ht="19.92" customHeight="1">
      <c r="B106" s="182"/>
      <c r="C106" s="183"/>
      <c r="D106" s="137" t="s">
        <v>134</v>
      </c>
      <c r="E106" s="183"/>
      <c r="F106" s="183"/>
      <c r="G106" s="183"/>
      <c r="H106" s="183"/>
      <c r="I106" s="183"/>
      <c r="J106" s="183"/>
      <c r="K106" s="183"/>
      <c r="L106" s="183"/>
      <c r="M106" s="183"/>
      <c r="N106" s="139">
        <f>N438</f>
        <v>0</v>
      </c>
      <c r="O106" s="183"/>
      <c r="P106" s="183"/>
      <c r="Q106" s="183"/>
      <c r="R106" s="184"/>
      <c r="T106" s="185"/>
      <c r="U106" s="185"/>
    </row>
    <row r="107" s="7" customFormat="1" ht="19.92" customHeight="1">
      <c r="B107" s="182"/>
      <c r="C107" s="183"/>
      <c r="D107" s="137" t="s">
        <v>136</v>
      </c>
      <c r="E107" s="183"/>
      <c r="F107" s="183"/>
      <c r="G107" s="183"/>
      <c r="H107" s="183"/>
      <c r="I107" s="183"/>
      <c r="J107" s="183"/>
      <c r="K107" s="183"/>
      <c r="L107" s="183"/>
      <c r="M107" s="183"/>
      <c r="N107" s="139">
        <f>N469</f>
        <v>0</v>
      </c>
      <c r="O107" s="183"/>
      <c r="P107" s="183"/>
      <c r="Q107" s="183"/>
      <c r="R107" s="184"/>
      <c r="T107" s="185"/>
      <c r="U107" s="185"/>
    </row>
    <row r="108" s="7" customFormat="1" ht="19.92" customHeight="1">
      <c r="B108" s="182"/>
      <c r="C108" s="183"/>
      <c r="D108" s="137" t="s">
        <v>137</v>
      </c>
      <c r="E108" s="183"/>
      <c r="F108" s="183"/>
      <c r="G108" s="183"/>
      <c r="H108" s="183"/>
      <c r="I108" s="183"/>
      <c r="J108" s="183"/>
      <c r="K108" s="183"/>
      <c r="L108" s="183"/>
      <c r="M108" s="183"/>
      <c r="N108" s="139">
        <f>N488</f>
        <v>0</v>
      </c>
      <c r="O108" s="183"/>
      <c r="P108" s="183"/>
      <c r="Q108" s="183"/>
      <c r="R108" s="184"/>
      <c r="T108" s="185"/>
      <c r="U108" s="185"/>
    </row>
    <row r="109" s="7" customFormat="1" ht="19.92" customHeight="1">
      <c r="B109" s="182"/>
      <c r="C109" s="183"/>
      <c r="D109" s="137" t="s">
        <v>138</v>
      </c>
      <c r="E109" s="183"/>
      <c r="F109" s="183"/>
      <c r="G109" s="183"/>
      <c r="H109" s="183"/>
      <c r="I109" s="183"/>
      <c r="J109" s="183"/>
      <c r="K109" s="183"/>
      <c r="L109" s="183"/>
      <c r="M109" s="183"/>
      <c r="N109" s="139">
        <f>N495</f>
        <v>0</v>
      </c>
      <c r="O109" s="183"/>
      <c r="P109" s="183"/>
      <c r="Q109" s="183"/>
      <c r="R109" s="184"/>
      <c r="T109" s="185"/>
      <c r="U109" s="185"/>
    </row>
    <row r="110" s="6" customFormat="1" ht="24.96" customHeight="1">
      <c r="B110" s="176"/>
      <c r="C110" s="177"/>
      <c r="D110" s="178" t="s">
        <v>139</v>
      </c>
      <c r="E110" s="177"/>
      <c r="F110" s="177"/>
      <c r="G110" s="177"/>
      <c r="H110" s="177"/>
      <c r="I110" s="177"/>
      <c r="J110" s="177"/>
      <c r="K110" s="177"/>
      <c r="L110" s="177"/>
      <c r="M110" s="177"/>
      <c r="N110" s="179">
        <f>N522</f>
        <v>0</v>
      </c>
      <c r="O110" s="177"/>
      <c r="P110" s="177"/>
      <c r="Q110" s="177"/>
      <c r="R110" s="180"/>
      <c r="T110" s="181"/>
      <c r="U110" s="181"/>
    </row>
    <row r="111" s="7" customFormat="1" ht="19.92" customHeight="1">
      <c r="B111" s="182"/>
      <c r="C111" s="183"/>
      <c r="D111" s="137" t="s">
        <v>140</v>
      </c>
      <c r="E111" s="183"/>
      <c r="F111" s="183"/>
      <c r="G111" s="183"/>
      <c r="H111" s="183"/>
      <c r="I111" s="183"/>
      <c r="J111" s="183"/>
      <c r="K111" s="183"/>
      <c r="L111" s="183"/>
      <c r="M111" s="183"/>
      <c r="N111" s="139">
        <f>N523</f>
        <v>0</v>
      </c>
      <c r="O111" s="183"/>
      <c r="P111" s="183"/>
      <c r="Q111" s="183"/>
      <c r="R111" s="184"/>
      <c r="T111" s="185"/>
      <c r="U111" s="185"/>
    </row>
    <row r="112" s="1" customFormat="1" ht="21.84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  <c r="T112" s="172"/>
      <c r="U112" s="172"/>
    </row>
    <row r="113" s="1" customFormat="1" ht="29.28" customHeight="1">
      <c r="B113" s="47"/>
      <c r="C113" s="174" t="s">
        <v>141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175">
        <f>ROUND(N114+N115+N116+N117+N118+N119,2)</f>
        <v>0</v>
      </c>
      <c r="O113" s="186"/>
      <c r="P113" s="186"/>
      <c r="Q113" s="186"/>
      <c r="R113" s="49"/>
      <c r="T113" s="187"/>
      <c r="U113" s="188" t="s">
        <v>40</v>
      </c>
    </row>
    <row r="114" s="1" customFormat="1" ht="18" customHeight="1">
      <c r="B114" s="47"/>
      <c r="C114" s="48"/>
      <c r="D114" s="144" t="s">
        <v>142</v>
      </c>
      <c r="E114" s="137"/>
      <c r="F114" s="137"/>
      <c r="G114" s="137"/>
      <c r="H114" s="137"/>
      <c r="I114" s="48"/>
      <c r="J114" s="48"/>
      <c r="K114" s="48"/>
      <c r="L114" s="48"/>
      <c r="M114" s="48"/>
      <c r="N114" s="138">
        <f>ROUND(N88*T114,2)</f>
        <v>0</v>
      </c>
      <c r="O114" s="139"/>
      <c r="P114" s="139"/>
      <c r="Q114" s="139"/>
      <c r="R114" s="49"/>
      <c r="S114" s="189"/>
      <c r="T114" s="190"/>
      <c r="U114" s="191" t="s">
        <v>43</v>
      </c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92" t="s">
        <v>143</v>
      </c>
      <c r="AZ114" s="189"/>
      <c r="BA114" s="189"/>
      <c r="BB114" s="189"/>
      <c r="BC114" s="189"/>
      <c r="BD114" s="189"/>
      <c r="BE114" s="193">
        <f>IF(U114="základní",N114,0)</f>
        <v>0</v>
      </c>
      <c r="BF114" s="193">
        <f>IF(U114="snížená",N114,0)</f>
        <v>0</v>
      </c>
      <c r="BG114" s="193">
        <f>IF(U114="zákl. přenesená",N114,0)</f>
        <v>0</v>
      </c>
      <c r="BH114" s="193">
        <f>IF(U114="sníž. přenesená",N114,0)</f>
        <v>0</v>
      </c>
      <c r="BI114" s="193">
        <f>IF(U114="nulová",N114,0)</f>
        <v>0</v>
      </c>
      <c r="BJ114" s="192" t="s">
        <v>144</v>
      </c>
      <c r="BK114" s="189"/>
      <c r="BL114" s="189"/>
      <c r="BM114" s="189"/>
    </row>
    <row r="115" s="1" customFormat="1" ht="18" customHeight="1">
      <c r="B115" s="47"/>
      <c r="C115" s="48"/>
      <c r="D115" s="144" t="s">
        <v>145</v>
      </c>
      <c r="E115" s="137"/>
      <c r="F115" s="137"/>
      <c r="G115" s="137"/>
      <c r="H115" s="137"/>
      <c r="I115" s="48"/>
      <c r="J115" s="48"/>
      <c r="K115" s="48"/>
      <c r="L115" s="48"/>
      <c r="M115" s="48"/>
      <c r="N115" s="138">
        <f>ROUND(N88*T115,2)</f>
        <v>0</v>
      </c>
      <c r="O115" s="139"/>
      <c r="P115" s="139"/>
      <c r="Q115" s="139"/>
      <c r="R115" s="49"/>
      <c r="S115" s="189"/>
      <c r="T115" s="190"/>
      <c r="U115" s="191" t="s">
        <v>43</v>
      </c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92" t="s">
        <v>143</v>
      </c>
      <c r="AZ115" s="189"/>
      <c r="BA115" s="189"/>
      <c r="BB115" s="189"/>
      <c r="BC115" s="189"/>
      <c r="BD115" s="189"/>
      <c r="BE115" s="193">
        <f>IF(U115="základní",N115,0)</f>
        <v>0</v>
      </c>
      <c r="BF115" s="193">
        <f>IF(U115="snížená",N115,0)</f>
        <v>0</v>
      </c>
      <c r="BG115" s="193">
        <f>IF(U115="zákl. přenesená",N115,0)</f>
        <v>0</v>
      </c>
      <c r="BH115" s="193">
        <f>IF(U115="sníž. přenesená",N115,0)</f>
        <v>0</v>
      </c>
      <c r="BI115" s="193">
        <f>IF(U115="nulová",N115,0)</f>
        <v>0</v>
      </c>
      <c r="BJ115" s="192" t="s">
        <v>144</v>
      </c>
      <c r="BK115" s="189"/>
      <c r="BL115" s="189"/>
      <c r="BM115" s="189"/>
    </row>
    <row r="116" s="1" customFormat="1" ht="18" customHeight="1">
      <c r="B116" s="47"/>
      <c r="C116" s="48"/>
      <c r="D116" s="144" t="s">
        <v>146</v>
      </c>
      <c r="E116" s="137"/>
      <c r="F116" s="137"/>
      <c r="G116" s="137"/>
      <c r="H116" s="137"/>
      <c r="I116" s="48"/>
      <c r="J116" s="48"/>
      <c r="K116" s="48"/>
      <c r="L116" s="48"/>
      <c r="M116" s="48"/>
      <c r="N116" s="138">
        <f>ROUND(N88*T116,2)</f>
        <v>0</v>
      </c>
      <c r="O116" s="139"/>
      <c r="P116" s="139"/>
      <c r="Q116" s="139"/>
      <c r="R116" s="49"/>
      <c r="S116" s="189"/>
      <c r="T116" s="190"/>
      <c r="U116" s="191" t="s">
        <v>43</v>
      </c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92" t="s">
        <v>143</v>
      </c>
      <c r="AZ116" s="189"/>
      <c r="BA116" s="189"/>
      <c r="BB116" s="189"/>
      <c r="BC116" s="189"/>
      <c r="BD116" s="189"/>
      <c r="BE116" s="193">
        <f>IF(U116="základní",N116,0)</f>
        <v>0</v>
      </c>
      <c r="BF116" s="193">
        <f>IF(U116="snížená",N116,0)</f>
        <v>0</v>
      </c>
      <c r="BG116" s="193">
        <f>IF(U116="zákl. přenesená",N116,0)</f>
        <v>0</v>
      </c>
      <c r="BH116" s="193">
        <f>IF(U116="sníž. přenesená",N116,0)</f>
        <v>0</v>
      </c>
      <c r="BI116" s="193">
        <f>IF(U116="nulová",N116,0)</f>
        <v>0</v>
      </c>
      <c r="BJ116" s="192" t="s">
        <v>144</v>
      </c>
      <c r="BK116" s="189"/>
      <c r="BL116" s="189"/>
      <c r="BM116" s="189"/>
    </row>
    <row r="117" s="1" customFormat="1" ht="18" customHeight="1">
      <c r="B117" s="47"/>
      <c r="C117" s="48"/>
      <c r="D117" s="144" t="s">
        <v>147</v>
      </c>
      <c r="E117" s="137"/>
      <c r="F117" s="137"/>
      <c r="G117" s="137"/>
      <c r="H117" s="137"/>
      <c r="I117" s="48"/>
      <c r="J117" s="48"/>
      <c r="K117" s="48"/>
      <c r="L117" s="48"/>
      <c r="M117" s="48"/>
      <c r="N117" s="138">
        <f>ROUND(N88*T117,2)</f>
        <v>0</v>
      </c>
      <c r="O117" s="139"/>
      <c r="P117" s="139"/>
      <c r="Q117" s="139"/>
      <c r="R117" s="49"/>
      <c r="S117" s="189"/>
      <c r="T117" s="190"/>
      <c r="U117" s="191" t="s">
        <v>43</v>
      </c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92" t="s">
        <v>143</v>
      </c>
      <c r="AZ117" s="189"/>
      <c r="BA117" s="189"/>
      <c r="BB117" s="189"/>
      <c r="BC117" s="189"/>
      <c r="BD117" s="189"/>
      <c r="BE117" s="193">
        <f>IF(U117="základní",N117,0)</f>
        <v>0</v>
      </c>
      <c r="BF117" s="193">
        <f>IF(U117="snížená",N117,0)</f>
        <v>0</v>
      </c>
      <c r="BG117" s="193">
        <f>IF(U117="zákl. přenesená",N117,0)</f>
        <v>0</v>
      </c>
      <c r="BH117" s="193">
        <f>IF(U117="sníž. přenesená",N117,0)</f>
        <v>0</v>
      </c>
      <c r="BI117" s="193">
        <f>IF(U117="nulová",N117,0)</f>
        <v>0</v>
      </c>
      <c r="BJ117" s="192" t="s">
        <v>144</v>
      </c>
      <c r="BK117" s="189"/>
      <c r="BL117" s="189"/>
      <c r="BM117" s="189"/>
    </row>
    <row r="118" s="1" customFormat="1" ht="18" customHeight="1">
      <c r="B118" s="47"/>
      <c r="C118" s="48"/>
      <c r="D118" s="144" t="s">
        <v>148</v>
      </c>
      <c r="E118" s="137"/>
      <c r="F118" s="137"/>
      <c r="G118" s="137"/>
      <c r="H118" s="137"/>
      <c r="I118" s="48"/>
      <c r="J118" s="48"/>
      <c r="K118" s="48"/>
      <c r="L118" s="48"/>
      <c r="M118" s="48"/>
      <c r="N118" s="138">
        <f>ROUND(N88*T118,2)</f>
        <v>0</v>
      </c>
      <c r="O118" s="139"/>
      <c r="P118" s="139"/>
      <c r="Q118" s="139"/>
      <c r="R118" s="49"/>
      <c r="S118" s="189"/>
      <c r="T118" s="190"/>
      <c r="U118" s="191" t="s">
        <v>43</v>
      </c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92" t="s">
        <v>143</v>
      </c>
      <c r="AZ118" s="189"/>
      <c r="BA118" s="189"/>
      <c r="BB118" s="189"/>
      <c r="BC118" s="189"/>
      <c r="BD118" s="189"/>
      <c r="BE118" s="193">
        <f>IF(U118="základní",N118,0)</f>
        <v>0</v>
      </c>
      <c r="BF118" s="193">
        <f>IF(U118="snížená",N118,0)</f>
        <v>0</v>
      </c>
      <c r="BG118" s="193">
        <f>IF(U118="zákl. přenesená",N118,0)</f>
        <v>0</v>
      </c>
      <c r="BH118" s="193">
        <f>IF(U118="sníž. přenesená",N118,0)</f>
        <v>0</v>
      </c>
      <c r="BI118" s="193">
        <f>IF(U118="nulová",N118,0)</f>
        <v>0</v>
      </c>
      <c r="BJ118" s="192" t="s">
        <v>144</v>
      </c>
      <c r="BK118" s="189"/>
      <c r="BL118" s="189"/>
      <c r="BM118" s="189"/>
    </row>
    <row r="119" s="1" customFormat="1" ht="18" customHeight="1">
      <c r="B119" s="47"/>
      <c r="C119" s="48"/>
      <c r="D119" s="137" t="s">
        <v>149</v>
      </c>
      <c r="E119" s="48"/>
      <c r="F119" s="48"/>
      <c r="G119" s="48"/>
      <c r="H119" s="48"/>
      <c r="I119" s="48"/>
      <c r="J119" s="48"/>
      <c r="K119" s="48"/>
      <c r="L119" s="48"/>
      <c r="M119" s="48"/>
      <c r="N119" s="138">
        <f>ROUND(N88*T119,2)</f>
        <v>0</v>
      </c>
      <c r="O119" s="139"/>
      <c r="P119" s="139"/>
      <c r="Q119" s="139"/>
      <c r="R119" s="49"/>
      <c r="S119" s="189"/>
      <c r="T119" s="194"/>
      <c r="U119" s="195" t="s">
        <v>43</v>
      </c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92" t="s">
        <v>150</v>
      </c>
      <c r="AZ119" s="189"/>
      <c r="BA119" s="189"/>
      <c r="BB119" s="189"/>
      <c r="BC119" s="189"/>
      <c r="BD119" s="189"/>
      <c r="BE119" s="193">
        <f>IF(U119="základní",N119,0)</f>
        <v>0</v>
      </c>
      <c r="BF119" s="193">
        <f>IF(U119="snížená",N119,0)</f>
        <v>0</v>
      </c>
      <c r="BG119" s="193">
        <f>IF(U119="zákl. přenesená",N119,0)</f>
        <v>0</v>
      </c>
      <c r="BH119" s="193">
        <f>IF(U119="sníž. přenesená",N119,0)</f>
        <v>0</v>
      </c>
      <c r="BI119" s="193">
        <f>IF(U119="nulová",N119,0)</f>
        <v>0</v>
      </c>
      <c r="BJ119" s="192" t="s">
        <v>144</v>
      </c>
      <c r="BK119" s="189"/>
      <c r="BL119" s="189"/>
      <c r="BM119" s="189"/>
    </row>
    <row r="120" s="1" customForma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  <c r="T120" s="172"/>
      <c r="U120" s="172"/>
    </row>
    <row r="121" s="1" customFormat="1" ht="29.28" customHeight="1">
      <c r="B121" s="47"/>
      <c r="C121" s="151" t="s">
        <v>103</v>
      </c>
      <c r="D121" s="152"/>
      <c r="E121" s="152"/>
      <c r="F121" s="152"/>
      <c r="G121" s="152"/>
      <c r="H121" s="152"/>
      <c r="I121" s="152"/>
      <c r="J121" s="152"/>
      <c r="K121" s="152"/>
      <c r="L121" s="153">
        <f>ROUND(SUM(N88+N113),2)</f>
        <v>0</v>
      </c>
      <c r="M121" s="153"/>
      <c r="N121" s="153"/>
      <c r="O121" s="153"/>
      <c r="P121" s="153"/>
      <c r="Q121" s="153"/>
      <c r="R121" s="49"/>
      <c r="T121" s="172"/>
      <c r="U121" s="172"/>
    </row>
    <row r="122" s="1" customFormat="1" ht="6.96" customHeight="1">
      <c r="B122" s="76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8"/>
      <c r="T122" s="172"/>
      <c r="U122" s="172"/>
    </row>
    <row r="126" s="1" customFormat="1" ht="6.96" customHeight="1"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1"/>
    </row>
    <row r="127" s="1" customFormat="1" ht="36.96" customHeight="1">
      <c r="B127" s="47"/>
      <c r="C127" s="28" t="s">
        <v>151</v>
      </c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9"/>
    </row>
    <row r="128" s="1" customFormat="1" ht="6.96" customHeight="1"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9"/>
    </row>
    <row r="129" s="1" customFormat="1" ht="30" customHeight="1">
      <c r="B129" s="47"/>
      <c r="C129" s="39" t="s">
        <v>19</v>
      </c>
      <c r="D129" s="48"/>
      <c r="E129" s="48"/>
      <c r="F129" s="156" t="str">
        <f>F6</f>
        <v>Oprava a modernizace dvou volných bytů o velikosti 1+3 na ul. Zapletalova 1097/8 a Chrustova 1021/22, Slezská Ostrava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8"/>
      <c r="R129" s="49"/>
    </row>
    <row r="130" s="1" customFormat="1" ht="36.96" customHeight="1">
      <c r="B130" s="47"/>
      <c r="C130" s="86" t="s">
        <v>110</v>
      </c>
      <c r="D130" s="48"/>
      <c r="E130" s="48"/>
      <c r="F130" s="88" t="str">
        <f>F7</f>
        <v>02 - Zapletalova1097/8, byt č.3</v>
      </c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9"/>
    </row>
    <row r="131" s="1" customFormat="1" ht="6.96" customHeight="1"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s="1" customFormat="1" ht="18" customHeight="1">
      <c r="B132" s="47"/>
      <c r="C132" s="39" t="s">
        <v>24</v>
      </c>
      <c r="D132" s="48"/>
      <c r="E132" s="48"/>
      <c r="F132" s="34" t="str">
        <f>F9</f>
        <v xml:space="preserve"> </v>
      </c>
      <c r="G132" s="48"/>
      <c r="H132" s="48"/>
      <c r="I132" s="48"/>
      <c r="J132" s="48"/>
      <c r="K132" s="39" t="s">
        <v>26</v>
      </c>
      <c r="L132" s="48"/>
      <c r="M132" s="91" t="str">
        <f>IF(O9="","",O9)</f>
        <v>9.2.2018</v>
      </c>
      <c r="N132" s="91"/>
      <c r="O132" s="91"/>
      <c r="P132" s="91"/>
      <c r="Q132" s="48"/>
      <c r="R132" s="49"/>
    </row>
    <row r="133" s="1" customFormat="1" ht="6.96" customHeight="1"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</row>
    <row r="134" s="1" customFormat="1">
      <c r="B134" s="47"/>
      <c r="C134" s="39" t="s">
        <v>28</v>
      </c>
      <c r="D134" s="48"/>
      <c r="E134" s="48"/>
      <c r="F134" s="34" t="str">
        <f>E12</f>
        <v xml:space="preserve"> </v>
      </c>
      <c r="G134" s="48"/>
      <c r="H134" s="48"/>
      <c r="I134" s="48"/>
      <c r="J134" s="48"/>
      <c r="K134" s="39" t="s">
        <v>33</v>
      </c>
      <c r="L134" s="48"/>
      <c r="M134" s="34" t="str">
        <f>E18</f>
        <v xml:space="preserve"> </v>
      </c>
      <c r="N134" s="34"/>
      <c r="O134" s="34"/>
      <c r="P134" s="34"/>
      <c r="Q134" s="34"/>
      <c r="R134" s="49"/>
    </row>
    <row r="135" s="1" customFormat="1" ht="14.4" customHeight="1">
      <c r="B135" s="47"/>
      <c r="C135" s="39" t="s">
        <v>31</v>
      </c>
      <c r="D135" s="48"/>
      <c r="E135" s="48"/>
      <c r="F135" s="34" t="str">
        <f>IF(E15="","",E15)</f>
        <v>Vyplň údaj</v>
      </c>
      <c r="G135" s="48"/>
      <c r="H135" s="48"/>
      <c r="I135" s="48"/>
      <c r="J135" s="48"/>
      <c r="K135" s="39" t="s">
        <v>35</v>
      </c>
      <c r="L135" s="48"/>
      <c r="M135" s="34" t="str">
        <f>E21</f>
        <v xml:space="preserve"> </v>
      </c>
      <c r="N135" s="34"/>
      <c r="O135" s="34"/>
      <c r="P135" s="34"/>
      <c r="Q135" s="34"/>
      <c r="R135" s="49"/>
    </row>
    <row r="136" s="1" customFormat="1" ht="10.32" customHeight="1"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s="8" customFormat="1" ht="29.28" customHeight="1">
      <c r="B137" s="196"/>
      <c r="C137" s="197" t="s">
        <v>152</v>
      </c>
      <c r="D137" s="198" t="s">
        <v>153</v>
      </c>
      <c r="E137" s="198" t="s">
        <v>58</v>
      </c>
      <c r="F137" s="198" t="s">
        <v>154</v>
      </c>
      <c r="G137" s="198"/>
      <c r="H137" s="198"/>
      <c r="I137" s="198"/>
      <c r="J137" s="198" t="s">
        <v>155</v>
      </c>
      <c r="K137" s="198" t="s">
        <v>156</v>
      </c>
      <c r="L137" s="198" t="s">
        <v>157</v>
      </c>
      <c r="M137" s="198"/>
      <c r="N137" s="198" t="s">
        <v>115</v>
      </c>
      <c r="O137" s="198"/>
      <c r="P137" s="198"/>
      <c r="Q137" s="199"/>
      <c r="R137" s="200"/>
      <c r="T137" s="107" t="s">
        <v>158</v>
      </c>
      <c r="U137" s="108" t="s">
        <v>40</v>
      </c>
      <c r="V137" s="108" t="s">
        <v>159</v>
      </c>
      <c r="W137" s="108" t="s">
        <v>160</v>
      </c>
      <c r="X137" s="108" t="s">
        <v>161</v>
      </c>
      <c r="Y137" s="108" t="s">
        <v>162</v>
      </c>
      <c r="Z137" s="108" t="s">
        <v>163</v>
      </c>
      <c r="AA137" s="109" t="s">
        <v>164</v>
      </c>
    </row>
    <row r="138" s="1" customFormat="1" ht="29.28" customHeight="1">
      <c r="B138" s="47"/>
      <c r="C138" s="111" t="s">
        <v>112</v>
      </c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201">
        <f>BK138</f>
        <v>0</v>
      </c>
      <c r="O138" s="202"/>
      <c r="P138" s="202"/>
      <c r="Q138" s="202"/>
      <c r="R138" s="49"/>
      <c r="T138" s="110"/>
      <c r="U138" s="68"/>
      <c r="V138" s="68"/>
      <c r="W138" s="203">
        <f>W139+W252+W522+W527</f>
        <v>0</v>
      </c>
      <c r="X138" s="68"/>
      <c r="Y138" s="203">
        <f>Y139+Y252+Y522+Y527</f>
        <v>7.3578715500000005</v>
      </c>
      <c r="Z138" s="68"/>
      <c r="AA138" s="204">
        <f>AA139+AA252+AA522+AA527</f>
        <v>6.4210797500000005</v>
      </c>
      <c r="AT138" s="23" t="s">
        <v>75</v>
      </c>
      <c r="AU138" s="23" t="s">
        <v>117</v>
      </c>
      <c r="BK138" s="205">
        <f>BK139+BK252+BK522+BK527</f>
        <v>0</v>
      </c>
    </row>
    <row r="139" s="9" customFormat="1" ht="37.44" customHeight="1">
      <c r="B139" s="206"/>
      <c r="C139" s="207"/>
      <c r="D139" s="208" t="s">
        <v>118</v>
      </c>
      <c r="E139" s="208"/>
      <c r="F139" s="208"/>
      <c r="G139" s="208"/>
      <c r="H139" s="208"/>
      <c r="I139" s="208"/>
      <c r="J139" s="208"/>
      <c r="K139" s="208"/>
      <c r="L139" s="208"/>
      <c r="M139" s="208"/>
      <c r="N139" s="209">
        <f>BK139</f>
        <v>0</v>
      </c>
      <c r="O139" s="179"/>
      <c r="P139" s="179"/>
      <c r="Q139" s="179"/>
      <c r="R139" s="210"/>
      <c r="T139" s="211"/>
      <c r="U139" s="207"/>
      <c r="V139" s="207"/>
      <c r="W139" s="212">
        <f>W140+W159+W206+W245+W250</f>
        <v>0</v>
      </c>
      <c r="X139" s="207"/>
      <c r="Y139" s="212">
        <f>Y140+Y159+Y206+Y245+Y250</f>
        <v>3.6191124499999998</v>
      </c>
      <c r="Z139" s="207"/>
      <c r="AA139" s="213">
        <f>AA140+AA159+AA206+AA245+AA250</f>
        <v>4.1653650000000004</v>
      </c>
      <c r="AR139" s="214" t="s">
        <v>84</v>
      </c>
      <c r="AT139" s="215" t="s">
        <v>75</v>
      </c>
      <c r="AU139" s="215" t="s">
        <v>76</v>
      </c>
      <c r="AY139" s="214" t="s">
        <v>165</v>
      </c>
      <c r="BK139" s="216">
        <f>BK140+BK159+BK206+BK245+BK250</f>
        <v>0</v>
      </c>
    </row>
    <row r="140" s="9" customFormat="1" ht="19.92" customHeight="1">
      <c r="B140" s="206"/>
      <c r="C140" s="207"/>
      <c r="D140" s="217" t="s">
        <v>119</v>
      </c>
      <c r="E140" s="217"/>
      <c r="F140" s="217"/>
      <c r="G140" s="217"/>
      <c r="H140" s="217"/>
      <c r="I140" s="217"/>
      <c r="J140" s="217"/>
      <c r="K140" s="217"/>
      <c r="L140" s="217"/>
      <c r="M140" s="217"/>
      <c r="N140" s="218">
        <f>BK140</f>
        <v>0</v>
      </c>
      <c r="O140" s="219"/>
      <c r="P140" s="219"/>
      <c r="Q140" s="219"/>
      <c r="R140" s="210"/>
      <c r="T140" s="211"/>
      <c r="U140" s="207"/>
      <c r="V140" s="207"/>
      <c r="W140" s="212">
        <f>SUM(W141:W158)</f>
        <v>0</v>
      </c>
      <c r="X140" s="207"/>
      <c r="Y140" s="212">
        <f>SUM(Y141:Y158)</f>
        <v>1.001422</v>
      </c>
      <c r="Z140" s="207"/>
      <c r="AA140" s="213">
        <f>SUM(AA141:AA158)</f>
        <v>0</v>
      </c>
      <c r="AR140" s="214" t="s">
        <v>84</v>
      </c>
      <c r="AT140" s="215" t="s">
        <v>75</v>
      </c>
      <c r="AU140" s="215" t="s">
        <v>84</v>
      </c>
      <c r="AY140" s="214" t="s">
        <v>165</v>
      </c>
      <c r="BK140" s="216">
        <f>SUM(BK141:BK158)</f>
        <v>0</v>
      </c>
    </row>
    <row r="141" s="1" customFormat="1" ht="38.25" customHeight="1">
      <c r="B141" s="47"/>
      <c r="C141" s="220" t="s">
        <v>84</v>
      </c>
      <c r="D141" s="220" t="s">
        <v>166</v>
      </c>
      <c r="E141" s="221" t="s">
        <v>167</v>
      </c>
      <c r="F141" s="222" t="s">
        <v>168</v>
      </c>
      <c r="G141" s="222"/>
      <c r="H141" s="222"/>
      <c r="I141" s="222"/>
      <c r="J141" s="223" t="s">
        <v>169</v>
      </c>
      <c r="K141" s="224">
        <v>3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43</v>
      </c>
      <c r="V141" s="48"/>
      <c r="W141" s="229">
        <f>V141*K141</f>
        <v>0</v>
      </c>
      <c r="X141" s="229">
        <v>0.018929999999999999</v>
      </c>
      <c r="Y141" s="229">
        <f>X141*K141</f>
        <v>0.056789999999999993</v>
      </c>
      <c r="Z141" s="229">
        <v>0</v>
      </c>
      <c r="AA141" s="230">
        <f>Z141*K141</f>
        <v>0</v>
      </c>
      <c r="AR141" s="23" t="s">
        <v>170</v>
      </c>
      <c r="AT141" s="23" t="s">
        <v>166</v>
      </c>
      <c r="AU141" s="23" t="s">
        <v>144</v>
      </c>
      <c r="AY141" s="23" t="s">
        <v>165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144</v>
      </c>
      <c r="BK141" s="143">
        <f>ROUND(L141*K141,2)</f>
        <v>0</v>
      </c>
      <c r="BL141" s="23" t="s">
        <v>170</v>
      </c>
      <c r="BM141" s="23" t="s">
        <v>1173</v>
      </c>
    </row>
    <row r="142" s="10" customFormat="1" ht="16.5" customHeight="1">
      <c r="B142" s="231"/>
      <c r="C142" s="232"/>
      <c r="D142" s="232"/>
      <c r="E142" s="233" t="s">
        <v>22</v>
      </c>
      <c r="F142" s="234" t="s">
        <v>172</v>
      </c>
      <c r="G142" s="235"/>
      <c r="H142" s="235"/>
      <c r="I142" s="235"/>
      <c r="J142" s="232"/>
      <c r="K142" s="236">
        <v>3</v>
      </c>
      <c r="L142" s="232"/>
      <c r="M142" s="232"/>
      <c r="N142" s="232"/>
      <c r="O142" s="232"/>
      <c r="P142" s="232"/>
      <c r="Q142" s="232"/>
      <c r="R142" s="237"/>
      <c r="T142" s="238"/>
      <c r="U142" s="232"/>
      <c r="V142" s="232"/>
      <c r="W142" s="232"/>
      <c r="X142" s="232"/>
      <c r="Y142" s="232"/>
      <c r="Z142" s="232"/>
      <c r="AA142" s="239"/>
      <c r="AT142" s="240" t="s">
        <v>173</v>
      </c>
      <c r="AU142" s="240" t="s">
        <v>144</v>
      </c>
      <c r="AV142" s="10" t="s">
        <v>144</v>
      </c>
      <c r="AW142" s="10" t="s">
        <v>34</v>
      </c>
      <c r="AX142" s="10" t="s">
        <v>84</v>
      </c>
      <c r="AY142" s="240" t="s">
        <v>165</v>
      </c>
    </row>
    <row r="143" s="1" customFormat="1" ht="38.25" customHeight="1">
      <c r="B143" s="47"/>
      <c r="C143" s="220" t="s">
        <v>144</v>
      </c>
      <c r="D143" s="220" t="s">
        <v>166</v>
      </c>
      <c r="E143" s="221" t="s">
        <v>174</v>
      </c>
      <c r="F143" s="222" t="s">
        <v>175</v>
      </c>
      <c r="G143" s="222"/>
      <c r="H143" s="222"/>
      <c r="I143" s="222"/>
      <c r="J143" s="223" t="s">
        <v>169</v>
      </c>
      <c r="K143" s="224">
        <v>5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43</v>
      </c>
      <c r="V143" s="48"/>
      <c r="W143" s="229">
        <f>V143*K143</f>
        <v>0</v>
      </c>
      <c r="X143" s="229">
        <v>0.073669999999999999</v>
      </c>
      <c r="Y143" s="229">
        <f>X143*K143</f>
        <v>0.36835000000000001</v>
      </c>
      <c r="Z143" s="229">
        <v>0</v>
      </c>
      <c r="AA143" s="230">
        <f>Z143*K143</f>
        <v>0</v>
      </c>
      <c r="AR143" s="23" t="s">
        <v>170</v>
      </c>
      <c r="AT143" s="23" t="s">
        <v>166</v>
      </c>
      <c r="AU143" s="23" t="s">
        <v>144</v>
      </c>
      <c r="AY143" s="23" t="s">
        <v>165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144</v>
      </c>
      <c r="BK143" s="143">
        <f>ROUND(L143*K143,2)</f>
        <v>0</v>
      </c>
      <c r="BL143" s="23" t="s">
        <v>170</v>
      </c>
      <c r="BM143" s="23" t="s">
        <v>1174</v>
      </c>
    </row>
    <row r="144" s="10" customFormat="1" ht="16.5" customHeight="1">
      <c r="B144" s="231"/>
      <c r="C144" s="232"/>
      <c r="D144" s="232"/>
      <c r="E144" s="233" t="s">
        <v>22</v>
      </c>
      <c r="F144" s="234" t="s">
        <v>177</v>
      </c>
      <c r="G144" s="235"/>
      <c r="H144" s="235"/>
      <c r="I144" s="235"/>
      <c r="J144" s="232"/>
      <c r="K144" s="236">
        <v>5</v>
      </c>
      <c r="L144" s="232"/>
      <c r="M144" s="232"/>
      <c r="N144" s="232"/>
      <c r="O144" s="232"/>
      <c r="P144" s="232"/>
      <c r="Q144" s="232"/>
      <c r="R144" s="237"/>
      <c r="T144" s="238"/>
      <c r="U144" s="232"/>
      <c r="V144" s="232"/>
      <c r="W144" s="232"/>
      <c r="X144" s="232"/>
      <c r="Y144" s="232"/>
      <c r="Z144" s="232"/>
      <c r="AA144" s="239"/>
      <c r="AT144" s="240" t="s">
        <v>173</v>
      </c>
      <c r="AU144" s="240" t="s">
        <v>144</v>
      </c>
      <c r="AV144" s="10" t="s">
        <v>144</v>
      </c>
      <c r="AW144" s="10" t="s">
        <v>34</v>
      </c>
      <c r="AX144" s="10" t="s">
        <v>84</v>
      </c>
      <c r="AY144" s="240" t="s">
        <v>165</v>
      </c>
    </row>
    <row r="145" s="1" customFormat="1" ht="38.25" customHeight="1">
      <c r="B145" s="47"/>
      <c r="C145" s="220" t="s">
        <v>178</v>
      </c>
      <c r="D145" s="220" t="s">
        <v>166</v>
      </c>
      <c r="E145" s="221" t="s">
        <v>1175</v>
      </c>
      <c r="F145" s="222" t="s">
        <v>1176</v>
      </c>
      <c r="G145" s="222"/>
      <c r="H145" s="222"/>
      <c r="I145" s="222"/>
      <c r="J145" s="223" t="s">
        <v>169</v>
      </c>
      <c r="K145" s="224">
        <v>1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43</v>
      </c>
      <c r="V145" s="48"/>
      <c r="W145" s="229">
        <f>V145*K145</f>
        <v>0</v>
      </c>
      <c r="X145" s="229">
        <v>0.18142</v>
      </c>
      <c r="Y145" s="229">
        <f>X145*K145</f>
        <v>0.18142</v>
      </c>
      <c r="Z145" s="229">
        <v>0</v>
      </c>
      <c r="AA145" s="230">
        <f>Z145*K145</f>
        <v>0</v>
      </c>
      <c r="AR145" s="23" t="s">
        <v>170</v>
      </c>
      <c r="AT145" s="23" t="s">
        <v>166</v>
      </c>
      <c r="AU145" s="23" t="s">
        <v>144</v>
      </c>
      <c r="AY145" s="23" t="s">
        <v>165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144</v>
      </c>
      <c r="BK145" s="143">
        <f>ROUND(L145*K145,2)</f>
        <v>0</v>
      </c>
      <c r="BL145" s="23" t="s">
        <v>170</v>
      </c>
      <c r="BM145" s="23" t="s">
        <v>1177</v>
      </c>
    </row>
    <row r="146" s="10" customFormat="1" ht="16.5" customHeight="1">
      <c r="B146" s="231"/>
      <c r="C146" s="232"/>
      <c r="D146" s="232"/>
      <c r="E146" s="233" t="s">
        <v>22</v>
      </c>
      <c r="F146" s="234" t="s">
        <v>1178</v>
      </c>
      <c r="G146" s="235"/>
      <c r="H146" s="235"/>
      <c r="I146" s="235"/>
      <c r="J146" s="232"/>
      <c r="K146" s="236">
        <v>1</v>
      </c>
      <c r="L146" s="232"/>
      <c r="M146" s="232"/>
      <c r="N146" s="232"/>
      <c r="O146" s="232"/>
      <c r="P146" s="232"/>
      <c r="Q146" s="232"/>
      <c r="R146" s="237"/>
      <c r="T146" s="238"/>
      <c r="U146" s="232"/>
      <c r="V146" s="232"/>
      <c r="W146" s="232"/>
      <c r="X146" s="232"/>
      <c r="Y146" s="232"/>
      <c r="Z146" s="232"/>
      <c r="AA146" s="239"/>
      <c r="AT146" s="240" t="s">
        <v>173</v>
      </c>
      <c r="AU146" s="240" t="s">
        <v>144</v>
      </c>
      <c r="AV146" s="10" t="s">
        <v>144</v>
      </c>
      <c r="AW146" s="10" t="s">
        <v>34</v>
      </c>
      <c r="AX146" s="10" t="s">
        <v>84</v>
      </c>
      <c r="AY146" s="240" t="s">
        <v>165</v>
      </c>
    </row>
    <row r="147" s="1" customFormat="1" ht="38.25" customHeight="1">
      <c r="B147" s="47"/>
      <c r="C147" s="220" t="s">
        <v>170</v>
      </c>
      <c r="D147" s="220" t="s">
        <v>166</v>
      </c>
      <c r="E147" s="221" t="s">
        <v>179</v>
      </c>
      <c r="F147" s="222" t="s">
        <v>180</v>
      </c>
      <c r="G147" s="222"/>
      <c r="H147" s="222"/>
      <c r="I147" s="222"/>
      <c r="J147" s="223" t="s">
        <v>169</v>
      </c>
      <c r="K147" s="224">
        <v>1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43</v>
      </c>
      <c r="V147" s="48"/>
      <c r="W147" s="229">
        <f>V147*K147</f>
        <v>0</v>
      </c>
      <c r="X147" s="229">
        <v>0.026839999999999999</v>
      </c>
      <c r="Y147" s="229">
        <f>X147*K147</f>
        <v>0.026839999999999999</v>
      </c>
      <c r="Z147" s="229">
        <v>0</v>
      </c>
      <c r="AA147" s="230">
        <f>Z147*K147</f>
        <v>0</v>
      </c>
      <c r="AR147" s="23" t="s">
        <v>170</v>
      </c>
      <c r="AT147" s="23" t="s">
        <v>166</v>
      </c>
      <c r="AU147" s="23" t="s">
        <v>144</v>
      </c>
      <c r="AY147" s="23" t="s">
        <v>165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144</v>
      </c>
      <c r="BK147" s="143">
        <f>ROUND(L147*K147,2)</f>
        <v>0</v>
      </c>
      <c r="BL147" s="23" t="s">
        <v>170</v>
      </c>
      <c r="BM147" s="23" t="s">
        <v>1179</v>
      </c>
    </row>
    <row r="148" s="10" customFormat="1" ht="16.5" customHeight="1">
      <c r="B148" s="231"/>
      <c r="C148" s="232"/>
      <c r="D148" s="232"/>
      <c r="E148" s="233" t="s">
        <v>22</v>
      </c>
      <c r="F148" s="234" t="s">
        <v>182</v>
      </c>
      <c r="G148" s="235"/>
      <c r="H148" s="235"/>
      <c r="I148" s="235"/>
      <c r="J148" s="232"/>
      <c r="K148" s="236">
        <v>1</v>
      </c>
      <c r="L148" s="232"/>
      <c r="M148" s="232"/>
      <c r="N148" s="232"/>
      <c r="O148" s="232"/>
      <c r="P148" s="232"/>
      <c r="Q148" s="232"/>
      <c r="R148" s="237"/>
      <c r="T148" s="238"/>
      <c r="U148" s="232"/>
      <c r="V148" s="232"/>
      <c r="W148" s="232"/>
      <c r="X148" s="232"/>
      <c r="Y148" s="232"/>
      <c r="Z148" s="232"/>
      <c r="AA148" s="239"/>
      <c r="AT148" s="240" t="s">
        <v>173</v>
      </c>
      <c r="AU148" s="240" t="s">
        <v>144</v>
      </c>
      <c r="AV148" s="10" t="s">
        <v>144</v>
      </c>
      <c r="AW148" s="10" t="s">
        <v>34</v>
      </c>
      <c r="AX148" s="10" t="s">
        <v>84</v>
      </c>
      <c r="AY148" s="240" t="s">
        <v>165</v>
      </c>
    </row>
    <row r="149" s="1" customFormat="1" ht="38.25" customHeight="1">
      <c r="B149" s="47"/>
      <c r="C149" s="220" t="s">
        <v>190</v>
      </c>
      <c r="D149" s="220" t="s">
        <v>166</v>
      </c>
      <c r="E149" s="221" t="s">
        <v>1180</v>
      </c>
      <c r="F149" s="222" t="s">
        <v>1181</v>
      </c>
      <c r="G149" s="222"/>
      <c r="H149" s="222"/>
      <c r="I149" s="222"/>
      <c r="J149" s="223" t="s">
        <v>185</v>
      </c>
      <c r="K149" s="224">
        <v>1.3500000000000001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43</v>
      </c>
      <c r="V149" s="48"/>
      <c r="W149" s="229">
        <f>V149*K149</f>
        <v>0</v>
      </c>
      <c r="X149" s="229">
        <v>0.068419999999999995</v>
      </c>
      <c r="Y149" s="229">
        <f>X149*K149</f>
        <v>0.092367000000000005</v>
      </c>
      <c r="Z149" s="229">
        <v>0</v>
      </c>
      <c r="AA149" s="230">
        <f>Z149*K149</f>
        <v>0</v>
      </c>
      <c r="AR149" s="23" t="s">
        <v>170</v>
      </c>
      <c r="AT149" s="23" t="s">
        <v>166</v>
      </c>
      <c r="AU149" s="23" t="s">
        <v>144</v>
      </c>
      <c r="AY149" s="23" t="s">
        <v>165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144</v>
      </c>
      <c r="BK149" s="143">
        <f>ROUND(L149*K149,2)</f>
        <v>0</v>
      </c>
      <c r="BL149" s="23" t="s">
        <v>170</v>
      </c>
      <c r="BM149" s="23" t="s">
        <v>1182</v>
      </c>
    </row>
    <row r="150" s="10" customFormat="1" ht="16.5" customHeight="1">
      <c r="B150" s="231"/>
      <c r="C150" s="232"/>
      <c r="D150" s="232"/>
      <c r="E150" s="233" t="s">
        <v>22</v>
      </c>
      <c r="F150" s="234" t="s">
        <v>188</v>
      </c>
      <c r="G150" s="235"/>
      <c r="H150" s="235"/>
      <c r="I150" s="235"/>
      <c r="J150" s="232"/>
      <c r="K150" s="236">
        <v>1</v>
      </c>
      <c r="L150" s="232"/>
      <c r="M150" s="232"/>
      <c r="N150" s="232"/>
      <c r="O150" s="232"/>
      <c r="P150" s="232"/>
      <c r="Q150" s="232"/>
      <c r="R150" s="237"/>
      <c r="T150" s="238"/>
      <c r="U150" s="232"/>
      <c r="V150" s="232"/>
      <c r="W150" s="232"/>
      <c r="X150" s="232"/>
      <c r="Y150" s="232"/>
      <c r="Z150" s="232"/>
      <c r="AA150" s="239"/>
      <c r="AT150" s="240" t="s">
        <v>173</v>
      </c>
      <c r="AU150" s="240" t="s">
        <v>144</v>
      </c>
      <c r="AV150" s="10" t="s">
        <v>144</v>
      </c>
      <c r="AW150" s="10" t="s">
        <v>34</v>
      </c>
      <c r="AX150" s="10" t="s">
        <v>76</v>
      </c>
      <c r="AY150" s="240" t="s">
        <v>165</v>
      </c>
    </row>
    <row r="151" s="10" customFormat="1" ht="16.5" customHeight="1">
      <c r="B151" s="231"/>
      <c r="C151" s="232"/>
      <c r="D151" s="232"/>
      <c r="E151" s="233" t="s">
        <v>22</v>
      </c>
      <c r="F151" s="241" t="s">
        <v>1183</v>
      </c>
      <c r="G151" s="232"/>
      <c r="H151" s="232"/>
      <c r="I151" s="232"/>
      <c r="J151" s="232"/>
      <c r="K151" s="236">
        <v>0.34999999999999998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173</v>
      </c>
      <c r="AU151" s="240" t="s">
        <v>144</v>
      </c>
      <c r="AV151" s="10" t="s">
        <v>144</v>
      </c>
      <c r="AW151" s="10" t="s">
        <v>34</v>
      </c>
      <c r="AX151" s="10" t="s">
        <v>76</v>
      </c>
      <c r="AY151" s="240" t="s">
        <v>165</v>
      </c>
    </row>
    <row r="152" s="11" customFormat="1" ht="16.5" customHeight="1">
      <c r="B152" s="242"/>
      <c r="C152" s="243"/>
      <c r="D152" s="243"/>
      <c r="E152" s="244" t="s">
        <v>22</v>
      </c>
      <c r="F152" s="245" t="s">
        <v>189</v>
      </c>
      <c r="G152" s="243"/>
      <c r="H152" s="243"/>
      <c r="I152" s="243"/>
      <c r="J152" s="243"/>
      <c r="K152" s="246">
        <v>1.3500000000000001</v>
      </c>
      <c r="L152" s="243"/>
      <c r="M152" s="243"/>
      <c r="N152" s="243"/>
      <c r="O152" s="243"/>
      <c r="P152" s="243"/>
      <c r="Q152" s="243"/>
      <c r="R152" s="247"/>
      <c r="T152" s="248"/>
      <c r="U152" s="243"/>
      <c r="V152" s="243"/>
      <c r="W152" s="243"/>
      <c r="X152" s="243"/>
      <c r="Y152" s="243"/>
      <c r="Z152" s="243"/>
      <c r="AA152" s="249"/>
      <c r="AT152" s="250" t="s">
        <v>173</v>
      </c>
      <c r="AU152" s="250" t="s">
        <v>144</v>
      </c>
      <c r="AV152" s="11" t="s">
        <v>170</v>
      </c>
      <c r="AW152" s="11" t="s">
        <v>34</v>
      </c>
      <c r="AX152" s="11" t="s">
        <v>84</v>
      </c>
      <c r="AY152" s="250" t="s">
        <v>165</v>
      </c>
    </row>
    <row r="153" s="1" customFormat="1" ht="38.25" customHeight="1">
      <c r="B153" s="47"/>
      <c r="C153" s="220" t="s">
        <v>195</v>
      </c>
      <c r="D153" s="220" t="s">
        <v>166</v>
      </c>
      <c r="E153" s="221" t="s">
        <v>183</v>
      </c>
      <c r="F153" s="222" t="s">
        <v>184</v>
      </c>
      <c r="G153" s="222"/>
      <c r="H153" s="222"/>
      <c r="I153" s="222"/>
      <c r="J153" s="223" t="s">
        <v>185</v>
      </c>
      <c r="K153" s="224">
        <v>2.3999999999999999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43</v>
      </c>
      <c r="V153" s="48"/>
      <c r="W153" s="229">
        <f>V153*K153</f>
        <v>0</v>
      </c>
      <c r="X153" s="229">
        <v>0.068419999999999995</v>
      </c>
      <c r="Y153" s="229">
        <f>X153*K153</f>
        <v>0.16420799999999999</v>
      </c>
      <c r="Z153" s="229">
        <v>0</v>
      </c>
      <c r="AA153" s="230">
        <f>Z153*K153</f>
        <v>0</v>
      </c>
      <c r="AR153" s="23" t="s">
        <v>170</v>
      </c>
      <c r="AT153" s="23" t="s">
        <v>166</v>
      </c>
      <c r="AU153" s="23" t="s">
        <v>144</v>
      </c>
      <c r="AY153" s="23" t="s">
        <v>165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144</v>
      </c>
      <c r="BK153" s="143">
        <f>ROUND(L153*K153,2)</f>
        <v>0</v>
      </c>
      <c r="BL153" s="23" t="s">
        <v>170</v>
      </c>
      <c r="BM153" s="23" t="s">
        <v>1184</v>
      </c>
    </row>
    <row r="154" s="10" customFormat="1" ht="16.5" customHeight="1">
      <c r="B154" s="231"/>
      <c r="C154" s="232"/>
      <c r="D154" s="232"/>
      <c r="E154" s="233" t="s">
        <v>22</v>
      </c>
      <c r="F154" s="234" t="s">
        <v>187</v>
      </c>
      <c r="G154" s="235"/>
      <c r="H154" s="235"/>
      <c r="I154" s="235"/>
      <c r="J154" s="232"/>
      <c r="K154" s="236">
        <v>2.3999999999999999</v>
      </c>
      <c r="L154" s="232"/>
      <c r="M154" s="232"/>
      <c r="N154" s="232"/>
      <c r="O154" s="232"/>
      <c r="P154" s="232"/>
      <c r="Q154" s="232"/>
      <c r="R154" s="237"/>
      <c r="T154" s="238"/>
      <c r="U154" s="232"/>
      <c r="V154" s="232"/>
      <c r="W154" s="232"/>
      <c r="X154" s="232"/>
      <c r="Y154" s="232"/>
      <c r="Z154" s="232"/>
      <c r="AA154" s="239"/>
      <c r="AT154" s="240" t="s">
        <v>173</v>
      </c>
      <c r="AU154" s="240" t="s">
        <v>144</v>
      </c>
      <c r="AV154" s="10" t="s">
        <v>144</v>
      </c>
      <c r="AW154" s="10" t="s">
        <v>34</v>
      </c>
      <c r="AX154" s="10" t="s">
        <v>76</v>
      </c>
      <c r="AY154" s="240" t="s">
        <v>165</v>
      </c>
    </row>
    <row r="155" s="11" customFormat="1" ht="16.5" customHeight="1">
      <c r="B155" s="242"/>
      <c r="C155" s="243"/>
      <c r="D155" s="243"/>
      <c r="E155" s="244" t="s">
        <v>22</v>
      </c>
      <c r="F155" s="245" t="s">
        <v>189</v>
      </c>
      <c r="G155" s="243"/>
      <c r="H155" s="243"/>
      <c r="I155" s="243"/>
      <c r="J155" s="243"/>
      <c r="K155" s="246">
        <v>2.3999999999999999</v>
      </c>
      <c r="L155" s="243"/>
      <c r="M155" s="243"/>
      <c r="N155" s="243"/>
      <c r="O155" s="243"/>
      <c r="P155" s="243"/>
      <c r="Q155" s="243"/>
      <c r="R155" s="247"/>
      <c r="T155" s="248"/>
      <c r="U155" s="243"/>
      <c r="V155" s="243"/>
      <c r="W155" s="243"/>
      <c r="X155" s="243"/>
      <c r="Y155" s="243"/>
      <c r="Z155" s="243"/>
      <c r="AA155" s="249"/>
      <c r="AT155" s="250" t="s">
        <v>173</v>
      </c>
      <c r="AU155" s="250" t="s">
        <v>144</v>
      </c>
      <c r="AV155" s="11" t="s">
        <v>170</v>
      </c>
      <c r="AW155" s="11" t="s">
        <v>34</v>
      </c>
      <c r="AX155" s="11" t="s">
        <v>84</v>
      </c>
      <c r="AY155" s="250" t="s">
        <v>165</v>
      </c>
    </row>
    <row r="156" s="1" customFormat="1" ht="38.25" customHeight="1">
      <c r="B156" s="47"/>
      <c r="C156" s="220" t="s">
        <v>200</v>
      </c>
      <c r="D156" s="220" t="s">
        <v>166</v>
      </c>
      <c r="E156" s="221" t="s">
        <v>191</v>
      </c>
      <c r="F156" s="222" t="s">
        <v>192</v>
      </c>
      <c r="G156" s="222"/>
      <c r="H156" s="222"/>
      <c r="I156" s="222"/>
      <c r="J156" s="223" t="s">
        <v>185</v>
      </c>
      <c r="K156" s="224">
        <v>1.74</v>
      </c>
      <c r="L156" s="225">
        <v>0</v>
      </c>
      <c r="M156" s="226"/>
      <c r="N156" s="22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43</v>
      </c>
      <c r="V156" s="48"/>
      <c r="W156" s="229">
        <f>V156*K156</f>
        <v>0</v>
      </c>
      <c r="X156" s="229">
        <v>0.064049999999999996</v>
      </c>
      <c r="Y156" s="229">
        <f>X156*K156</f>
        <v>0.11144699999999999</v>
      </c>
      <c r="Z156" s="229">
        <v>0</v>
      </c>
      <c r="AA156" s="230">
        <f>Z156*K156</f>
        <v>0</v>
      </c>
      <c r="AR156" s="23" t="s">
        <v>170</v>
      </c>
      <c r="AT156" s="23" t="s">
        <v>166</v>
      </c>
      <c r="AU156" s="23" t="s">
        <v>144</v>
      </c>
      <c r="AY156" s="23" t="s">
        <v>165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144</v>
      </c>
      <c r="BK156" s="143">
        <f>ROUND(L156*K156,2)</f>
        <v>0</v>
      </c>
      <c r="BL156" s="23" t="s">
        <v>170</v>
      </c>
      <c r="BM156" s="23" t="s">
        <v>1185</v>
      </c>
    </row>
    <row r="157" s="10" customFormat="1" ht="16.5" customHeight="1">
      <c r="B157" s="231"/>
      <c r="C157" s="232"/>
      <c r="D157" s="232"/>
      <c r="E157" s="233" t="s">
        <v>22</v>
      </c>
      <c r="F157" s="234" t="s">
        <v>1186</v>
      </c>
      <c r="G157" s="235"/>
      <c r="H157" s="235"/>
      <c r="I157" s="235"/>
      <c r="J157" s="232"/>
      <c r="K157" s="236">
        <v>1.74</v>
      </c>
      <c r="L157" s="232"/>
      <c r="M157" s="232"/>
      <c r="N157" s="232"/>
      <c r="O157" s="232"/>
      <c r="P157" s="232"/>
      <c r="Q157" s="232"/>
      <c r="R157" s="237"/>
      <c r="T157" s="238"/>
      <c r="U157" s="232"/>
      <c r="V157" s="232"/>
      <c r="W157" s="232"/>
      <c r="X157" s="232"/>
      <c r="Y157" s="232"/>
      <c r="Z157" s="232"/>
      <c r="AA157" s="239"/>
      <c r="AT157" s="240" t="s">
        <v>173</v>
      </c>
      <c r="AU157" s="240" t="s">
        <v>144</v>
      </c>
      <c r="AV157" s="10" t="s">
        <v>144</v>
      </c>
      <c r="AW157" s="10" t="s">
        <v>34</v>
      </c>
      <c r="AX157" s="10" t="s">
        <v>76</v>
      </c>
      <c r="AY157" s="240" t="s">
        <v>165</v>
      </c>
    </row>
    <row r="158" s="11" customFormat="1" ht="16.5" customHeight="1">
      <c r="B158" s="242"/>
      <c r="C158" s="243"/>
      <c r="D158" s="243"/>
      <c r="E158" s="244" t="s">
        <v>22</v>
      </c>
      <c r="F158" s="245" t="s">
        <v>189</v>
      </c>
      <c r="G158" s="243"/>
      <c r="H158" s="243"/>
      <c r="I158" s="243"/>
      <c r="J158" s="243"/>
      <c r="K158" s="246">
        <v>1.74</v>
      </c>
      <c r="L158" s="243"/>
      <c r="M158" s="243"/>
      <c r="N158" s="243"/>
      <c r="O158" s="243"/>
      <c r="P158" s="243"/>
      <c r="Q158" s="243"/>
      <c r="R158" s="247"/>
      <c r="T158" s="248"/>
      <c r="U158" s="243"/>
      <c r="V158" s="243"/>
      <c r="W158" s="243"/>
      <c r="X158" s="243"/>
      <c r="Y158" s="243"/>
      <c r="Z158" s="243"/>
      <c r="AA158" s="249"/>
      <c r="AT158" s="250" t="s">
        <v>173</v>
      </c>
      <c r="AU158" s="250" t="s">
        <v>144</v>
      </c>
      <c r="AV158" s="11" t="s">
        <v>170</v>
      </c>
      <c r="AW158" s="11" t="s">
        <v>34</v>
      </c>
      <c r="AX158" s="11" t="s">
        <v>84</v>
      </c>
      <c r="AY158" s="250" t="s">
        <v>165</v>
      </c>
    </row>
    <row r="159" s="9" customFormat="1" ht="29.88" customHeight="1">
      <c r="B159" s="206"/>
      <c r="C159" s="207"/>
      <c r="D159" s="217" t="s">
        <v>120</v>
      </c>
      <c r="E159" s="217"/>
      <c r="F159" s="217"/>
      <c r="G159" s="217"/>
      <c r="H159" s="217"/>
      <c r="I159" s="217"/>
      <c r="J159" s="217"/>
      <c r="K159" s="217"/>
      <c r="L159" s="217"/>
      <c r="M159" s="217"/>
      <c r="N159" s="218">
        <f>BK159</f>
        <v>0</v>
      </c>
      <c r="O159" s="219"/>
      <c r="P159" s="219"/>
      <c r="Q159" s="219"/>
      <c r="R159" s="210"/>
      <c r="T159" s="211"/>
      <c r="U159" s="207"/>
      <c r="V159" s="207"/>
      <c r="W159" s="212">
        <f>SUM(W160:W205)</f>
        <v>0</v>
      </c>
      <c r="X159" s="207"/>
      <c r="Y159" s="212">
        <f>SUM(Y160:Y205)</f>
        <v>2.6076927199999997</v>
      </c>
      <c r="Z159" s="207"/>
      <c r="AA159" s="213">
        <f>SUM(AA160:AA205)</f>
        <v>0</v>
      </c>
      <c r="AR159" s="214" t="s">
        <v>84</v>
      </c>
      <c r="AT159" s="215" t="s">
        <v>75</v>
      </c>
      <c r="AU159" s="215" t="s">
        <v>84</v>
      </c>
      <c r="AY159" s="214" t="s">
        <v>165</v>
      </c>
      <c r="BK159" s="216">
        <f>SUM(BK160:BK205)</f>
        <v>0</v>
      </c>
    </row>
    <row r="160" s="1" customFormat="1" ht="25.5" customHeight="1">
      <c r="B160" s="47"/>
      <c r="C160" s="220" t="s">
        <v>204</v>
      </c>
      <c r="D160" s="220" t="s">
        <v>166</v>
      </c>
      <c r="E160" s="221" t="s">
        <v>196</v>
      </c>
      <c r="F160" s="222" t="s">
        <v>197</v>
      </c>
      <c r="G160" s="222"/>
      <c r="H160" s="222"/>
      <c r="I160" s="222"/>
      <c r="J160" s="223" t="s">
        <v>185</v>
      </c>
      <c r="K160" s="224">
        <v>1.599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43</v>
      </c>
      <c r="V160" s="48"/>
      <c r="W160" s="229">
        <f>V160*K160</f>
        <v>0</v>
      </c>
      <c r="X160" s="229">
        <v>0.00025999999999999998</v>
      </c>
      <c r="Y160" s="229">
        <f>X160*K160</f>
        <v>0.00041573999999999995</v>
      </c>
      <c r="Z160" s="229">
        <v>0</v>
      </c>
      <c r="AA160" s="230">
        <f>Z160*K160</f>
        <v>0</v>
      </c>
      <c r="AR160" s="23" t="s">
        <v>170</v>
      </c>
      <c r="AT160" s="23" t="s">
        <v>166</v>
      </c>
      <c r="AU160" s="23" t="s">
        <v>144</v>
      </c>
      <c r="AY160" s="23" t="s">
        <v>165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144</v>
      </c>
      <c r="BK160" s="143">
        <f>ROUND(L160*K160,2)</f>
        <v>0</v>
      </c>
      <c r="BL160" s="23" t="s">
        <v>170</v>
      </c>
      <c r="BM160" s="23" t="s">
        <v>1187</v>
      </c>
    </row>
    <row r="161" s="10" customFormat="1" ht="16.5" customHeight="1">
      <c r="B161" s="231"/>
      <c r="C161" s="232"/>
      <c r="D161" s="232"/>
      <c r="E161" s="233" t="s">
        <v>22</v>
      </c>
      <c r="F161" s="234" t="s">
        <v>1188</v>
      </c>
      <c r="G161" s="235"/>
      <c r="H161" s="235"/>
      <c r="I161" s="235"/>
      <c r="J161" s="232"/>
      <c r="K161" s="236">
        <v>1.599</v>
      </c>
      <c r="L161" s="232"/>
      <c r="M161" s="232"/>
      <c r="N161" s="232"/>
      <c r="O161" s="232"/>
      <c r="P161" s="232"/>
      <c r="Q161" s="232"/>
      <c r="R161" s="237"/>
      <c r="T161" s="238"/>
      <c r="U161" s="232"/>
      <c r="V161" s="232"/>
      <c r="W161" s="232"/>
      <c r="X161" s="232"/>
      <c r="Y161" s="232"/>
      <c r="Z161" s="232"/>
      <c r="AA161" s="239"/>
      <c r="AT161" s="240" t="s">
        <v>173</v>
      </c>
      <c r="AU161" s="240" t="s">
        <v>144</v>
      </c>
      <c r="AV161" s="10" t="s">
        <v>144</v>
      </c>
      <c r="AW161" s="10" t="s">
        <v>34</v>
      </c>
      <c r="AX161" s="10" t="s">
        <v>76</v>
      </c>
      <c r="AY161" s="240" t="s">
        <v>165</v>
      </c>
    </row>
    <row r="162" s="11" customFormat="1" ht="16.5" customHeight="1">
      <c r="B162" s="242"/>
      <c r="C162" s="243"/>
      <c r="D162" s="243"/>
      <c r="E162" s="244" t="s">
        <v>22</v>
      </c>
      <c r="F162" s="245" t="s">
        <v>189</v>
      </c>
      <c r="G162" s="243"/>
      <c r="H162" s="243"/>
      <c r="I162" s="243"/>
      <c r="J162" s="243"/>
      <c r="K162" s="246">
        <v>1.599</v>
      </c>
      <c r="L162" s="243"/>
      <c r="M162" s="243"/>
      <c r="N162" s="243"/>
      <c r="O162" s="243"/>
      <c r="P162" s="243"/>
      <c r="Q162" s="243"/>
      <c r="R162" s="247"/>
      <c r="T162" s="248"/>
      <c r="U162" s="243"/>
      <c r="V162" s="243"/>
      <c r="W162" s="243"/>
      <c r="X162" s="243"/>
      <c r="Y162" s="243"/>
      <c r="Z162" s="243"/>
      <c r="AA162" s="249"/>
      <c r="AT162" s="250" t="s">
        <v>173</v>
      </c>
      <c r="AU162" s="250" t="s">
        <v>144</v>
      </c>
      <c r="AV162" s="11" t="s">
        <v>170</v>
      </c>
      <c r="AW162" s="11" t="s">
        <v>34</v>
      </c>
      <c r="AX162" s="11" t="s">
        <v>84</v>
      </c>
      <c r="AY162" s="250" t="s">
        <v>165</v>
      </c>
    </row>
    <row r="163" s="1" customFormat="1" ht="25.5" customHeight="1">
      <c r="B163" s="47"/>
      <c r="C163" s="220" t="s">
        <v>208</v>
      </c>
      <c r="D163" s="220" t="s">
        <v>166</v>
      </c>
      <c r="E163" s="221" t="s">
        <v>201</v>
      </c>
      <c r="F163" s="222" t="s">
        <v>202</v>
      </c>
      <c r="G163" s="222"/>
      <c r="H163" s="222"/>
      <c r="I163" s="222"/>
      <c r="J163" s="223" t="s">
        <v>185</v>
      </c>
      <c r="K163" s="224">
        <v>1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43</v>
      </c>
      <c r="V163" s="48"/>
      <c r="W163" s="229">
        <f>V163*K163</f>
        <v>0</v>
      </c>
      <c r="X163" s="229">
        <v>0.040000000000000001</v>
      </c>
      <c r="Y163" s="229">
        <f>X163*K163</f>
        <v>0.040000000000000001</v>
      </c>
      <c r="Z163" s="229">
        <v>0</v>
      </c>
      <c r="AA163" s="230">
        <f>Z163*K163</f>
        <v>0</v>
      </c>
      <c r="AR163" s="23" t="s">
        <v>170</v>
      </c>
      <c r="AT163" s="23" t="s">
        <v>166</v>
      </c>
      <c r="AU163" s="23" t="s">
        <v>144</v>
      </c>
      <c r="AY163" s="23" t="s">
        <v>165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144</v>
      </c>
      <c r="BK163" s="143">
        <f>ROUND(L163*K163,2)</f>
        <v>0</v>
      </c>
      <c r="BL163" s="23" t="s">
        <v>170</v>
      </c>
      <c r="BM163" s="23" t="s">
        <v>1189</v>
      </c>
    </row>
    <row r="164" s="1" customFormat="1" ht="25.5" customHeight="1">
      <c r="B164" s="47"/>
      <c r="C164" s="220" t="s">
        <v>216</v>
      </c>
      <c r="D164" s="220" t="s">
        <v>166</v>
      </c>
      <c r="E164" s="221" t="s">
        <v>205</v>
      </c>
      <c r="F164" s="222" t="s">
        <v>206</v>
      </c>
      <c r="G164" s="222"/>
      <c r="H164" s="222"/>
      <c r="I164" s="222"/>
      <c r="J164" s="223" t="s">
        <v>185</v>
      </c>
      <c r="K164" s="224">
        <v>1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43</v>
      </c>
      <c r="V164" s="48"/>
      <c r="W164" s="229">
        <f>V164*K164</f>
        <v>0</v>
      </c>
      <c r="X164" s="229">
        <v>0.041529999999999997</v>
      </c>
      <c r="Y164" s="229">
        <f>X164*K164</f>
        <v>0.041529999999999997</v>
      </c>
      <c r="Z164" s="229">
        <v>0</v>
      </c>
      <c r="AA164" s="230">
        <f>Z164*K164</f>
        <v>0</v>
      </c>
      <c r="AR164" s="23" t="s">
        <v>170</v>
      </c>
      <c r="AT164" s="23" t="s">
        <v>166</v>
      </c>
      <c r="AU164" s="23" t="s">
        <v>144</v>
      </c>
      <c r="AY164" s="23" t="s">
        <v>165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144</v>
      </c>
      <c r="BK164" s="143">
        <f>ROUND(L164*K164,2)</f>
        <v>0</v>
      </c>
      <c r="BL164" s="23" t="s">
        <v>170</v>
      </c>
      <c r="BM164" s="23" t="s">
        <v>1190</v>
      </c>
    </row>
    <row r="165" s="1" customFormat="1" ht="38.25" customHeight="1">
      <c r="B165" s="47"/>
      <c r="C165" s="220" t="s">
        <v>222</v>
      </c>
      <c r="D165" s="220" t="s">
        <v>166</v>
      </c>
      <c r="E165" s="221" t="s">
        <v>1191</v>
      </c>
      <c r="F165" s="222" t="s">
        <v>1192</v>
      </c>
      <c r="G165" s="222"/>
      <c r="H165" s="222"/>
      <c r="I165" s="222"/>
      <c r="J165" s="223" t="s">
        <v>185</v>
      </c>
      <c r="K165" s="224">
        <v>15.984999999999999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43</v>
      </c>
      <c r="V165" s="48"/>
      <c r="W165" s="229">
        <f>V165*K165</f>
        <v>0</v>
      </c>
      <c r="X165" s="229">
        <v>0.0057000000000000002</v>
      </c>
      <c r="Y165" s="229">
        <f>X165*K165</f>
        <v>0.091114500000000001</v>
      </c>
      <c r="Z165" s="229">
        <v>0</v>
      </c>
      <c r="AA165" s="230">
        <f>Z165*K165</f>
        <v>0</v>
      </c>
      <c r="AR165" s="23" t="s">
        <v>170</v>
      </c>
      <c r="AT165" s="23" t="s">
        <v>166</v>
      </c>
      <c r="AU165" s="23" t="s">
        <v>144</v>
      </c>
      <c r="AY165" s="23" t="s">
        <v>165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144</v>
      </c>
      <c r="BK165" s="143">
        <f>ROUND(L165*K165,2)</f>
        <v>0</v>
      </c>
      <c r="BL165" s="23" t="s">
        <v>170</v>
      </c>
      <c r="BM165" s="23" t="s">
        <v>1193</v>
      </c>
    </row>
    <row r="166" s="10" customFormat="1" ht="16.5" customHeight="1">
      <c r="B166" s="231"/>
      <c r="C166" s="232"/>
      <c r="D166" s="232"/>
      <c r="E166" s="233" t="s">
        <v>22</v>
      </c>
      <c r="F166" s="234" t="s">
        <v>212</v>
      </c>
      <c r="G166" s="235"/>
      <c r="H166" s="235"/>
      <c r="I166" s="235"/>
      <c r="J166" s="232"/>
      <c r="K166" s="236">
        <v>9.8249999999999993</v>
      </c>
      <c r="L166" s="232"/>
      <c r="M166" s="232"/>
      <c r="N166" s="232"/>
      <c r="O166" s="232"/>
      <c r="P166" s="232"/>
      <c r="Q166" s="232"/>
      <c r="R166" s="237"/>
      <c r="T166" s="238"/>
      <c r="U166" s="232"/>
      <c r="V166" s="232"/>
      <c r="W166" s="232"/>
      <c r="X166" s="232"/>
      <c r="Y166" s="232"/>
      <c r="Z166" s="232"/>
      <c r="AA166" s="239"/>
      <c r="AT166" s="240" t="s">
        <v>173</v>
      </c>
      <c r="AU166" s="240" t="s">
        <v>144</v>
      </c>
      <c r="AV166" s="10" t="s">
        <v>144</v>
      </c>
      <c r="AW166" s="10" t="s">
        <v>34</v>
      </c>
      <c r="AX166" s="10" t="s">
        <v>76</v>
      </c>
      <c r="AY166" s="240" t="s">
        <v>165</v>
      </c>
    </row>
    <row r="167" s="10" customFormat="1" ht="16.5" customHeight="1">
      <c r="B167" s="231"/>
      <c r="C167" s="232"/>
      <c r="D167" s="232"/>
      <c r="E167" s="233" t="s">
        <v>22</v>
      </c>
      <c r="F167" s="241" t="s">
        <v>213</v>
      </c>
      <c r="G167" s="232"/>
      <c r="H167" s="232"/>
      <c r="I167" s="232"/>
      <c r="J167" s="232"/>
      <c r="K167" s="236">
        <v>1.1699999999999999</v>
      </c>
      <c r="L167" s="232"/>
      <c r="M167" s="232"/>
      <c r="N167" s="232"/>
      <c r="O167" s="232"/>
      <c r="P167" s="232"/>
      <c r="Q167" s="232"/>
      <c r="R167" s="237"/>
      <c r="T167" s="238"/>
      <c r="U167" s="232"/>
      <c r="V167" s="232"/>
      <c r="W167" s="232"/>
      <c r="X167" s="232"/>
      <c r="Y167" s="232"/>
      <c r="Z167" s="232"/>
      <c r="AA167" s="239"/>
      <c r="AT167" s="240" t="s">
        <v>173</v>
      </c>
      <c r="AU167" s="240" t="s">
        <v>144</v>
      </c>
      <c r="AV167" s="10" t="s">
        <v>144</v>
      </c>
      <c r="AW167" s="10" t="s">
        <v>34</v>
      </c>
      <c r="AX167" s="10" t="s">
        <v>76</v>
      </c>
      <c r="AY167" s="240" t="s">
        <v>165</v>
      </c>
    </row>
    <row r="168" s="10" customFormat="1" ht="16.5" customHeight="1">
      <c r="B168" s="231"/>
      <c r="C168" s="232"/>
      <c r="D168" s="232"/>
      <c r="E168" s="233" t="s">
        <v>22</v>
      </c>
      <c r="F168" s="241" t="s">
        <v>214</v>
      </c>
      <c r="G168" s="232"/>
      <c r="H168" s="232"/>
      <c r="I168" s="232"/>
      <c r="J168" s="232"/>
      <c r="K168" s="236">
        <v>4.0300000000000002</v>
      </c>
      <c r="L168" s="232"/>
      <c r="M168" s="232"/>
      <c r="N168" s="232"/>
      <c r="O168" s="232"/>
      <c r="P168" s="232"/>
      <c r="Q168" s="232"/>
      <c r="R168" s="237"/>
      <c r="T168" s="238"/>
      <c r="U168" s="232"/>
      <c r="V168" s="232"/>
      <c r="W168" s="232"/>
      <c r="X168" s="232"/>
      <c r="Y168" s="232"/>
      <c r="Z168" s="232"/>
      <c r="AA168" s="239"/>
      <c r="AT168" s="240" t="s">
        <v>173</v>
      </c>
      <c r="AU168" s="240" t="s">
        <v>144</v>
      </c>
      <c r="AV168" s="10" t="s">
        <v>144</v>
      </c>
      <c r="AW168" s="10" t="s">
        <v>34</v>
      </c>
      <c r="AX168" s="10" t="s">
        <v>76</v>
      </c>
      <c r="AY168" s="240" t="s">
        <v>165</v>
      </c>
    </row>
    <row r="169" s="10" customFormat="1" ht="16.5" customHeight="1">
      <c r="B169" s="231"/>
      <c r="C169" s="232"/>
      <c r="D169" s="232"/>
      <c r="E169" s="233" t="s">
        <v>22</v>
      </c>
      <c r="F169" s="241" t="s">
        <v>215</v>
      </c>
      <c r="G169" s="232"/>
      <c r="H169" s="232"/>
      <c r="I169" s="232"/>
      <c r="J169" s="232"/>
      <c r="K169" s="236">
        <v>0.95999999999999996</v>
      </c>
      <c r="L169" s="232"/>
      <c r="M169" s="232"/>
      <c r="N169" s="232"/>
      <c r="O169" s="232"/>
      <c r="P169" s="232"/>
      <c r="Q169" s="232"/>
      <c r="R169" s="237"/>
      <c r="T169" s="238"/>
      <c r="U169" s="232"/>
      <c r="V169" s="232"/>
      <c r="W169" s="232"/>
      <c r="X169" s="232"/>
      <c r="Y169" s="232"/>
      <c r="Z169" s="232"/>
      <c r="AA169" s="239"/>
      <c r="AT169" s="240" t="s">
        <v>173</v>
      </c>
      <c r="AU169" s="240" t="s">
        <v>144</v>
      </c>
      <c r="AV169" s="10" t="s">
        <v>144</v>
      </c>
      <c r="AW169" s="10" t="s">
        <v>34</v>
      </c>
      <c r="AX169" s="10" t="s">
        <v>76</v>
      </c>
      <c r="AY169" s="240" t="s">
        <v>165</v>
      </c>
    </row>
    <row r="170" s="11" customFormat="1" ht="16.5" customHeight="1">
      <c r="B170" s="242"/>
      <c r="C170" s="243"/>
      <c r="D170" s="243"/>
      <c r="E170" s="244" t="s">
        <v>22</v>
      </c>
      <c r="F170" s="245" t="s">
        <v>189</v>
      </c>
      <c r="G170" s="243"/>
      <c r="H170" s="243"/>
      <c r="I170" s="243"/>
      <c r="J170" s="243"/>
      <c r="K170" s="246">
        <v>15.984999999999999</v>
      </c>
      <c r="L170" s="243"/>
      <c r="M170" s="243"/>
      <c r="N170" s="243"/>
      <c r="O170" s="243"/>
      <c r="P170" s="243"/>
      <c r="Q170" s="243"/>
      <c r="R170" s="247"/>
      <c r="T170" s="248"/>
      <c r="U170" s="243"/>
      <c r="V170" s="243"/>
      <c r="W170" s="243"/>
      <c r="X170" s="243"/>
      <c r="Y170" s="243"/>
      <c r="Z170" s="243"/>
      <c r="AA170" s="249"/>
      <c r="AT170" s="250" t="s">
        <v>173</v>
      </c>
      <c r="AU170" s="250" t="s">
        <v>144</v>
      </c>
      <c r="AV170" s="11" t="s">
        <v>170</v>
      </c>
      <c r="AW170" s="11" t="s">
        <v>34</v>
      </c>
      <c r="AX170" s="11" t="s">
        <v>84</v>
      </c>
      <c r="AY170" s="250" t="s">
        <v>165</v>
      </c>
    </row>
    <row r="171" s="1" customFormat="1" ht="25.5" customHeight="1">
      <c r="B171" s="47"/>
      <c r="C171" s="220" t="s">
        <v>226</v>
      </c>
      <c r="D171" s="220" t="s">
        <v>166</v>
      </c>
      <c r="E171" s="221" t="s">
        <v>217</v>
      </c>
      <c r="F171" s="222" t="s">
        <v>218</v>
      </c>
      <c r="G171" s="222"/>
      <c r="H171" s="222"/>
      <c r="I171" s="222"/>
      <c r="J171" s="223" t="s">
        <v>185</v>
      </c>
      <c r="K171" s="224">
        <v>28.978000000000002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43</v>
      </c>
      <c r="V171" s="48"/>
      <c r="W171" s="229">
        <f>V171*K171</f>
        <v>0</v>
      </c>
      <c r="X171" s="229">
        <v>0.00025999999999999998</v>
      </c>
      <c r="Y171" s="229">
        <f>X171*K171</f>
        <v>0.00753428</v>
      </c>
      <c r="Z171" s="229">
        <v>0</v>
      </c>
      <c r="AA171" s="230">
        <f>Z171*K171</f>
        <v>0</v>
      </c>
      <c r="AR171" s="23" t="s">
        <v>170</v>
      </c>
      <c r="AT171" s="23" t="s">
        <v>166</v>
      </c>
      <c r="AU171" s="23" t="s">
        <v>144</v>
      </c>
      <c r="AY171" s="23" t="s">
        <v>165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144</v>
      </c>
      <c r="BK171" s="143">
        <f>ROUND(L171*K171,2)</f>
        <v>0</v>
      </c>
      <c r="BL171" s="23" t="s">
        <v>170</v>
      </c>
      <c r="BM171" s="23" t="s">
        <v>1194</v>
      </c>
    </row>
    <row r="172" s="10" customFormat="1" ht="16.5" customHeight="1">
      <c r="B172" s="231"/>
      <c r="C172" s="232"/>
      <c r="D172" s="232"/>
      <c r="E172" s="233" t="s">
        <v>22</v>
      </c>
      <c r="F172" s="234" t="s">
        <v>1195</v>
      </c>
      <c r="G172" s="235"/>
      <c r="H172" s="235"/>
      <c r="I172" s="235"/>
      <c r="J172" s="232"/>
      <c r="K172" s="236">
        <v>17.687999999999999</v>
      </c>
      <c r="L172" s="232"/>
      <c r="M172" s="232"/>
      <c r="N172" s="232"/>
      <c r="O172" s="232"/>
      <c r="P172" s="232"/>
      <c r="Q172" s="232"/>
      <c r="R172" s="237"/>
      <c r="T172" s="238"/>
      <c r="U172" s="232"/>
      <c r="V172" s="232"/>
      <c r="W172" s="232"/>
      <c r="X172" s="232"/>
      <c r="Y172" s="232"/>
      <c r="Z172" s="232"/>
      <c r="AA172" s="239"/>
      <c r="AT172" s="240" t="s">
        <v>173</v>
      </c>
      <c r="AU172" s="240" t="s">
        <v>144</v>
      </c>
      <c r="AV172" s="10" t="s">
        <v>144</v>
      </c>
      <c r="AW172" s="10" t="s">
        <v>34</v>
      </c>
      <c r="AX172" s="10" t="s">
        <v>76</v>
      </c>
      <c r="AY172" s="240" t="s">
        <v>165</v>
      </c>
    </row>
    <row r="173" s="10" customFormat="1" ht="16.5" customHeight="1">
      <c r="B173" s="231"/>
      <c r="C173" s="232"/>
      <c r="D173" s="232"/>
      <c r="E173" s="233" t="s">
        <v>22</v>
      </c>
      <c r="F173" s="241" t="s">
        <v>1196</v>
      </c>
      <c r="G173" s="232"/>
      <c r="H173" s="232"/>
      <c r="I173" s="232"/>
      <c r="J173" s="232"/>
      <c r="K173" s="236">
        <v>11.289999999999999</v>
      </c>
      <c r="L173" s="232"/>
      <c r="M173" s="232"/>
      <c r="N173" s="232"/>
      <c r="O173" s="232"/>
      <c r="P173" s="232"/>
      <c r="Q173" s="232"/>
      <c r="R173" s="237"/>
      <c r="T173" s="238"/>
      <c r="U173" s="232"/>
      <c r="V173" s="232"/>
      <c r="W173" s="232"/>
      <c r="X173" s="232"/>
      <c r="Y173" s="232"/>
      <c r="Z173" s="232"/>
      <c r="AA173" s="239"/>
      <c r="AT173" s="240" t="s">
        <v>173</v>
      </c>
      <c r="AU173" s="240" t="s">
        <v>144</v>
      </c>
      <c r="AV173" s="10" t="s">
        <v>144</v>
      </c>
      <c r="AW173" s="10" t="s">
        <v>34</v>
      </c>
      <c r="AX173" s="10" t="s">
        <v>76</v>
      </c>
      <c r="AY173" s="240" t="s">
        <v>165</v>
      </c>
    </row>
    <row r="174" s="11" customFormat="1" ht="16.5" customHeight="1">
      <c r="B174" s="242"/>
      <c r="C174" s="243"/>
      <c r="D174" s="243"/>
      <c r="E174" s="244" t="s">
        <v>22</v>
      </c>
      <c r="F174" s="245" t="s">
        <v>189</v>
      </c>
      <c r="G174" s="243"/>
      <c r="H174" s="243"/>
      <c r="I174" s="243"/>
      <c r="J174" s="243"/>
      <c r="K174" s="246">
        <v>28.978000000000002</v>
      </c>
      <c r="L174" s="243"/>
      <c r="M174" s="243"/>
      <c r="N174" s="243"/>
      <c r="O174" s="243"/>
      <c r="P174" s="243"/>
      <c r="Q174" s="243"/>
      <c r="R174" s="247"/>
      <c r="T174" s="248"/>
      <c r="U174" s="243"/>
      <c r="V174" s="243"/>
      <c r="W174" s="243"/>
      <c r="X174" s="243"/>
      <c r="Y174" s="243"/>
      <c r="Z174" s="243"/>
      <c r="AA174" s="249"/>
      <c r="AT174" s="250" t="s">
        <v>173</v>
      </c>
      <c r="AU174" s="250" t="s">
        <v>144</v>
      </c>
      <c r="AV174" s="11" t="s">
        <v>170</v>
      </c>
      <c r="AW174" s="11" t="s">
        <v>34</v>
      </c>
      <c r="AX174" s="11" t="s">
        <v>84</v>
      </c>
      <c r="AY174" s="250" t="s">
        <v>165</v>
      </c>
    </row>
    <row r="175" s="1" customFormat="1" ht="25.5" customHeight="1">
      <c r="B175" s="47"/>
      <c r="C175" s="220" t="s">
        <v>233</v>
      </c>
      <c r="D175" s="220" t="s">
        <v>166</v>
      </c>
      <c r="E175" s="221" t="s">
        <v>223</v>
      </c>
      <c r="F175" s="222" t="s">
        <v>224</v>
      </c>
      <c r="G175" s="222"/>
      <c r="H175" s="222"/>
      <c r="I175" s="222"/>
      <c r="J175" s="223" t="s">
        <v>185</v>
      </c>
      <c r="K175" s="224">
        <v>8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43</v>
      </c>
      <c r="V175" s="48"/>
      <c r="W175" s="229">
        <f>V175*K175</f>
        <v>0</v>
      </c>
      <c r="X175" s="229">
        <v>0.040000000000000001</v>
      </c>
      <c r="Y175" s="229">
        <f>X175*K175</f>
        <v>0.32000000000000001</v>
      </c>
      <c r="Z175" s="229">
        <v>0</v>
      </c>
      <c r="AA175" s="230">
        <f>Z175*K175</f>
        <v>0</v>
      </c>
      <c r="AR175" s="23" t="s">
        <v>170</v>
      </c>
      <c r="AT175" s="23" t="s">
        <v>166</v>
      </c>
      <c r="AU175" s="23" t="s">
        <v>144</v>
      </c>
      <c r="AY175" s="23" t="s">
        <v>165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144</v>
      </c>
      <c r="BK175" s="143">
        <f>ROUND(L175*K175,2)</f>
        <v>0</v>
      </c>
      <c r="BL175" s="23" t="s">
        <v>170</v>
      </c>
      <c r="BM175" s="23" t="s">
        <v>1197</v>
      </c>
    </row>
    <row r="176" s="1" customFormat="1" ht="38.25" customHeight="1">
      <c r="B176" s="47"/>
      <c r="C176" s="220" t="s">
        <v>242</v>
      </c>
      <c r="D176" s="220" t="s">
        <v>166</v>
      </c>
      <c r="E176" s="221" t="s">
        <v>227</v>
      </c>
      <c r="F176" s="222" t="s">
        <v>228</v>
      </c>
      <c r="G176" s="222"/>
      <c r="H176" s="222"/>
      <c r="I176" s="222"/>
      <c r="J176" s="223" t="s">
        <v>185</v>
      </c>
      <c r="K176" s="224">
        <v>6.7999999999999998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43</v>
      </c>
      <c r="V176" s="48"/>
      <c r="W176" s="229">
        <f>V176*K176</f>
        <v>0</v>
      </c>
      <c r="X176" s="229">
        <v>0.0048900000000000002</v>
      </c>
      <c r="Y176" s="229">
        <f>X176*K176</f>
        <v>0.033252000000000004</v>
      </c>
      <c r="Z176" s="229">
        <v>0</v>
      </c>
      <c r="AA176" s="230">
        <f>Z176*K176</f>
        <v>0</v>
      </c>
      <c r="AR176" s="23" t="s">
        <v>170</v>
      </c>
      <c r="AT176" s="23" t="s">
        <v>166</v>
      </c>
      <c r="AU176" s="23" t="s">
        <v>144</v>
      </c>
      <c r="AY176" s="23" t="s">
        <v>165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144</v>
      </c>
      <c r="BK176" s="143">
        <f>ROUND(L176*K176,2)</f>
        <v>0</v>
      </c>
      <c r="BL176" s="23" t="s">
        <v>170</v>
      </c>
      <c r="BM176" s="23" t="s">
        <v>1198</v>
      </c>
    </row>
    <row r="177" s="12" customFormat="1" ht="16.5" customHeight="1">
      <c r="B177" s="251"/>
      <c r="C177" s="252"/>
      <c r="D177" s="252"/>
      <c r="E177" s="253" t="s">
        <v>22</v>
      </c>
      <c r="F177" s="254" t="s">
        <v>230</v>
      </c>
      <c r="G177" s="255"/>
      <c r="H177" s="255"/>
      <c r="I177" s="255"/>
      <c r="J177" s="252"/>
      <c r="K177" s="253" t="s">
        <v>22</v>
      </c>
      <c r="L177" s="252"/>
      <c r="M177" s="252"/>
      <c r="N177" s="252"/>
      <c r="O177" s="252"/>
      <c r="P177" s="252"/>
      <c r="Q177" s="252"/>
      <c r="R177" s="256"/>
      <c r="T177" s="257"/>
      <c r="U177" s="252"/>
      <c r="V177" s="252"/>
      <c r="W177" s="252"/>
      <c r="X177" s="252"/>
      <c r="Y177" s="252"/>
      <c r="Z177" s="252"/>
      <c r="AA177" s="258"/>
      <c r="AT177" s="259" t="s">
        <v>173</v>
      </c>
      <c r="AU177" s="259" t="s">
        <v>144</v>
      </c>
      <c r="AV177" s="12" t="s">
        <v>84</v>
      </c>
      <c r="AW177" s="12" t="s">
        <v>34</v>
      </c>
      <c r="AX177" s="12" t="s">
        <v>76</v>
      </c>
      <c r="AY177" s="259" t="s">
        <v>165</v>
      </c>
    </row>
    <row r="178" s="10" customFormat="1" ht="16.5" customHeight="1">
      <c r="B178" s="231"/>
      <c r="C178" s="232"/>
      <c r="D178" s="232"/>
      <c r="E178" s="233" t="s">
        <v>22</v>
      </c>
      <c r="F178" s="241" t="s">
        <v>231</v>
      </c>
      <c r="G178" s="232"/>
      <c r="H178" s="232"/>
      <c r="I178" s="232"/>
      <c r="J178" s="232"/>
      <c r="K178" s="236">
        <v>4.7999999999999998</v>
      </c>
      <c r="L178" s="232"/>
      <c r="M178" s="232"/>
      <c r="N178" s="232"/>
      <c r="O178" s="232"/>
      <c r="P178" s="232"/>
      <c r="Q178" s="232"/>
      <c r="R178" s="237"/>
      <c r="T178" s="238"/>
      <c r="U178" s="232"/>
      <c r="V178" s="232"/>
      <c r="W178" s="232"/>
      <c r="X178" s="232"/>
      <c r="Y178" s="232"/>
      <c r="Z178" s="232"/>
      <c r="AA178" s="239"/>
      <c r="AT178" s="240" t="s">
        <v>173</v>
      </c>
      <c r="AU178" s="240" t="s">
        <v>144</v>
      </c>
      <c r="AV178" s="10" t="s">
        <v>144</v>
      </c>
      <c r="AW178" s="10" t="s">
        <v>34</v>
      </c>
      <c r="AX178" s="10" t="s">
        <v>76</v>
      </c>
      <c r="AY178" s="240" t="s">
        <v>165</v>
      </c>
    </row>
    <row r="179" s="10" customFormat="1" ht="16.5" customHeight="1">
      <c r="B179" s="231"/>
      <c r="C179" s="232"/>
      <c r="D179" s="232"/>
      <c r="E179" s="233" t="s">
        <v>22</v>
      </c>
      <c r="F179" s="241" t="s">
        <v>232</v>
      </c>
      <c r="G179" s="232"/>
      <c r="H179" s="232"/>
      <c r="I179" s="232"/>
      <c r="J179" s="232"/>
      <c r="K179" s="236">
        <v>2</v>
      </c>
      <c r="L179" s="232"/>
      <c r="M179" s="232"/>
      <c r="N179" s="232"/>
      <c r="O179" s="232"/>
      <c r="P179" s="232"/>
      <c r="Q179" s="232"/>
      <c r="R179" s="237"/>
      <c r="T179" s="238"/>
      <c r="U179" s="232"/>
      <c r="V179" s="232"/>
      <c r="W179" s="232"/>
      <c r="X179" s="232"/>
      <c r="Y179" s="232"/>
      <c r="Z179" s="232"/>
      <c r="AA179" s="239"/>
      <c r="AT179" s="240" t="s">
        <v>173</v>
      </c>
      <c r="AU179" s="240" t="s">
        <v>144</v>
      </c>
      <c r="AV179" s="10" t="s">
        <v>144</v>
      </c>
      <c r="AW179" s="10" t="s">
        <v>34</v>
      </c>
      <c r="AX179" s="10" t="s">
        <v>76</v>
      </c>
      <c r="AY179" s="240" t="s">
        <v>165</v>
      </c>
    </row>
    <row r="180" s="11" customFormat="1" ht="16.5" customHeight="1">
      <c r="B180" s="242"/>
      <c r="C180" s="243"/>
      <c r="D180" s="243"/>
      <c r="E180" s="244" t="s">
        <v>22</v>
      </c>
      <c r="F180" s="245" t="s">
        <v>189</v>
      </c>
      <c r="G180" s="243"/>
      <c r="H180" s="243"/>
      <c r="I180" s="243"/>
      <c r="J180" s="243"/>
      <c r="K180" s="246">
        <v>6.7999999999999998</v>
      </c>
      <c r="L180" s="243"/>
      <c r="M180" s="243"/>
      <c r="N180" s="243"/>
      <c r="O180" s="243"/>
      <c r="P180" s="243"/>
      <c r="Q180" s="243"/>
      <c r="R180" s="247"/>
      <c r="T180" s="248"/>
      <c r="U180" s="243"/>
      <c r="V180" s="243"/>
      <c r="W180" s="243"/>
      <c r="X180" s="243"/>
      <c r="Y180" s="243"/>
      <c r="Z180" s="243"/>
      <c r="AA180" s="249"/>
      <c r="AT180" s="250" t="s">
        <v>173</v>
      </c>
      <c r="AU180" s="250" t="s">
        <v>144</v>
      </c>
      <c r="AV180" s="11" t="s">
        <v>170</v>
      </c>
      <c r="AW180" s="11" t="s">
        <v>34</v>
      </c>
      <c r="AX180" s="11" t="s">
        <v>84</v>
      </c>
      <c r="AY180" s="250" t="s">
        <v>165</v>
      </c>
    </row>
    <row r="181" s="1" customFormat="1" ht="38.25" customHeight="1">
      <c r="B181" s="47"/>
      <c r="C181" s="220" t="s">
        <v>11</v>
      </c>
      <c r="D181" s="220" t="s">
        <v>166</v>
      </c>
      <c r="E181" s="221" t="s">
        <v>234</v>
      </c>
      <c r="F181" s="222" t="s">
        <v>235</v>
      </c>
      <c r="G181" s="222"/>
      <c r="H181" s="222"/>
      <c r="I181" s="222"/>
      <c r="J181" s="223" t="s">
        <v>185</v>
      </c>
      <c r="K181" s="224">
        <v>11.289999999999999</v>
      </c>
      <c r="L181" s="225">
        <v>0</v>
      </c>
      <c r="M181" s="226"/>
      <c r="N181" s="227">
        <f>ROUND(L181*K181,2)</f>
        <v>0</v>
      </c>
      <c r="O181" s="227"/>
      <c r="P181" s="227"/>
      <c r="Q181" s="227"/>
      <c r="R181" s="49"/>
      <c r="T181" s="228" t="s">
        <v>22</v>
      </c>
      <c r="U181" s="57" t="s">
        <v>43</v>
      </c>
      <c r="V181" s="48"/>
      <c r="W181" s="229">
        <f>V181*K181</f>
        <v>0</v>
      </c>
      <c r="X181" s="229">
        <v>0.018380000000000001</v>
      </c>
      <c r="Y181" s="229">
        <f>X181*K181</f>
        <v>0.20751019999999998</v>
      </c>
      <c r="Z181" s="229">
        <v>0</v>
      </c>
      <c r="AA181" s="230">
        <f>Z181*K181</f>
        <v>0</v>
      </c>
      <c r="AR181" s="23" t="s">
        <v>170</v>
      </c>
      <c r="AT181" s="23" t="s">
        <v>166</v>
      </c>
      <c r="AU181" s="23" t="s">
        <v>144</v>
      </c>
      <c r="AY181" s="23" t="s">
        <v>165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144</v>
      </c>
      <c r="BK181" s="143">
        <f>ROUND(L181*K181,2)</f>
        <v>0</v>
      </c>
      <c r="BL181" s="23" t="s">
        <v>170</v>
      </c>
      <c r="BM181" s="23" t="s">
        <v>1199</v>
      </c>
    </row>
    <row r="182" s="10" customFormat="1" ht="16.5" customHeight="1">
      <c r="B182" s="231"/>
      <c r="C182" s="232"/>
      <c r="D182" s="232"/>
      <c r="E182" s="233" t="s">
        <v>22</v>
      </c>
      <c r="F182" s="234" t="s">
        <v>237</v>
      </c>
      <c r="G182" s="235"/>
      <c r="H182" s="235"/>
      <c r="I182" s="235"/>
      <c r="J182" s="232"/>
      <c r="K182" s="236">
        <v>2</v>
      </c>
      <c r="L182" s="232"/>
      <c r="M182" s="232"/>
      <c r="N182" s="232"/>
      <c r="O182" s="232"/>
      <c r="P182" s="232"/>
      <c r="Q182" s="232"/>
      <c r="R182" s="237"/>
      <c r="T182" s="238"/>
      <c r="U182" s="232"/>
      <c r="V182" s="232"/>
      <c r="W182" s="232"/>
      <c r="X182" s="232"/>
      <c r="Y182" s="232"/>
      <c r="Z182" s="232"/>
      <c r="AA182" s="239"/>
      <c r="AT182" s="240" t="s">
        <v>173</v>
      </c>
      <c r="AU182" s="240" t="s">
        <v>144</v>
      </c>
      <c r="AV182" s="10" t="s">
        <v>144</v>
      </c>
      <c r="AW182" s="10" t="s">
        <v>34</v>
      </c>
      <c r="AX182" s="10" t="s">
        <v>76</v>
      </c>
      <c r="AY182" s="240" t="s">
        <v>165</v>
      </c>
    </row>
    <row r="183" s="10" customFormat="1" ht="16.5" customHeight="1">
      <c r="B183" s="231"/>
      <c r="C183" s="232"/>
      <c r="D183" s="232"/>
      <c r="E183" s="233" t="s">
        <v>22</v>
      </c>
      <c r="F183" s="241" t="s">
        <v>238</v>
      </c>
      <c r="G183" s="232"/>
      <c r="H183" s="232"/>
      <c r="I183" s="232"/>
      <c r="J183" s="232"/>
      <c r="K183" s="236">
        <v>4.7999999999999998</v>
      </c>
      <c r="L183" s="232"/>
      <c r="M183" s="232"/>
      <c r="N183" s="232"/>
      <c r="O183" s="232"/>
      <c r="P183" s="232"/>
      <c r="Q183" s="232"/>
      <c r="R183" s="237"/>
      <c r="T183" s="238"/>
      <c r="U183" s="232"/>
      <c r="V183" s="232"/>
      <c r="W183" s="232"/>
      <c r="X183" s="232"/>
      <c r="Y183" s="232"/>
      <c r="Z183" s="232"/>
      <c r="AA183" s="239"/>
      <c r="AT183" s="240" t="s">
        <v>173</v>
      </c>
      <c r="AU183" s="240" t="s">
        <v>144</v>
      </c>
      <c r="AV183" s="10" t="s">
        <v>144</v>
      </c>
      <c r="AW183" s="10" t="s">
        <v>34</v>
      </c>
      <c r="AX183" s="10" t="s">
        <v>76</v>
      </c>
      <c r="AY183" s="240" t="s">
        <v>165</v>
      </c>
    </row>
    <row r="184" s="10" customFormat="1" ht="16.5" customHeight="1">
      <c r="B184" s="231"/>
      <c r="C184" s="232"/>
      <c r="D184" s="232"/>
      <c r="E184" s="233" t="s">
        <v>22</v>
      </c>
      <c r="F184" s="241" t="s">
        <v>239</v>
      </c>
      <c r="G184" s="232"/>
      <c r="H184" s="232"/>
      <c r="I184" s="232"/>
      <c r="J184" s="232"/>
      <c r="K184" s="236">
        <v>2</v>
      </c>
      <c r="L184" s="232"/>
      <c r="M184" s="232"/>
      <c r="N184" s="232"/>
      <c r="O184" s="232"/>
      <c r="P184" s="232"/>
      <c r="Q184" s="232"/>
      <c r="R184" s="237"/>
      <c r="T184" s="238"/>
      <c r="U184" s="232"/>
      <c r="V184" s="232"/>
      <c r="W184" s="232"/>
      <c r="X184" s="232"/>
      <c r="Y184" s="232"/>
      <c r="Z184" s="232"/>
      <c r="AA184" s="239"/>
      <c r="AT184" s="240" t="s">
        <v>173</v>
      </c>
      <c r="AU184" s="240" t="s">
        <v>144</v>
      </c>
      <c r="AV184" s="10" t="s">
        <v>144</v>
      </c>
      <c r="AW184" s="10" t="s">
        <v>34</v>
      </c>
      <c r="AX184" s="10" t="s">
        <v>76</v>
      </c>
      <c r="AY184" s="240" t="s">
        <v>165</v>
      </c>
    </row>
    <row r="185" s="10" customFormat="1" ht="16.5" customHeight="1">
      <c r="B185" s="231"/>
      <c r="C185" s="232"/>
      <c r="D185" s="232"/>
      <c r="E185" s="233" t="s">
        <v>22</v>
      </c>
      <c r="F185" s="241" t="s">
        <v>1200</v>
      </c>
      <c r="G185" s="232"/>
      <c r="H185" s="232"/>
      <c r="I185" s="232"/>
      <c r="J185" s="232"/>
      <c r="K185" s="236">
        <v>2.4900000000000002</v>
      </c>
      <c r="L185" s="232"/>
      <c r="M185" s="232"/>
      <c r="N185" s="232"/>
      <c r="O185" s="232"/>
      <c r="P185" s="232"/>
      <c r="Q185" s="232"/>
      <c r="R185" s="237"/>
      <c r="T185" s="238"/>
      <c r="U185" s="232"/>
      <c r="V185" s="232"/>
      <c r="W185" s="232"/>
      <c r="X185" s="232"/>
      <c r="Y185" s="232"/>
      <c r="Z185" s="232"/>
      <c r="AA185" s="239"/>
      <c r="AT185" s="240" t="s">
        <v>173</v>
      </c>
      <c r="AU185" s="240" t="s">
        <v>144</v>
      </c>
      <c r="AV185" s="10" t="s">
        <v>144</v>
      </c>
      <c r="AW185" s="10" t="s">
        <v>34</v>
      </c>
      <c r="AX185" s="10" t="s">
        <v>76</v>
      </c>
      <c r="AY185" s="240" t="s">
        <v>165</v>
      </c>
    </row>
    <row r="186" s="11" customFormat="1" ht="16.5" customHeight="1">
      <c r="B186" s="242"/>
      <c r="C186" s="243"/>
      <c r="D186" s="243"/>
      <c r="E186" s="244" t="s">
        <v>22</v>
      </c>
      <c r="F186" s="245" t="s">
        <v>189</v>
      </c>
      <c r="G186" s="243"/>
      <c r="H186" s="243"/>
      <c r="I186" s="243"/>
      <c r="J186" s="243"/>
      <c r="K186" s="246">
        <v>11.289999999999999</v>
      </c>
      <c r="L186" s="243"/>
      <c r="M186" s="243"/>
      <c r="N186" s="243"/>
      <c r="O186" s="243"/>
      <c r="P186" s="243"/>
      <c r="Q186" s="243"/>
      <c r="R186" s="247"/>
      <c r="T186" s="248"/>
      <c r="U186" s="243"/>
      <c r="V186" s="243"/>
      <c r="W186" s="243"/>
      <c r="X186" s="243"/>
      <c r="Y186" s="243"/>
      <c r="Z186" s="243"/>
      <c r="AA186" s="249"/>
      <c r="AT186" s="250" t="s">
        <v>173</v>
      </c>
      <c r="AU186" s="250" t="s">
        <v>144</v>
      </c>
      <c r="AV186" s="11" t="s">
        <v>170</v>
      </c>
      <c r="AW186" s="11" t="s">
        <v>34</v>
      </c>
      <c r="AX186" s="11" t="s">
        <v>84</v>
      </c>
      <c r="AY186" s="250" t="s">
        <v>165</v>
      </c>
    </row>
    <row r="187" s="1" customFormat="1" ht="25.5" customHeight="1">
      <c r="B187" s="47"/>
      <c r="C187" s="220" t="s">
        <v>249</v>
      </c>
      <c r="D187" s="220" t="s">
        <v>166</v>
      </c>
      <c r="E187" s="221" t="s">
        <v>243</v>
      </c>
      <c r="F187" s="222" t="s">
        <v>244</v>
      </c>
      <c r="G187" s="222"/>
      <c r="H187" s="222"/>
      <c r="I187" s="222"/>
      <c r="J187" s="223" t="s">
        <v>185</v>
      </c>
      <c r="K187" s="224">
        <v>8</v>
      </c>
      <c r="L187" s="225">
        <v>0</v>
      </c>
      <c r="M187" s="226"/>
      <c r="N187" s="227">
        <f>ROUND(L187*K187,2)</f>
        <v>0</v>
      </c>
      <c r="O187" s="227"/>
      <c r="P187" s="227"/>
      <c r="Q187" s="227"/>
      <c r="R187" s="49"/>
      <c r="T187" s="228" t="s">
        <v>22</v>
      </c>
      <c r="U187" s="57" t="s">
        <v>43</v>
      </c>
      <c r="V187" s="48"/>
      <c r="W187" s="229">
        <f>V187*K187</f>
        <v>0</v>
      </c>
      <c r="X187" s="229">
        <v>0.041529999999999997</v>
      </c>
      <c r="Y187" s="229">
        <f>X187*K187</f>
        <v>0.33223999999999998</v>
      </c>
      <c r="Z187" s="229">
        <v>0</v>
      </c>
      <c r="AA187" s="230">
        <f>Z187*K187</f>
        <v>0</v>
      </c>
      <c r="AR187" s="23" t="s">
        <v>170</v>
      </c>
      <c r="AT187" s="23" t="s">
        <v>166</v>
      </c>
      <c r="AU187" s="23" t="s">
        <v>144</v>
      </c>
      <c r="AY187" s="23" t="s">
        <v>165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23" t="s">
        <v>144</v>
      </c>
      <c r="BK187" s="143">
        <f>ROUND(L187*K187,2)</f>
        <v>0</v>
      </c>
      <c r="BL187" s="23" t="s">
        <v>170</v>
      </c>
      <c r="BM187" s="23" t="s">
        <v>1201</v>
      </c>
    </row>
    <row r="188" s="1" customFormat="1" ht="25.5" customHeight="1">
      <c r="B188" s="47"/>
      <c r="C188" s="220" t="s">
        <v>263</v>
      </c>
      <c r="D188" s="220" t="s">
        <v>166</v>
      </c>
      <c r="E188" s="221" t="s">
        <v>246</v>
      </c>
      <c r="F188" s="222" t="s">
        <v>247</v>
      </c>
      <c r="G188" s="222"/>
      <c r="H188" s="222"/>
      <c r="I188" s="222"/>
      <c r="J188" s="223" t="s">
        <v>169</v>
      </c>
      <c r="K188" s="224">
        <v>10</v>
      </c>
      <c r="L188" s="225">
        <v>0</v>
      </c>
      <c r="M188" s="226"/>
      <c r="N188" s="227">
        <f>ROUND(L188*K188,2)</f>
        <v>0</v>
      </c>
      <c r="O188" s="227"/>
      <c r="P188" s="227"/>
      <c r="Q188" s="227"/>
      <c r="R188" s="49"/>
      <c r="T188" s="228" t="s">
        <v>22</v>
      </c>
      <c r="U188" s="57" t="s">
        <v>43</v>
      </c>
      <c r="V188" s="48"/>
      <c r="W188" s="229">
        <f>V188*K188</f>
        <v>0</v>
      </c>
      <c r="X188" s="229">
        <v>0.0037599999999999999</v>
      </c>
      <c r="Y188" s="229">
        <f>X188*K188</f>
        <v>0.037600000000000001</v>
      </c>
      <c r="Z188" s="229">
        <v>0</v>
      </c>
      <c r="AA188" s="230">
        <f>Z188*K188</f>
        <v>0</v>
      </c>
      <c r="AR188" s="23" t="s">
        <v>170</v>
      </c>
      <c r="AT188" s="23" t="s">
        <v>166</v>
      </c>
      <c r="AU188" s="23" t="s">
        <v>144</v>
      </c>
      <c r="AY188" s="23" t="s">
        <v>165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144</v>
      </c>
      <c r="BK188" s="143">
        <f>ROUND(L188*K188,2)</f>
        <v>0</v>
      </c>
      <c r="BL188" s="23" t="s">
        <v>170</v>
      </c>
      <c r="BM188" s="23" t="s">
        <v>1202</v>
      </c>
    </row>
    <row r="189" s="1" customFormat="1" ht="25.5" customHeight="1">
      <c r="B189" s="47"/>
      <c r="C189" s="220" t="s">
        <v>267</v>
      </c>
      <c r="D189" s="220" t="s">
        <v>166</v>
      </c>
      <c r="E189" s="221" t="s">
        <v>1203</v>
      </c>
      <c r="F189" s="222" t="s">
        <v>1204</v>
      </c>
      <c r="G189" s="222"/>
      <c r="H189" s="222"/>
      <c r="I189" s="222"/>
      <c r="J189" s="223" t="s">
        <v>169</v>
      </c>
      <c r="K189" s="224">
        <v>2</v>
      </c>
      <c r="L189" s="225">
        <v>0</v>
      </c>
      <c r="M189" s="226"/>
      <c r="N189" s="227">
        <f>ROUND(L189*K189,2)</f>
        <v>0</v>
      </c>
      <c r="O189" s="227"/>
      <c r="P189" s="227"/>
      <c r="Q189" s="227"/>
      <c r="R189" s="49"/>
      <c r="T189" s="228" t="s">
        <v>22</v>
      </c>
      <c r="U189" s="57" t="s">
        <v>43</v>
      </c>
      <c r="V189" s="48"/>
      <c r="W189" s="229">
        <f>V189*K189</f>
        <v>0</v>
      </c>
      <c r="X189" s="229">
        <v>0.041500000000000002</v>
      </c>
      <c r="Y189" s="229">
        <f>X189*K189</f>
        <v>0.083000000000000004</v>
      </c>
      <c r="Z189" s="229">
        <v>0</v>
      </c>
      <c r="AA189" s="230">
        <f>Z189*K189</f>
        <v>0</v>
      </c>
      <c r="AR189" s="23" t="s">
        <v>170</v>
      </c>
      <c r="AT189" s="23" t="s">
        <v>166</v>
      </c>
      <c r="AU189" s="23" t="s">
        <v>144</v>
      </c>
      <c r="AY189" s="23" t="s">
        <v>165</v>
      </c>
      <c r="BE189" s="143">
        <f>IF(U189="základní",N189,0)</f>
        <v>0</v>
      </c>
      <c r="BF189" s="143">
        <f>IF(U189="snížená",N189,0)</f>
        <v>0</v>
      </c>
      <c r="BG189" s="143">
        <f>IF(U189="zákl. přenesená",N189,0)</f>
        <v>0</v>
      </c>
      <c r="BH189" s="143">
        <f>IF(U189="sníž. přenesená",N189,0)</f>
        <v>0</v>
      </c>
      <c r="BI189" s="143">
        <f>IF(U189="nulová",N189,0)</f>
        <v>0</v>
      </c>
      <c r="BJ189" s="23" t="s">
        <v>144</v>
      </c>
      <c r="BK189" s="143">
        <f>ROUND(L189*K189,2)</f>
        <v>0</v>
      </c>
      <c r="BL189" s="23" t="s">
        <v>170</v>
      </c>
      <c r="BM189" s="23" t="s">
        <v>1205</v>
      </c>
    </row>
    <row r="190" s="1" customFormat="1" ht="38.25" customHeight="1">
      <c r="B190" s="47"/>
      <c r="C190" s="220" t="s">
        <v>272</v>
      </c>
      <c r="D190" s="220" t="s">
        <v>166</v>
      </c>
      <c r="E190" s="221" t="s">
        <v>1206</v>
      </c>
      <c r="F190" s="222" t="s">
        <v>1207</v>
      </c>
      <c r="G190" s="222"/>
      <c r="H190" s="222"/>
      <c r="I190" s="222"/>
      <c r="J190" s="223" t="s">
        <v>185</v>
      </c>
      <c r="K190" s="224">
        <v>176.88</v>
      </c>
      <c r="L190" s="225">
        <v>0</v>
      </c>
      <c r="M190" s="226"/>
      <c r="N190" s="227">
        <f>ROUND(L190*K190,2)</f>
        <v>0</v>
      </c>
      <c r="O190" s="227"/>
      <c r="P190" s="227"/>
      <c r="Q190" s="227"/>
      <c r="R190" s="49"/>
      <c r="T190" s="228" t="s">
        <v>22</v>
      </c>
      <c r="U190" s="57" t="s">
        <v>43</v>
      </c>
      <c r="V190" s="48"/>
      <c r="W190" s="229">
        <f>V190*K190</f>
        <v>0</v>
      </c>
      <c r="X190" s="229">
        <v>0.0057000000000000002</v>
      </c>
      <c r="Y190" s="229">
        <f>X190*K190</f>
        <v>1.008216</v>
      </c>
      <c r="Z190" s="229">
        <v>0</v>
      </c>
      <c r="AA190" s="230">
        <f>Z190*K190</f>
        <v>0</v>
      </c>
      <c r="AR190" s="23" t="s">
        <v>170</v>
      </c>
      <c r="AT190" s="23" t="s">
        <v>166</v>
      </c>
      <c r="AU190" s="23" t="s">
        <v>144</v>
      </c>
      <c r="AY190" s="23" t="s">
        <v>165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144</v>
      </c>
      <c r="BK190" s="143">
        <f>ROUND(L190*K190,2)</f>
        <v>0</v>
      </c>
      <c r="BL190" s="23" t="s">
        <v>170</v>
      </c>
      <c r="BM190" s="23" t="s">
        <v>1208</v>
      </c>
    </row>
    <row r="191" s="10" customFormat="1" ht="16.5" customHeight="1">
      <c r="B191" s="231"/>
      <c r="C191" s="232"/>
      <c r="D191" s="232"/>
      <c r="E191" s="233" t="s">
        <v>22</v>
      </c>
      <c r="F191" s="234" t="s">
        <v>253</v>
      </c>
      <c r="G191" s="235"/>
      <c r="H191" s="235"/>
      <c r="I191" s="235"/>
      <c r="J191" s="232"/>
      <c r="K191" s="236">
        <v>33.219999999999999</v>
      </c>
      <c r="L191" s="232"/>
      <c r="M191" s="232"/>
      <c r="N191" s="232"/>
      <c r="O191" s="232"/>
      <c r="P191" s="232"/>
      <c r="Q191" s="232"/>
      <c r="R191" s="237"/>
      <c r="T191" s="238"/>
      <c r="U191" s="232"/>
      <c r="V191" s="232"/>
      <c r="W191" s="232"/>
      <c r="X191" s="232"/>
      <c r="Y191" s="232"/>
      <c r="Z191" s="232"/>
      <c r="AA191" s="239"/>
      <c r="AT191" s="240" t="s">
        <v>173</v>
      </c>
      <c r="AU191" s="240" t="s">
        <v>144</v>
      </c>
      <c r="AV191" s="10" t="s">
        <v>144</v>
      </c>
      <c r="AW191" s="10" t="s">
        <v>34</v>
      </c>
      <c r="AX191" s="10" t="s">
        <v>76</v>
      </c>
      <c r="AY191" s="240" t="s">
        <v>165</v>
      </c>
    </row>
    <row r="192" s="10" customFormat="1" ht="25.5" customHeight="1">
      <c r="B192" s="231"/>
      <c r="C192" s="232"/>
      <c r="D192" s="232"/>
      <c r="E192" s="233" t="s">
        <v>22</v>
      </c>
      <c r="F192" s="241" t="s">
        <v>1209</v>
      </c>
      <c r="G192" s="232"/>
      <c r="H192" s="232"/>
      <c r="I192" s="232"/>
      <c r="J192" s="232"/>
      <c r="K192" s="236">
        <v>33.159999999999997</v>
      </c>
      <c r="L192" s="232"/>
      <c r="M192" s="232"/>
      <c r="N192" s="232"/>
      <c r="O192" s="232"/>
      <c r="P192" s="232"/>
      <c r="Q192" s="232"/>
      <c r="R192" s="237"/>
      <c r="T192" s="238"/>
      <c r="U192" s="232"/>
      <c r="V192" s="232"/>
      <c r="W192" s="232"/>
      <c r="X192" s="232"/>
      <c r="Y192" s="232"/>
      <c r="Z192" s="232"/>
      <c r="AA192" s="239"/>
      <c r="AT192" s="240" t="s">
        <v>173</v>
      </c>
      <c r="AU192" s="240" t="s">
        <v>144</v>
      </c>
      <c r="AV192" s="10" t="s">
        <v>144</v>
      </c>
      <c r="AW192" s="10" t="s">
        <v>34</v>
      </c>
      <c r="AX192" s="10" t="s">
        <v>76</v>
      </c>
      <c r="AY192" s="240" t="s">
        <v>165</v>
      </c>
    </row>
    <row r="193" s="10" customFormat="1" ht="25.5" customHeight="1">
      <c r="B193" s="231"/>
      <c r="C193" s="232"/>
      <c r="D193" s="232"/>
      <c r="E193" s="233" t="s">
        <v>22</v>
      </c>
      <c r="F193" s="241" t="s">
        <v>1210</v>
      </c>
      <c r="G193" s="232"/>
      <c r="H193" s="232"/>
      <c r="I193" s="232"/>
      <c r="J193" s="232"/>
      <c r="K193" s="236">
        <v>23.847999999999999</v>
      </c>
      <c r="L193" s="232"/>
      <c r="M193" s="232"/>
      <c r="N193" s="232"/>
      <c r="O193" s="232"/>
      <c r="P193" s="232"/>
      <c r="Q193" s="232"/>
      <c r="R193" s="237"/>
      <c r="T193" s="238"/>
      <c r="U193" s="232"/>
      <c r="V193" s="232"/>
      <c r="W193" s="232"/>
      <c r="X193" s="232"/>
      <c r="Y193" s="232"/>
      <c r="Z193" s="232"/>
      <c r="AA193" s="239"/>
      <c r="AT193" s="240" t="s">
        <v>173</v>
      </c>
      <c r="AU193" s="240" t="s">
        <v>144</v>
      </c>
      <c r="AV193" s="10" t="s">
        <v>144</v>
      </c>
      <c r="AW193" s="10" t="s">
        <v>34</v>
      </c>
      <c r="AX193" s="10" t="s">
        <v>76</v>
      </c>
      <c r="AY193" s="240" t="s">
        <v>165</v>
      </c>
    </row>
    <row r="194" s="10" customFormat="1" ht="25.5" customHeight="1">
      <c r="B194" s="231"/>
      <c r="C194" s="232"/>
      <c r="D194" s="232"/>
      <c r="E194" s="233" t="s">
        <v>22</v>
      </c>
      <c r="F194" s="241" t="s">
        <v>256</v>
      </c>
      <c r="G194" s="232"/>
      <c r="H194" s="232"/>
      <c r="I194" s="232"/>
      <c r="J194" s="232"/>
      <c r="K194" s="236">
        <v>46.979999999999997</v>
      </c>
      <c r="L194" s="232"/>
      <c r="M194" s="232"/>
      <c r="N194" s="232"/>
      <c r="O194" s="232"/>
      <c r="P194" s="232"/>
      <c r="Q194" s="232"/>
      <c r="R194" s="237"/>
      <c r="T194" s="238"/>
      <c r="U194" s="232"/>
      <c r="V194" s="232"/>
      <c r="W194" s="232"/>
      <c r="X194" s="232"/>
      <c r="Y194" s="232"/>
      <c r="Z194" s="232"/>
      <c r="AA194" s="239"/>
      <c r="AT194" s="240" t="s">
        <v>173</v>
      </c>
      <c r="AU194" s="240" t="s">
        <v>144</v>
      </c>
      <c r="AV194" s="10" t="s">
        <v>144</v>
      </c>
      <c r="AW194" s="10" t="s">
        <v>34</v>
      </c>
      <c r="AX194" s="10" t="s">
        <v>76</v>
      </c>
      <c r="AY194" s="240" t="s">
        <v>165</v>
      </c>
    </row>
    <row r="195" s="10" customFormat="1" ht="16.5" customHeight="1">
      <c r="B195" s="231"/>
      <c r="C195" s="232"/>
      <c r="D195" s="232"/>
      <c r="E195" s="233" t="s">
        <v>22</v>
      </c>
      <c r="F195" s="241" t="s">
        <v>257</v>
      </c>
      <c r="G195" s="232"/>
      <c r="H195" s="232"/>
      <c r="I195" s="232"/>
      <c r="J195" s="232"/>
      <c r="K195" s="236">
        <v>10.52</v>
      </c>
      <c r="L195" s="232"/>
      <c r="M195" s="232"/>
      <c r="N195" s="232"/>
      <c r="O195" s="232"/>
      <c r="P195" s="232"/>
      <c r="Q195" s="232"/>
      <c r="R195" s="237"/>
      <c r="T195" s="238"/>
      <c r="U195" s="232"/>
      <c r="V195" s="232"/>
      <c r="W195" s="232"/>
      <c r="X195" s="232"/>
      <c r="Y195" s="232"/>
      <c r="Z195" s="232"/>
      <c r="AA195" s="239"/>
      <c r="AT195" s="240" t="s">
        <v>173</v>
      </c>
      <c r="AU195" s="240" t="s">
        <v>144</v>
      </c>
      <c r="AV195" s="10" t="s">
        <v>144</v>
      </c>
      <c r="AW195" s="10" t="s">
        <v>34</v>
      </c>
      <c r="AX195" s="10" t="s">
        <v>76</v>
      </c>
      <c r="AY195" s="240" t="s">
        <v>165</v>
      </c>
    </row>
    <row r="196" s="10" customFormat="1" ht="16.5" customHeight="1">
      <c r="B196" s="231"/>
      <c r="C196" s="232"/>
      <c r="D196" s="232"/>
      <c r="E196" s="233" t="s">
        <v>22</v>
      </c>
      <c r="F196" s="241" t="s">
        <v>258</v>
      </c>
      <c r="G196" s="232"/>
      <c r="H196" s="232"/>
      <c r="I196" s="232"/>
      <c r="J196" s="232"/>
      <c r="K196" s="236">
        <v>21.140000000000001</v>
      </c>
      <c r="L196" s="232"/>
      <c r="M196" s="232"/>
      <c r="N196" s="232"/>
      <c r="O196" s="232"/>
      <c r="P196" s="232"/>
      <c r="Q196" s="232"/>
      <c r="R196" s="237"/>
      <c r="T196" s="238"/>
      <c r="U196" s="232"/>
      <c r="V196" s="232"/>
      <c r="W196" s="232"/>
      <c r="X196" s="232"/>
      <c r="Y196" s="232"/>
      <c r="Z196" s="232"/>
      <c r="AA196" s="239"/>
      <c r="AT196" s="240" t="s">
        <v>173</v>
      </c>
      <c r="AU196" s="240" t="s">
        <v>144</v>
      </c>
      <c r="AV196" s="10" t="s">
        <v>144</v>
      </c>
      <c r="AW196" s="10" t="s">
        <v>34</v>
      </c>
      <c r="AX196" s="10" t="s">
        <v>76</v>
      </c>
      <c r="AY196" s="240" t="s">
        <v>165</v>
      </c>
    </row>
    <row r="197" s="10" customFormat="1" ht="16.5" customHeight="1">
      <c r="B197" s="231"/>
      <c r="C197" s="232"/>
      <c r="D197" s="232"/>
      <c r="E197" s="233" t="s">
        <v>22</v>
      </c>
      <c r="F197" s="241" t="s">
        <v>259</v>
      </c>
      <c r="G197" s="232"/>
      <c r="H197" s="232"/>
      <c r="I197" s="232"/>
      <c r="J197" s="232"/>
      <c r="K197" s="236">
        <v>38.259999999999998</v>
      </c>
      <c r="L197" s="232"/>
      <c r="M197" s="232"/>
      <c r="N197" s="232"/>
      <c r="O197" s="232"/>
      <c r="P197" s="232"/>
      <c r="Q197" s="232"/>
      <c r="R197" s="237"/>
      <c r="T197" s="238"/>
      <c r="U197" s="232"/>
      <c r="V197" s="232"/>
      <c r="W197" s="232"/>
      <c r="X197" s="232"/>
      <c r="Y197" s="232"/>
      <c r="Z197" s="232"/>
      <c r="AA197" s="239"/>
      <c r="AT197" s="240" t="s">
        <v>173</v>
      </c>
      <c r="AU197" s="240" t="s">
        <v>144</v>
      </c>
      <c r="AV197" s="10" t="s">
        <v>144</v>
      </c>
      <c r="AW197" s="10" t="s">
        <v>34</v>
      </c>
      <c r="AX197" s="10" t="s">
        <v>76</v>
      </c>
      <c r="AY197" s="240" t="s">
        <v>165</v>
      </c>
    </row>
    <row r="198" s="10" customFormat="1" ht="16.5" customHeight="1">
      <c r="B198" s="231"/>
      <c r="C198" s="232"/>
      <c r="D198" s="232"/>
      <c r="E198" s="233" t="s">
        <v>22</v>
      </c>
      <c r="F198" s="241" t="s">
        <v>260</v>
      </c>
      <c r="G198" s="232"/>
      <c r="H198" s="232"/>
      <c r="I198" s="232"/>
      <c r="J198" s="232"/>
      <c r="K198" s="236">
        <v>5.3520000000000003</v>
      </c>
      <c r="L198" s="232"/>
      <c r="M198" s="232"/>
      <c r="N198" s="232"/>
      <c r="O198" s="232"/>
      <c r="P198" s="232"/>
      <c r="Q198" s="232"/>
      <c r="R198" s="237"/>
      <c r="T198" s="238"/>
      <c r="U198" s="232"/>
      <c r="V198" s="232"/>
      <c r="W198" s="232"/>
      <c r="X198" s="232"/>
      <c r="Y198" s="232"/>
      <c r="Z198" s="232"/>
      <c r="AA198" s="239"/>
      <c r="AT198" s="240" t="s">
        <v>173</v>
      </c>
      <c r="AU198" s="240" t="s">
        <v>144</v>
      </c>
      <c r="AV198" s="10" t="s">
        <v>144</v>
      </c>
      <c r="AW198" s="10" t="s">
        <v>34</v>
      </c>
      <c r="AX198" s="10" t="s">
        <v>76</v>
      </c>
      <c r="AY198" s="240" t="s">
        <v>165</v>
      </c>
    </row>
    <row r="199" s="10" customFormat="1" ht="16.5" customHeight="1">
      <c r="B199" s="231"/>
      <c r="C199" s="232"/>
      <c r="D199" s="232"/>
      <c r="E199" s="233" t="s">
        <v>22</v>
      </c>
      <c r="F199" s="241" t="s">
        <v>261</v>
      </c>
      <c r="G199" s="232"/>
      <c r="H199" s="232"/>
      <c r="I199" s="232"/>
      <c r="J199" s="232"/>
      <c r="K199" s="236">
        <v>-24.309999999999999</v>
      </c>
      <c r="L199" s="232"/>
      <c r="M199" s="232"/>
      <c r="N199" s="232"/>
      <c r="O199" s="232"/>
      <c r="P199" s="232"/>
      <c r="Q199" s="232"/>
      <c r="R199" s="237"/>
      <c r="T199" s="238"/>
      <c r="U199" s="232"/>
      <c r="V199" s="232"/>
      <c r="W199" s="232"/>
      <c r="X199" s="232"/>
      <c r="Y199" s="232"/>
      <c r="Z199" s="232"/>
      <c r="AA199" s="239"/>
      <c r="AT199" s="240" t="s">
        <v>173</v>
      </c>
      <c r="AU199" s="240" t="s">
        <v>144</v>
      </c>
      <c r="AV199" s="10" t="s">
        <v>144</v>
      </c>
      <c r="AW199" s="10" t="s">
        <v>34</v>
      </c>
      <c r="AX199" s="10" t="s">
        <v>76</v>
      </c>
      <c r="AY199" s="240" t="s">
        <v>165</v>
      </c>
    </row>
    <row r="200" s="10" customFormat="1" ht="16.5" customHeight="1">
      <c r="B200" s="231"/>
      <c r="C200" s="232"/>
      <c r="D200" s="232"/>
      <c r="E200" s="233" t="s">
        <v>22</v>
      </c>
      <c r="F200" s="241" t="s">
        <v>1211</v>
      </c>
      <c r="G200" s="232"/>
      <c r="H200" s="232"/>
      <c r="I200" s="232"/>
      <c r="J200" s="232"/>
      <c r="K200" s="236">
        <v>-11.289999999999999</v>
      </c>
      <c r="L200" s="232"/>
      <c r="M200" s="232"/>
      <c r="N200" s="232"/>
      <c r="O200" s="232"/>
      <c r="P200" s="232"/>
      <c r="Q200" s="232"/>
      <c r="R200" s="237"/>
      <c r="T200" s="238"/>
      <c r="U200" s="232"/>
      <c r="V200" s="232"/>
      <c r="W200" s="232"/>
      <c r="X200" s="232"/>
      <c r="Y200" s="232"/>
      <c r="Z200" s="232"/>
      <c r="AA200" s="239"/>
      <c r="AT200" s="240" t="s">
        <v>173</v>
      </c>
      <c r="AU200" s="240" t="s">
        <v>144</v>
      </c>
      <c r="AV200" s="10" t="s">
        <v>144</v>
      </c>
      <c r="AW200" s="10" t="s">
        <v>34</v>
      </c>
      <c r="AX200" s="10" t="s">
        <v>76</v>
      </c>
      <c r="AY200" s="240" t="s">
        <v>165</v>
      </c>
    </row>
    <row r="201" s="11" customFormat="1" ht="16.5" customHeight="1">
      <c r="B201" s="242"/>
      <c r="C201" s="243"/>
      <c r="D201" s="243"/>
      <c r="E201" s="244" t="s">
        <v>22</v>
      </c>
      <c r="F201" s="245" t="s">
        <v>189</v>
      </c>
      <c r="G201" s="243"/>
      <c r="H201" s="243"/>
      <c r="I201" s="243"/>
      <c r="J201" s="243"/>
      <c r="K201" s="246">
        <v>176.88</v>
      </c>
      <c r="L201" s="243"/>
      <c r="M201" s="243"/>
      <c r="N201" s="243"/>
      <c r="O201" s="243"/>
      <c r="P201" s="243"/>
      <c r="Q201" s="243"/>
      <c r="R201" s="247"/>
      <c r="T201" s="248"/>
      <c r="U201" s="243"/>
      <c r="V201" s="243"/>
      <c r="W201" s="243"/>
      <c r="X201" s="243"/>
      <c r="Y201" s="243"/>
      <c r="Z201" s="243"/>
      <c r="AA201" s="249"/>
      <c r="AT201" s="250" t="s">
        <v>173</v>
      </c>
      <c r="AU201" s="250" t="s">
        <v>144</v>
      </c>
      <c r="AV201" s="11" t="s">
        <v>170</v>
      </c>
      <c r="AW201" s="11" t="s">
        <v>34</v>
      </c>
      <c r="AX201" s="11" t="s">
        <v>84</v>
      </c>
      <c r="AY201" s="250" t="s">
        <v>165</v>
      </c>
    </row>
    <row r="202" s="1" customFormat="1" ht="25.5" customHeight="1">
      <c r="B202" s="47"/>
      <c r="C202" s="220" t="s">
        <v>276</v>
      </c>
      <c r="D202" s="220" t="s">
        <v>166</v>
      </c>
      <c r="E202" s="221" t="s">
        <v>264</v>
      </c>
      <c r="F202" s="222" t="s">
        <v>265</v>
      </c>
      <c r="G202" s="222"/>
      <c r="H202" s="222"/>
      <c r="I202" s="222"/>
      <c r="J202" s="223" t="s">
        <v>169</v>
      </c>
      <c r="K202" s="224">
        <v>7</v>
      </c>
      <c r="L202" s="225">
        <v>0</v>
      </c>
      <c r="M202" s="226"/>
      <c r="N202" s="227">
        <f>ROUND(L202*K202,2)</f>
        <v>0</v>
      </c>
      <c r="O202" s="227"/>
      <c r="P202" s="227"/>
      <c r="Q202" s="227"/>
      <c r="R202" s="49"/>
      <c r="T202" s="228" t="s">
        <v>22</v>
      </c>
      <c r="U202" s="57" t="s">
        <v>43</v>
      </c>
      <c r="V202" s="48"/>
      <c r="W202" s="229">
        <f>V202*K202</f>
        <v>0</v>
      </c>
      <c r="X202" s="229">
        <v>0.04684</v>
      </c>
      <c r="Y202" s="229">
        <f>X202*K202</f>
        <v>0.32788</v>
      </c>
      <c r="Z202" s="229">
        <v>0</v>
      </c>
      <c r="AA202" s="230">
        <f>Z202*K202</f>
        <v>0</v>
      </c>
      <c r="AR202" s="23" t="s">
        <v>170</v>
      </c>
      <c r="AT202" s="23" t="s">
        <v>166</v>
      </c>
      <c r="AU202" s="23" t="s">
        <v>144</v>
      </c>
      <c r="AY202" s="23" t="s">
        <v>165</v>
      </c>
      <c r="BE202" s="143">
        <f>IF(U202="základní",N202,0)</f>
        <v>0</v>
      </c>
      <c r="BF202" s="143">
        <f>IF(U202="snížená",N202,0)</f>
        <v>0</v>
      </c>
      <c r="BG202" s="143">
        <f>IF(U202="zákl. přenesená",N202,0)</f>
        <v>0</v>
      </c>
      <c r="BH202" s="143">
        <f>IF(U202="sníž. přenesená",N202,0)</f>
        <v>0</v>
      </c>
      <c r="BI202" s="143">
        <f>IF(U202="nulová",N202,0)</f>
        <v>0</v>
      </c>
      <c r="BJ202" s="23" t="s">
        <v>144</v>
      </c>
      <c r="BK202" s="143">
        <f>ROUND(L202*K202,2)</f>
        <v>0</v>
      </c>
      <c r="BL202" s="23" t="s">
        <v>170</v>
      </c>
      <c r="BM202" s="23" t="s">
        <v>1212</v>
      </c>
    </row>
    <row r="203" s="1" customFormat="1" ht="25.5" customHeight="1">
      <c r="B203" s="47"/>
      <c r="C203" s="260" t="s">
        <v>10</v>
      </c>
      <c r="D203" s="260" t="s">
        <v>268</v>
      </c>
      <c r="E203" s="261" t="s">
        <v>269</v>
      </c>
      <c r="F203" s="262" t="s">
        <v>270</v>
      </c>
      <c r="G203" s="262"/>
      <c r="H203" s="262"/>
      <c r="I203" s="262"/>
      <c r="J203" s="263" t="s">
        <v>169</v>
      </c>
      <c r="K203" s="264">
        <v>3</v>
      </c>
      <c r="L203" s="265">
        <v>0</v>
      </c>
      <c r="M203" s="266"/>
      <c r="N203" s="267">
        <f>ROUND(L203*K203,2)</f>
        <v>0</v>
      </c>
      <c r="O203" s="227"/>
      <c r="P203" s="227"/>
      <c r="Q203" s="227"/>
      <c r="R203" s="49"/>
      <c r="T203" s="228" t="s">
        <v>22</v>
      </c>
      <c r="U203" s="57" t="s">
        <v>43</v>
      </c>
      <c r="V203" s="48"/>
      <c r="W203" s="229">
        <f>V203*K203</f>
        <v>0</v>
      </c>
      <c r="X203" s="229">
        <v>0.010800000000000001</v>
      </c>
      <c r="Y203" s="229">
        <f>X203*K203</f>
        <v>0.032399999999999998</v>
      </c>
      <c r="Z203" s="229">
        <v>0</v>
      </c>
      <c r="AA203" s="230">
        <f>Z203*K203</f>
        <v>0</v>
      </c>
      <c r="AR203" s="23" t="s">
        <v>204</v>
      </c>
      <c r="AT203" s="23" t="s">
        <v>268</v>
      </c>
      <c r="AU203" s="23" t="s">
        <v>144</v>
      </c>
      <c r="AY203" s="23" t="s">
        <v>165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144</v>
      </c>
      <c r="BK203" s="143">
        <f>ROUND(L203*K203,2)</f>
        <v>0</v>
      </c>
      <c r="BL203" s="23" t="s">
        <v>170</v>
      </c>
      <c r="BM203" s="23" t="s">
        <v>1213</v>
      </c>
    </row>
    <row r="204" s="1" customFormat="1" ht="25.5" customHeight="1">
      <c r="B204" s="47"/>
      <c r="C204" s="260" t="s">
        <v>284</v>
      </c>
      <c r="D204" s="260" t="s">
        <v>268</v>
      </c>
      <c r="E204" s="261" t="s">
        <v>273</v>
      </c>
      <c r="F204" s="262" t="s">
        <v>274</v>
      </c>
      <c r="G204" s="262"/>
      <c r="H204" s="262"/>
      <c r="I204" s="262"/>
      <c r="J204" s="263" t="s">
        <v>169</v>
      </c>
      <c r="K204" s="264">
        <v>3</v>
      </c>
      <c r="L204" s="265">
        <v>0</v>
      </c>
      <c r="M204" s="266"/>
      <c r="N204" s="267">
        <f>ROUND(L204*K204,2)</f>
        <v>0</v>
      </c>
      <c r="O204" s="227"/>
      <c r="P204" s="227"/>
      <c r="Q204" s="227"/>
      <c r="R204" s="49"/>
      <c r="T204" s="228" t="s">
        <v>22</v>
      </c>
      <c r="U204" s="57" t="s">
        <v>43</v>
      </c>
      <c r="V204" s="48"/>
      <c r="W204" s="229">
        <f>V204*K204</f>
        <v>0</v>
      </c>
      <c r="X204" s="229">
        <v>0.0112</v>
      </c>
      <c r="Y204" s="229">
        <f>X204*K204</f>
        <v>0.033599999999999998</v>
      </c>
      <c r="Z204" s="229">
        <v>0</v>
      </c>
      <c r="AA204" s="230">
        <f>Z204*K204</f>
        <v>0</v>
      </c>
      <c r="AR204" s="23" t="s">
        <v>204</v>
      </c>
      <c r="AT204" s="23" t="s">
        <v>268</v>
      </c>
      <c r="AU204" s="23" t="s">
        <v>144</v>
      </c>
      <c r="AY204" s="23" t="s">
        <v>165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23" t="s">
        <v>144</v>
      </c>
      <c r="BK204" s="143">
        <f>ROUND(L204*K204,2)</f>
        <v>0</v>
      </c>
      <c r="BL204" s="23" t="s">
        <v>170</v>
      </c>
      <c r="BM204" s="23" t="s">
        <v>1214</v>
      </c>
    </row>
    <row r="205" s="1" customFormat="1" ht="25.5" customHeight="1">
      <c r="B205" s="47"/>
      <c r="C205" s="260" t="s">
        <v>289</v>
      </c>
      <c r="D205" s="260" t="s">
        <v>268</v>
      </c>
      <c r="E205" s="261" t="s">
        <v>277</v>
      </c>
      <c r="F205" s="262" t="s">
        <v>278</v>
      </c>
      <c r="G205" s="262"/>
      <c r="H205" s="262"/>
      <c r="I205" s="262"/>
      <c r="J205" s="263" t="s">
        <v>169</v>
      </c>
      <c r="K205" s="264">
        <v>1</v>
      </c>
      <c r="L205" s="265">
        <v>0</v>
      </c>
      <c r="M205" s="266"/>
      <c r="N205" s="267">
        <f>ROUND(L205*K205,2)</f>
        <v>0</v>
      </c>
      <c r="O205" s="227"/>
      <c r="P205" s="227"/>
      <c r="Q205" s="227"/>
      <c r="R205" s="49"/>
      <c r="T205" s="228" t="s">
        <v>22</v>
      </c>
      <c r="U205" s="57" t="s">
        <v>43</v>
      </c>
      <c r="V205" s="48"/>
      <c r="W205" s="229">
        <f>V205*K205</f>
        <v>0</v>
      </c>
      <c r="X205" s="229">
        <v>0.0114</v>
      </c>
      <c r="Y205" s="229">
        <f>X205*K205</f>
        <v>0.0114</v>
      </c>
      <c r="Z205" s="229">
        <v>0</v>
      </c>
      <c r="AA205" s="230">
        <f>Z205*K205</f>
        <v>0</v>
      </c>
      <c r="AR205" s="23" t="s">
        <v>204</v>
      </c>
      <c r="AT205" s="23" t="s">
        <v>268</v>
      </c>
      <c r="AU205" s="23" t="s">
        <v>144</v>
      </c>
      <c r="AY205" s="23" t="s">
        <v>165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144</v>
      </c>
      <c r="BK205" s="143">
        <f>ROUND(L205*K205,2)</f>
        <v>0</v>
      </c>
      <c r="BL205" s="23" t="s">
        <v>170</v>
      </c>
      <c r="BM205" s="23" t="s">
        <v>1215</v>
      </c>
    </row>
    <row r="206" s="9" customFormat="1" ht="29.88" customHeight="1">
      <c r="B206" s="206"/>
      <c r="C206" s="207"/>
      <c r="D206" s="217" t="s">
        <v>121</v>
      </c>
      <c r="E206" s="217"/>
      <c r="F206" s="217"/>
      <c r="G206" s="217"/>
      <c r="H206" s="217"/>
      <c r="I206" s="217"/>
      <c r="J206" s="217"/>
      <c r="K206" s="217"/>
      <c r="L206" s="217"/>
      <c r="M206" s="217"/>
      <c r="N206" s="268">
        <f>BK206</f>
        <v>0</v>
      </c>
      <c r="O206" s="269"/>
      <c r="P206" s="269"/>
      <c r="Q206" s="269"/>
      <c r="R206" s="210"/>
      <c r="T206" s="211"/>
      <c r="U206" s="207"/>
      <c r="V206" s="207"/>
      <c r="W206" s="212">
        <f>SUM(W207:W244)</f>
        <v>0</v>
      </c>
      <c r="X206" s="207"/>
      <c r="Y206" s="212">
        <f>SUM(Y207:Y244)</f>
        <v>0.0099977299999999998</v>
      </c>
      <c r="Z206" s="207"/>
      <c r="AA206" s="213">
        <f>SUM(AA207:AA244)</f>
        <v>4.1653650000000004</v>
      </c>
      <c r="AR206" s="214" t="s">
        <v>84</v>
      </c>
      <c r="AT206" s="215" t="s">
        <v>75</v>
      </c>
      <c r="AU206" s="215" t="s">
        <v>84</v>
      </c>
      <c r="AY206" s="214" t="s">
        <v>165</v>
      </c>
      <c r="BK206" s="216">
        <f>SUM(BK207:BK244)</f>
        <v>0</v>
      </c>
    </row>
    <row r="207" s="1" customFormat="1" ht="38.25" customHeight="1">
      <c r="B207" s="47"/>
      <c r="C207" s="220" t="s">
        <v>294</v>
      </c>
      <c r="D207" s="220" t="s">
        <v>166</v>
      </c>
      <c r="E207" s="221" t="s">
        <v>280</v>
      </c>
      <c r="F207" s="222" t="s">
        <v>281</v>
      </c>
      <c r="G207" s="222"/>
      <c r="H207" s="222"/>
      <c r="I207" s="222"/>
      <c r="J207" s="223" t="s">
        <v>185</v>
      </c>
      <c r="K207" s="224">
        <v>55.048999999999999</v>
      </c>
      <c r="L207" s="225">
        <v>0</v>
      </c>
      <c r="M207" s="226"/>
      <c r="N207" s="227">
        <f>ROUND(L207*K207,2)</f>
        <v>0</v>
      </c>
      <c r="O207" s="227"/>
      <c r="P207" s="227"/>
      <c r="Q207" s="227"/>
      <c r="R207" s="49"/>
      <c r="T207" s="228" t="s">
        <v>22</v>
      </c>
      <c r="U207" s="57" t="s">
        <v>43</v>
      </c>
      <c r="V207" s="48"/>
      <c r="W207" s="229">
        <f>V207*K207</f>
        <v>0</v>
      </c>
      <c r="X207" s="229">
        <v>0.00012999999999999999</v>
      </c>
      <c r="Y207" s="229">
        <f>X207*K207</f>
        <v>0.0071563699999999996</v>
      </c>
      <c r="Z207" s="229">
        <v>0</v>
      </c>
      <c r="AA207" s="230">
        <f>Z207*K207</f>
        <v>0</v>
      </c>
      <c r="AR207" s="23" t="s">
        <v>170</v>
      </c>
      <c r="AT207" s="23" t="s">
        <v>166</v>
      </c>
      <c r="AU207" s="23" t="s">
        <v>144</v>
      </c>
      <c r="AY207" s="23" t="s">
        <v>165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144</v>
      </c>
      <c r="BK207" s="143">
        <f>ROUND(L207*K207,2)</f>
        <v>0</v>
      </c>
      <c r="BL207" s="23" t="s">
        <v>170</v>
      </c>
      <c r="BM207" s="23" t="s">
        <v>1216</v>
      </c>
    </row>
    <row r="208" s="10" customFormat="1" ht="16.5" customHeight="1">
      <c r="B208" s="231"/>
      <c r="C208" s="232"/>
      <c r="D208" s="232"/>
      <c r="E208" s="233" t="s">
        <v>22</v>
      </c>
      <c r="F208" s="234" t="s">
        <v>283</v>
      </c>
      <c r="G208" s="235"/>
      <c r="H208" s="235"/>
      <c r="I208" s="235"/>
      <c r="J208" s="232"/>
      <c r="K208" s="236">
        <v>55.048999999999999</v>
      </c>
      <c r="L208" s="232"/>
      <c r="M208" s="232"/>
      <c r="N208" s="232"/>
      <c r="O208" s="232"/>
      <c r="P208" s="232"/>
      <c r="Q208" s="232"/>
      <c r="R208" s="237"/>
      <c r="T208" s="238"/>
      <c r="U208" s="232"/>
      <c r="V208" s="232"/>
      <c r="W208" s="232"/>
      <c r="X208" s="232"/>
      <c r="Y208" s="232"/>
      <c r="Z208" s="232"/>
      <c r="AA208" s="239"/>
      <c r="AT208" s="240" t="s">
        <v>173</v>
      </c>
      <c r="AU208" s="240" t="s">
        <v>144</v>
      </c>
      <c r="AV208" s="10" t="s">
        <v>144</v>
      </c>
      <c r="AW208" s="10" t="s">
        <v>34</v>
      </c>
      <c r="AX208" s="10" t="s">
        <v>76</v>
      </c>
      <c r="AY208" s="240" t="s">
        <v>165</v>
      </c>
    </row>
    <row r="209" s="11" customFormat="1" ht="16.5" customHeight="1">
      <c r="B209" s="242"/>
      <c r="C209" s="243"/>
      <c r="D209" s="243"/>
      <c r="E209" s="244" t="s">
        <v>22</v>
      </c>
      <c r="F209" s="245" t="s">
        <v>189</v>
      </c>
      <c r="G209" s="243"/>
      <c r="H209" s="243"/>
      <c r="I209" s="243"/>
      <c r="J209" s="243"/>
      <c r="K209" s="246">
        <v>55.048999999999999</v>
      </c>
      <c r="L209" s="243"/>
      <c r="M209" s="243"/>
      <c r="N209" s="243"/>
      <c r="O209" s="243"/>
      <c r="P209" s="243"/>
      <c r="Q209" s="243"/>
      <c r="R209" s="247"/>
      <c r="T209" s="248"/>
      <c r="U209" s="243"/>
      <c r="V209" s="243"/>
      <c r="W209" s="243"/>
      <c r="X209" s="243"/>
      <c r="Y209" s="243"/>
      <c r="Z209" s="243"/>
      <c r="AA209" s="249"/>
      <c r="AT209" s="250" t="s">
        <v>173</v>
      </c>
      <c r="AU209" s="250" t="s">
        <v>144</v>
      </c>
      <c r="AV209" s="11" t="s">
        <v>170</v>
      </c>
      <c r="AW209" s="11" t="s">
        <v>34</v>
      </c>
      <c r="AX209" s="11" t="s">
        <v>84</v>
      </c>
      <c r="AY209" s="250" t="s">
        <v>165</v>
      </c>
    </row>
    <row r="210" s="1" customFormat="1" ht="38.25" customHeight="1">
      <c r="B210" s="47"/>
      <c r="C210" s="220" t="s">
        <v>300</v>
      </c>
      <c r="D210" s="220" t="s">
        <v>166</v>
      </c>
      <c r="E210" s="221" t="s">
        <v>285</v>
      </c>
      <c r="F210" s="222" t="s">
        <v>286</v>
      </c>
      <c r="G210" s="222"/>
      <c r="H210" s="222"/>
      <c r="I210" s="222"/>
      <c r="J210" s="223" t="s">
        <v>185</v>
      </c>
      <c r="K210" s="224">
        <v>71.034000000000006</v>
      </c>
      <c r="L210" s="225">
        <v>0</v>
      </c>
      <c r="M210" s="226"/>
      <c r="N210" s="227">
        <f>ROUND(L210*K210,2)</f>
        <v>0</v>
      </c>
      <c r="O210" s="227"/>
      <c r="P210" s="227"/>
      <c r="Q210" s="227"/>
      <c r="R210" s="49"/>
      <c r="T210" s="228" t="s">
        <v>22</v>
      </c>
      <c r="U210" s="57" t="s">
        <v>43</v>
      </c>
      <c r="V210" s="48"/>
      <c r="W210" s="229">
        <f>V210*K210</f>
        <v>0</v>
      </c>
      <c r="X210" s="229">
        <v>4.0000000000000003E-05</v>
      </c>
      <c r="Y210" s="229">
        <f>X210*K210</f>
        <v>0.0028413600000000007</v>
      </c>
      <c r="Z210" s="229">
        <v>0</v>
      </c>
      <c r="AA210" s="230">
        <f>Z210*K210</f>
        <v>0</v>
      </c>
      <c r="AR210" s="23" t="s">
        <v>170</v>
      </c>
      <c r="AT210" s="23" t="s">
        <v>166</v>
      </c>
      <c r="AU210" s="23" t="s">
        <v>144</v>
      </c>
      <c r="AY210" s="23" t="s">
        <v>165</v>
      </c>
      <c r="BE210" s="143">
        <f>IF(U210="základní",N210,0)</f>
        <v>0</v>
      </c>
      <c r="BF210" s="143">
        <f>IF(U210="snížená",N210,0)</f>
        <v>0</v>
      </c>
      <c r="BG210" s="143">
        <f>IF(U210="zákl. přenesená",N210,0)</f>
        <v>0</v>
      </c>
      <c r="BH210" s="143">
        <f>IF(U210="sníž. přenesená",N210,0)</f>
        <v>0</v>
      </c>
      <c r="BI210" s="143">
        <f>IF(U210="nulová",N210,0)</f>
        <v>0</v>
      </c>
      <c r="BJ210" s="23" t="s">
        <v>144</v>
      </c>
      <c r="BK210" s="143">
        <f>ROUND(L210*K210,2)</f>
        <v>0</v>
      </c>
      <c r="BL210" s="23" t="s">
        <v>170</v>
      </c>
      <c r="BM210" s="23" t="s">
        <v>1217</v>
      </c>
    </row>
    <row r="211" s="10" customFormat="1" ht="16.5" customHeight="1">
      <c r="B211" s="231"/>
      <c r="C211" s="232"/>
      <c r="D211" s="232"/>
      <c r="E211" s="233" t="s">
        <v>22</v>
      </c>
      <c r="F211" s="234" t="s">
        <v>288</v>
      </c>
      <c r="G211" s="235"/>
      <c r="H211" s="235"/>
      <c r="I211" s="235"/>
      <c r="J211" s="232"/>
      <c r="K211" s="236">
        <v>71.034000000000006</v>
      </c>
      <c r="L211" s="232"/>
      <c r="M211" s="232"/>
      <c r="N211" s="232"/>
      <c r="O211" s="232"/>
      <c r="P211" s="232"/>
      <c r="Q211" s="232"/>
      <c r="R211" s="237"/>
      <c r="T211" s="238"/>
      <c r="U211" s="232"/>
      <c r="V211" s="232"/>
      <c r="W211" s="232"/>
      <c r="X211" s="232"/>
      <c r="Y211" s="232"/>
      <c r="Z211" s="232"/>
      <c r="AA211" s="239"/>
      <c r="AT211" s="240" t="s">
        <v>173</v>
      </c>
      <c r="AU211" s="240" t="s">
        <v>144</v>
      </c>
      <c r="AV211" s="10" t="s">
        <v>144</v>
      </c>
      <c r="AW211" s="10" t="s">
        <v>34</v>
      </c>
      <c r="AX211" s="10" t="s">
        <v>76</v>
      </c>
      <c r="AY211" s="240" t="s">
        <v>165</v>
      </c>
    </row>
    <row r="212" s="11" customFormat="1" ht="16.5" customHeight="1">
      <c r="B212" s="242"/>
      <c r="C212" s="243"/>
      <c r="D212" s="243"/>
      <c r="E212" s="244" t="s">
        <v>22</v>
      </c>
      <c r="F212" s="245" t="s">
        <v>189</v>
      </c>
      <c r="G212" s="243"/>
      <c r="H212" s="243"/>
      <c r="I212" s="243"/>
      <c r="J212" s="243"/>
      <c r="K212" s="246">
        <v>71.034000000000006</v>
      </c>
      <c r="L212" s="243"/>
      <c r="M212" s="243"/>
      <c r="N212" s="243"/>
      <c r="O212" s="243"/>
      <c r="P212" s="243"/>
      <c r="Q212" s="243"/>
      <c r="R212" s="247"/>
      <c r="T212" s="248"/>
      <c r="U212" s="243"/>
      <c r="V212" s="243"/>
      <c r="W212" s="243"/>
      <c r="X212" s="243"/>
      <c r="Y212" s="243"/>
      <c r="Z212" s="243"/>
      <c r="AA212" s="249"/>
      <c r="AT212" s="250" t="s">
        <v>173</v>
      </c>
      <c r="AU212" s="250" t="s">
        <v>144</v>
      </c>
      <c r="AV212" s="11" t="s">
        <v>170</v>
      </c>
      <c r="AW212" s="11" t="s">
        <v>34</v>
      </c>
      <c r="AX212" s="11" t="s">
        <v>84</v>
      </c>
      <c r="AY212" s="250" t="s">
        <v>165</v>
      </c>
    </row>
    <row r="213" s="1" customFormat="1" ht="25.5" customHeight="1">
      <c r="B213" s="47"/>
      <c r="C213" s="220" t="s">
        <v>308</v>
      </c>
      <c r="D213" s="220" t="s">
        <v>166</v>
      </c>
      <c r="E213" s="221" t="s">
        <v>290</v>
      </c>
      <c r="F213" s="222" t="s">
        <v>291</v>
      </c>
      <c r="G213" s="222"/>
      <c r="H213" s="222"/>
      <c r="I213" s="222"/>
      <c r="J213" s="223" t="s">
        <v>292</v>
      </c>
      <c r="K213" s="224">
        <v>30</v>
      </c>
      <c r="L213" s="225">
        <v>0</v>
      </c>
      <c r="M213" s="226"/>
      <c r="N213" s="227">
        <f>ROUND(L213*K213,2)</f>
        <v>0</v>
      </c>
      <c r="O213" s="227"/>
      <c r="P213" s="227"/>
      <c r="Q213" s="227"/>
      <c r="R213" s="49"/>
      <c r="T213" s="228" t="s">
        <v>22</v>
      </c>
      <c r="U213" s="57" t="s">
        <v>43</v>
      </c>
      <c r="V213" s="48"/>
      <c r="W213" s="229">
        <f>V213*K213</f>
        <v>0</v>
      </c>
      <c r="X213" s="229">
        <v>0</v>
      </c>
      <c r="Y213" s="229">
        <f>X213*K213</f>
        <v>0</v>
      </c>
      <c r="Z213" s="229">
        <v>0</v>
      </c>
      <c r="AA213" s="230">
        <f>Z213*K213</f>
        <v>0</v>
      </c>
      <c r="AR213" s="23" t="s">
        <v>170</v>
      </c>
      <c r="AT213" s="23" t="s">
        <v>166</v>
      </c>
      <c r="AU213" s="23" t="s">
        <v>144</v>
      </c>
      <c r="AY213" s="23" t="s">
        <v>165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23" t="s">
        <v>144</v>
      </c>
      <c r="BK213" s="143">
        <f>ROUND(L213*K213,2)</f>
        <v>0</v>
      </c>
      <c r="BL213" s="23" t="s">
        <v>170</v>
      </c>
      <c r="BM213" s="23" t="s">
        <v>1218</v>
      </c>
    </row>
    <row r="214" s="1" customFormat="1" ht="25.5" customHeight="1">
      <c r="B214" s="47"/>
      <c r="C214" s="220" t="s">
        <v>315</v>
      </c>
      <c r="D214" s="220" t="s">
        <v>166</v>
      </c>
      <c r="E214" s="221" t="s">
        <v>295</v>
      </c>
      <c r="F214" s="222" t="s">
        <v>296</v>
      </c>
      <c r="G214" s="222"/>
      <c r="H214" s="222"/>
      <c r="I214" s="222"/>
      <c r="J214" s="223" t="s">
        <v>185</v>
      </c>
      <c r="K214" s="224">
        <v>4.8399999999999999</v>
      </c>
      <c r="L214" s="225">
        <v>0</v>
      </c>
      <c r="M214" s="226"/>
      <c r="N214" s="227">
        <f>ROUND(L214*K214,2)</f>
        <v>0</v>
      </c>
      <c r="O214" s="227"/>
      <c r="P214" s="227"/>
      <c r="Q214" s="227"/>
      <c r="R214" s="49"/>
      <c r="T214" s="228" t="s">
        <v>22</v>
      </c>
      <c r="U214" s="57" t="s">
        <v>43</v>
      </c>
      <c r="V214" s="48"/>
      <c r="W214" s="229">
        <f>V214*K214</f>
        <v>0</v>
      </c>
      <c r="X214" s="229">
        <v>0</v>
      </c>
      <c r="Y214" s="229">
        <f>X214*K214</f>
        <v>0</v>
      </c>
      <c r="Z214" s="229">
        <v>0.13100000000000001</v>
      </c>
      <c r="AA214" s="230">
        <f>Z214*K214</f>
        <v>0.63404000000000005</v>
      </c>
      <c r="AR214" s="23" t="s">
        <v>170</v>
      </c>
      <c r="AT214" s="23" t="s">
        <v>166</v>
      </c>
      <c r="AU214" s="23" t="s">
        <v>144</v>
      </c>
      <c r="AY214" s="23" t="s">
        <v>165</v>
      </c>
      <c r="BE214" s="143">
        <f>IF(U214="základní",N214,0)</f>
        <v>0</v>
      </c>
      <c r="BF214" s="143">
        <f>IF(U214="snížená",N214,0)</f>
        <v>0</v>
      </c>
      <c r="BG214" s="143">
        <f>IF(U214="zákl. přenesená",N214,0)</f>
        <v>0</v>
      </c>
      <c r="BH214" s="143">
        <f>IF(U214="sníž. přenesená",N214,0)</f>
        <v>0</v>
      </c>
      <c r="BI214" s="143">
        <f>IF(U214="nulová",N214,0)</f>
        <v>0</v>
      </c>
      <c r="BJ214" s="23" t="s">
        <v>144</v>
      </c>
      <c r="BK214" s="143">
        <f>ROUND(L214*K214,2)</f>
        <v>0</v>
      </c>
      <c r="BL214" s="23" t="s">
        <v>170</v>
      </c>
      <c r="BM214" s="23" t="s">
        <v>1219</v>
      </c>
    </row>
    <row r="215" s="10" customFormat="1" ht="16.5" customHeight="1">
      <c r="B215" s="231"/>
      <c r="C215" s="232"/>
      <c r="D215" s="232"/>
      <c r="E215" s="233" t="s">
        <v>22</v>
      </c>
      <c r="F215" s="234" t="s">
        <v>1220</v>
      </c>
      <c r="G215" s="235"/>
      <c r="H215" s="235"/>
      <c r="I215" s="235"/>
      <c r="J215" s="232"/>
      <c r="K215" s="236">
        <v>1.71</v>
      </c>
      <c r="L215" s="232"/>
      <c r="M215" s="232"/>
      <c r="N215" s="232"/>
      <c r="O215" s="232"/>
      <c r="P215" s="232"/>
      <c r="Q215" s="232"/>
      <c r="R215" s="237"/>
      <c r="T215" s="238"/>
      <c r="U215" s="232"/>
      <c r="V215" s="232"/>
      <c r="W215" s="232"/>
      <c r="X215" s="232"/>
      <c r="Y215" s="232"/>
      <c r="Z215" s="232"/>
      <c r="AA215" s="239"/>
      <c r="AT215" s="240" t="s">
        <v>173</v>
      </c>
      <c r="AU215" s="240" t="s">
        <v>144</v>
      </c>
      <c r="AV215" s="10" t="s">
        <v>144</v>
      </c>
      <c r="AW215" s="10" t="s">
        <v>34</v>
      </c>
      <c r="AX215" s="10" t="s">
        <v>76</v>
      </c>
      <c r="AY215" s="240" t="s">
        <v>165</v>
      </c>
    </row>
    <row r="216" s="10" customFormat="1" ht="16.5" customHeight="1">
      <c r="B216" s="231"/>
      <c r="C216" s="232"/>
      <c r="D216" s="232"/>
      <c r="E216" s="233" t="s">
        <v>22</v>
      </c>
      <c r="F216" s="241" t="s">
        <v>1221</v>
      </c>
      <c r="G216" s="232"/>
      <c r="H216" s="232"/>
      <c r="I216" s="232"/>
      <c r="J216" s="232"/>
      <c r="K216" s="236">
        <v>2.1299999999999999</v>
      </c>
      <c r="L216" s="232"/>
      <c r="M216" s="232"/>
      <c r="N216" s="232"/>
      <c r="O216" s="232"/>
      <c r="P216" s="232"/>
      <c r="Q216" s="232"/>
      <c r="R216" s="237"/>
      <c r="T216" s="238"/>
      <c r="U216" s="232"/>
      <c r="V216" s="232"/>
      <c r="W216" s="232"/>
      <c r="X216" s="232"/>
      <c r="Y216" s="232"/>
      <c r="Z216" s="232"/>
      <c r="AA216" s="239"/>
      <c r="AT216" s="240" t="s">
        <v>173</v>
      </c>
      <c r="AU216" s="240" t="s">
        <v>144</v>
      </c>
      <c r="AV216" s="10" t="s">
        <v>144</v>
      </c>
      <c r="AW216" s="10" t="s">
        <v>34</v>
      </c>
      <c r="AX216" s="10" t="s">
        <v>76</v>
      </c>
      <c r="AY216" s="240" t="s">
        <v>165</v>
      </c>
    </row>
    <row r="217" s="10" customFormat="1" ht="16.5" customHeight="1">
      <c r="B217" s="231"/>
      <c r="C217" s="232"/>
      <c r="D217" s="232"/>
      <c r="E217" s="233" t="s">
        <v>22</v>
      </c>
      <c r="F217" s="241" t="s">
        <v>188</v>
      </c>
      <c r="G217" s="232"/>
      <c r="H217" s="232"/>
      <c r="I217" s="232"/>
      <c r="J217" s="232"/>
      <c r="K217" s="236">
        <v>1</v>
      </c>
      <c r="L217" s="232"/>
      <c r="M217" s="232"/>
      <c r="N217" s="232"/>
      <c r="O217" s="232"/>
      <c r="P217" s="232"/>
      <c r="Q217" s="232"/>
      <c r="R217" s="237"/>
      <c r="T217" s="238"/>
      <c r="U217" s="232"/>
      <c r="V217" s="232"/>
      <c r="W217" s="232"/>
      <c r="X217" s="232"/>
      <c r="Y217" s="232"/>
      <c r="Z217" s="232"/>
      <c r="AA217" s="239"/>
      <c r="AT217" s="240" t="s">
        <v>173</v>
      </c>
      <c r="AU217" s="240" t="s">
        <v>144</v>
      </c>
      <c r="AV217" s="10" t="s">
        <v>144</v>
      </c>
      <c r="AW217" s="10" t="s">
        <v>34</v>
      </c>
      <c r="AX217" s="10" t="s">
        <v>76</v>
      </c>
      <c r="AY217" s="240" t="s">
        <v>165</v>
      </c>
    </row>
    <row r="218" s="11" customFormat="1" ht="16.5" customHeight="1">
      <c r="B218" s="242"/>
      <c r="C218" s="243"/>
      <c r="D218" s="243"/>
      <c r="E218" s="244" t="s">
        <v>22</v>
      </c>
      <c r="F218" s="245" t="s">
        <v>189</v>
      </c>
      <c r="G218" s="243"/>
      <c r="H218" s="243"/>
      <c r="I218" s="243"/>
      <c r="J218" s="243"/>
      <c r="K218" s="246">
        <v>4.8399999999999999</v>
      </c>
      <c r="L218" s="243"/>
      <c r="M218" s="243"/>
      <c r="N218" s="243"/>
      <c r="O218" s="243"/>
      <c r="P218" s="243"/>
      <c r="Q218" s="243"/>
      <c r="R218" s="247"/>
      <c r="T218" s="248"/>
      <c r="U218" s="243"/>
      <c r="V218" s="243"/>
      <c r="W218" s="243"/>
      <c r="X218" s="243"/>
      <c r="Y218" s="243"/>
      <c r="Z218" s="243"/>
      <c r="AA218" s="249"/>
      <c r="AT218" s="250" t="s">
        <v>173</v>
      </c>
      <c r="AU218" s="250" t="s">
        <v>144</v>
      </c>
      <c r="AV218" s="11" t="s">
        <v>170</v>
      </c>
      <c r="AW218" s="11" t="s">
        <v>34</v>
      </c>
      <c r="AX218" s="11" t="s">
        <v>84</v>
      </c>
      <c r="AY218" s="250" t="s">
        <v>165</v>
      </c>
    </row>
    <row r="219" s="1" customFormat="1" ht="38.25" customHeight="1">
      <c r="B219" s="47"/>
      <c r="C219" s="220" t="s">
        <v>320</v>
      </c>
      <c r="D219" s="220" t="s">
        <v>166</v>
      </c>
      <c r="E219" s="221" t="s">
        <v>301</v>
      </c>
      <c r="F219" s="222" t="s">
        <v>302</v>
      </c>
      <c r="G219" s="222"/>
      <c r="H219" s="222"/>
      <c r="I219" s="222"/>
      <c r="J219" s="223" t="s">
        <v>185</v>
      </c>
      <c r="K219" s="224">
        <v>13.975</v>
      </c>
      <c r="L219" s="225">
        <v>0</v>
      </c>
      <c r="M219" s="226"/>
      <c r="N219" s="227">
        <f>ROUND(L219*K219,2)</f>
        <v>0</v>
      </c>
      <c r="O219" s="227"/>
      <c r="P219" s="227"/>
      <c r="Q219" s="227"/>
      <c r="R219" s="49"/>
      <c r="T219" s="228" t="s">
        <v>22</v>
      </c>
      <c r="U219" s="57" t="s">
        <v>43</v>
      </c>
      <c r="V219" s="48"/>
      <c r="W219" s="229">
        <f>V219*K219</f>
        <v>0</v>
      </c>
      <c r="X219" s="229">
        <v>0</v>
      </c>
      <c r="Y219" s="229">
        <f>X219*K219</f>
        <v>0</v>
      </c>
      <c r="Z219" s="229">
        <v>0.035000000000000003</v>
      </c>
      <c r="AA219" s="230">
        <f>Z219*K219</f>
        <v>0.48912500000000003</v>
      </c>
      <c r="AR219" s="23" t="s">
        <v>170</v>
      </c>
      <c r="AT219" s="23" t="s">
        <v>166</v>
      </c>
      <c r="AU219" s="23" t="s">
        <v>144</v>
      </c>
      <c r="AY219" s="23" t="s">
        <v>165</v>
      </c>
      <c r="BE219" s="143">
        <f>IF(U219="základní",N219,0)</f>
        <v>0</v>
      </c>
      <c r="BF219" s="143">
        <f>IF(U219="snížená",N219,0)</f>
        <v>0</v>
      </c>
      <c r="BG219" s="143">
        <f>IF(U219="zákl. přenesená",N219,0)</f>
        <v>0</v>
      </c>
      <c r="BH219" s="143">
        <f>IF(U219="sníž. přenesená",N219,0)</f>
        <v>0</v>
      </c>
      <c r="BI219" s="143">
        <f>IF(U219="nulová",N219,0)</f>
        <v>0</v>
      </c>
      <c r="BJ219" s="23" t="s">
        <v>144</v>
      </c>
      <c r="BK219" s="143">
        <f>ROUND(L219*K219,2)</f>
        <v>0</v>
      </c>
      <c r="BL219" s="23" t="s">
        <v>170</v>
      </c>
      <c r="BM219" s="23" t="s">
        <v>1222</v>
      </c>
    </row>
    <row r="220" s="10" customFormat="1" ht="16.5" customHeight="1">
      <c r="B220" s="231"/>
      <c r="C220" s="232"/>
      <c r="D220" s="232"/>
      <c r="E220" s="233" t="s">
        <v>22</v>
      </c>
      <c r="F220" s="234" t="s">
        <v>304</v>
      </c>
      <c r="G220" s="235"/>
      <c r="H220" s="235"/>
      <c r="I220" s="235"/>
      <c r="J220" s="232"/>
      <c r="K220" s="236">
        <v>9.2100000000000009</v>
      </c>
      <c r="L220" s="232"/>
      <c r="M220" s="232"/>
      <c r="N220" s="232"/>
      <c r="O220" s="232"/>
      <c r="P220" s="232"/>
      <c r="Q220" s="232"/>
      <c r="R220" s="237"/>
      <c r="T220" s="238"/>
      <c r="U220" s="232"/>
      <c r="V220" s="232"/>
      <c r="W220" s="232"/>
      <c r="X220" s="232"/>
      <c r="Y220" s="232"/>
      <c r="Z220" s="232"/>
      <c r="AA220" s="239"/>
      <c r="AT220" s="240" t="s">
        <v>173</v>
      </c>
      <c r="AU220" s="240" t="s">
        <v>144</v>
      </c>
      <c r="AV220" s="10" t="s">
        <v>144</v>
      </c>
      <c r="AW220" s="10" t="s">
        <v>34</v>
      </c>
      <c r="AX220" s="10" t="s">
        <v>76</v>
      </c>
      <c r="AY220" s="240" t="s">
        <v>165</v>
      </c>
    </row>
    <row r="221" s="10" customFormat="1" ht="16.5" customHeight="1">
      <c r="B221" s="231"/>
      <c r="C221" s="232"/>
      <c r="D221" s="232"/>
      <c r="E221" s="233" t="s">
        <v>22</v>
      </c>
      <c r="F221" s="241" t="s">
        <v>1223</v>
      </c>
      <c r="G221" s="232"/>
      <c r="H221" s="232"/>
      <c r="I221" s="232"/>
      <c r="J221" s="232"/>
      <c r="K221" s="236">
        <v>2.6349999999999998</v>
      </c>
      <c r="L221" s="232"/>
      <c r="M221" s="232"/>
      <c r="N221" s="232"/>
      <c r="O221" s="232"/>
      <c r="P221" s="232"/>
      <c r="Q221" s="232"/>
      <c r="R221" s="237"/>
      <c r="T221" s="238"/>
      <c r="U221" s="232"/>
      <c r="V221" s="232"/>
      <c r="W221" s="232"/>
      <c r="X221" s="232"/>
      <c r="Y221" s="232"/>
      <c r="Z221" s="232"/>
      <c r="AA221" s="239"/>
      <c r="AT221" s="240" t="s">
        <v>173</v>
      </c>
      <c r="AU221" s="240" t="s">
        <v>144</v>
      </c>
      <c r="AV221" s="10" t="s">
        <v>144</v>
      </c>
      <c r="AW221" s="10" t="s">
        <v>34</v>
      </c>
      <c r="AX221" s="10" t="s">
        <v>76</v>
      </c>
      <c r="AY221" s="240" t="s">
        <v>165</v>
      </c>
    </row>
    <row r="222" s="10" customFormat="1" ht="16.5" customHeight="1">
      <c r="B222" s="231"/>
      <c r="C222" s="232"/>
      <c r="D222" s="232"/>
      <c r="E222" s="233" t="s">
        <v>22</v>
      </c>
      <c r="F222" s="241" t="s">
        <v>306</v>
      </c>
      <c r="G222" s="232"/>
      <c r="H222" s="232"/>
      <c r="I222" s="232"/>
      <c r="J222" s="232"/>
      <c r="K222" s="236">
        <v>1.1699999999999999</v>
      </c>
      <c r="L222" s="232"/>
      <c r="M222" s="232"/>
      <c r="N222" s="232"/>
      <c r="O222" s="232"/>
      <c r="P222" s="232"/>
      <c r="Q222" s="232"/>
      <c r="R222" s="237"/>
      <c r="T222" s="238"/>
      <c r="U222" s="232"/>
      <c r="V222" s="232"/>
      <c r="W222" s="232"/>
      <c r="X222" s="232"/>
      <c r="Y222" s="232"/>
      <c r="Z222" s="232"/>
      <c r="AA222" s="239"/>
      <c r="AT222" s="240" t="s">
        <v>173</v>
      </c>
      <c r="AU222" s="240" t="s">
        <v>144</v>
      </c>
      <c r="AV222" s="10" t="s">
        <v>144</v>
      </c>
      <c r="AW222" s="10" t="s">
        <v>34</v>
      </c>
      <c r="AX222" s="10" t="s">
        <v>76</v>
      </c>
      <c r="AY222" s="240" t="s">
        <v>165</v>
      </c>
    </row>
    <row r="223" s="10" customFormat="1" ht="16.5" customHeight="1">
      <c r="B223" s="231"/>
      <c r="C223" s="232"/>
      <c r="D223" s="232"/>
      <c r="E223" s="233" t="s">
        <v>22</v>
      </c>
      <c r="F223" s="241" t="s">
        <v>307</v>
      </c>
      <c r="G223" s="232"/>
      <c r="H223" s="232"/>
      <c r="I223" s="232"/>
      <c r="J223" s="232"/>
      <c r="K223" s="236">
        <v>0.95999999999999996</v>
      </c>
      <c r="L223" s="232"/>
      <c r="M223" s="232"/>
      <c r="N223" s="232"/>
      <c r="O223" s="232"/>
      <c r="P223" s="232"/>
      <c r="Q223" s="232"/>
      <c r="R223" s="237"/>
      <c r="T223" s="238"/>
      <c r="U223" s="232"/>
      <c r="V223" s="232"/>
      <c r="W223" s="232"/>
      <c r="X223" s="232"/>
      <c r="Y223" s="232"/>
      <c r="Z223" s="232"/>
      <c r="AA223" s="239"/>
      <c r="AT223" s="240" t="s">
        <v>173</v>
      </c>
      <c r="AU223" s="240" t="s">
        <v>144</v>
      </c>
      <c r="AV223" s="10" t="s">
        <v>144</v>
      </c>
      <c r="AW223" s="10" t="s">
        <v>34</v>
      </c>
      <c r="AX223" s="10" t="s">
        <v>76</v>
      </c>
      <c r="AY223" s="240" t="s">
        <v>165</v>
      </c>
    </row>
    <row r="224" s="11" customFormat="1" ht="16.5" customHeight="1">
      <c r="B224" s="242"/>
      <c r="C224" s="243"/>
      <c r="D224" s="243"/>
      <c r="E224" s="244" t="s">
        <v>22</v>
      </c>
      <c r="F224" s="245" t="s">
        <v>189</v>
      </c>
      <c r="G224" s="243"/>
      <c r="H224" s="243"/>
      <c r="I224" s="243"/>
      <c r="J224" s="243"/>
      <c r="K224" s="246">
        <v>13.975</v>
      </c>
      <c r="L224" s="243"/>
      <c r="M224" s="243"/>
      <c r="N224" s="243"/>
      <c r="O224" s="243"/>
      <c r="P224" s="243"/>
      <c r="Q224" s="243"/>
      <c r="R224" s="247"/>
      <c r="T224" s="248"/>
      <c r="U224" s="243"/>
      <c r="V224" s="243"/>
      <c r="W224" s="243"/>
      <c r="X224" s="243"/>
      <c r="Y224" s="243"/>
      <c r="Z224" s="243"/>
      <c r="AA224" s="249"/>
      <c r="AT224" s="250" t="s">
        <v>173</v>
      </c>
      <c r="AU224" s="250" t="s">
        <v>144</v>
      </c>
      <c r="AV224" s="11" t="s">
        <v>170</v>
      </c>
      <c r="AW224" s="11" t="s">
        <v>34</v>
      </c>
      <c r="AX224" s="11" t="s">
        <v>84</v>
      </c>
      <c r="AY224" s="250" t="s">
        <v>165</v>
      </c>
    </row>
    <row r="225" s="1" customFormat="1" ht="16.5" customHeight="1">
      <c r="B225" s="47"/>
      <c r="C225" s="220" t="s">
        <v>324</v>
      </c>
      <c r="D225" s="220" t="s">
        <v>166</v>
      </c>
      <c r="E225" s="221" t="s">
        <v>309</v>
      </c>
      <c r="F225" s="222" t="s">
        <v>310</v>
      </c>
      <c r="G225" s="222"/>
      <c r="H225" s="222"/>
      <c r="I225" s="222"/>
      <c r="J225" s="223" t="s">
        <v>311</v>
      </c>
      <c r="K225" s="224">
        <v>3.7999999999999998</v>
      </c>
      <c r="L225" s="225">
        <v>0</v>
      </c>
      <c r="M225" s="226"/>
      <c r="N225" s="227">
        <f>ROUND(L225*K225,2)</f>
        <v>0</v>
      </c>
      <c r="O225" s="227"/>
      <c r="P225" s="227"/>
      <c r="Q225" s="227"/>
      <c r="R225" s="49"/>
      <c r="T225" s="228" t="s">
        <v>22</v>
      </c>
      <c r="U225" s="57" t="s">
        <v>43</v>
      </c>
      <c r="V225" s="48"/>
      <c r="W225" s="229">
        <f>V225*K225</f>
        <v>0</v>
      </c>
      <c r="X225" s="229">
        <v>0</v>
      </c>
      <c r="Y225" s="229">
        <f>X225*K225</f>
        <v>0</v>
      </c>
      <c r="Z225" s="229">
        <v>0.0089999999999999993</v>
      </c>
      <c r="AA225" s="230">
        <f>Z225*K225</f>
        <v>0.034199999999999994</v>
      </c>
      <c r="AR225" s="23" t="s">
        <v>170</v>
      </c>
      <c r="AT225" s="23" t="s">
        <v>166</v>
      </c>
      <c r="AU225" s="23" t="s">
        <v>144</v>
      </c>
      <c r="AY225" s="23" t="s">
        <v>165</v>
      </c>
      <c r="BE225" s="143">
        <f>IF(U225="základní",N225,0)</f>
        <v>0</v>
      </c>
      <c r="BF225" s="143">
        <f>IF(U225="snížená",N225,0)</f>
        <v>0</v>
      </c>
      <c r="BG225" s="143">
        <f>IF(U225="zákl. přenesená",N225,0)</f>
        <v>0</v>
      </c>
      <c r="BH225" s="143">
        <f>IF(U225="sníž. přenesená",N225,0)</f>
        <v>0</v>
      </c>
      <c r="BI225" s="143">
        <f>IF(U225="nulová",N225,0)</f>
        <v>0</v>
      </c>
      <c r="BJ225" s="23" t="s">
        <v>144</v>
      </c>
      <c r="BK225" s="143">
        <f>ROUND(L225*K225,2)</f>
        <v>0</v>
      </c>
      <c r="BL225" s="23" t="s">
        <v>170</v>
      </c>
      <c r="BM225" s="23" t="s">
        <v>1224</v>
      </c>
    </row>
    <row r="226" s="10" customFormat="1" ht="16.5" customHeight="1">
      <c r="B226" s="231"/>
      <c r="C226" s="232"/>
      <c r="D226" s="232"/>
      <c r="E226" s="233" t="s">
        <v>22</v>
      </c>
      <c r="F226" s="234" t="s">
        <v>314</v>
      </c>
      <c r="G226" s="235"/>
      <c r="H226" s="235"/>
      <c r="I226" s="235"/>
      <c r="J226" s="232"/>
      <c r="K226" s="236">
        <v>3.7999999999999998</v>
      </c>
      <c r="L226" s="232"/>
      <c r="M226" s="232"/>
      <c r="N226" s="232"/>
      <c r="O226" s="232"/>
      <c r="P226" s="232"/>
      <c r="Q226" s="232"/>
      <c r="R226" s="237"/>
      <c r="T226" s="238"/>
      <c r="U226" s="232"/>
      <c r="V226" s="232"/>
      <c r="W226" s="232"/>
      <c r="X226" s="232"/>
      <c r="Y226" s="232"/>
      <c r="Z226" s="232"/>
      <c r="AA226" s="239"/>
      <c r="AT226" s="240" t="s">
        <v>173</v>
      </c>
      <c r="AU226" s="240" t="s">
        <v>144</v>
      </c>
      <c r="AV226" s="10" t="s">
        <v>144</v>
      </c>
      <c r="AW226" s="10" t="s">
        <v>34</v>
      </c>
      <c r="AX226" s="10" t="s">
        <v>76</v>
      </c>
      <c r="AY226" s="240" t="s">
        <v>165</v>
      </c>
    </row>
    <row r="227" s="11" customFormat="1" ht="16.5" customHeight="1">
      <c r="B227" s="242"/>
      <c r="C227" s="243"/>
      <c r="D227" s="243"/>
      <c r="E227" s="244" t="s">
        <v>22</v>
      </c>
      <c r="F227" s="245" t="s">
        <v>189</v>
      </c>
      <c r="G227" s="243"/>
      <c r="H227" s="243"/>
      <c r="I227" s="243"/>
      <c r="J227" s="243"/>
      <c r="K227" s="246">
        <v>3.7999999999999998</v>
      </c>
      <c r="L227" s="243"/>
      <c r="M227" s="243"/>
      <c r="N227" s="243"/>
      <c r="O227" s="243"/>
      <c r="P227" s="243"/>
      <c r="Q227" s="243"/>
      <c r="R227" s="247"/>
      <c r="T227" s="248"/>
      <c r="U227" s="243"/>
      <c r="V227" s="243"/>
      <c r="W227" s="243"/>
      <c r="X227" s="243"/>
      <c r="Y227" s="243"/>
      <c r="Z227" s="243"/>
      <c r="AA227" s="249"/>
      <c r="AT227" s="250" t="s">
        <v>173</v>
      </c>
      <c r="AU227" s="250" t="s">
        <v>144</v>
      </c>
      <c r="AV227" s="11" t="s">
        <v>170</v>
      </c>
      <c r="AW227" s="11" t="s">
        <v>34</v>
      </c>
      <c r="AX227" s="11" t="s">
        <v>84</v>
      </c>
      <c r="AY227" s="250" t="s">
        <v>165</v>
      </c>
    </row>
    <row r="228" s="1" customFormat="1" ht="25.5" customHeight="1">
      <c r="B228" s="47"/>
      <c r="C228" s="220" t="s">
        <v>328</v>
      </c>
      <c r="D228" s="220" t="s">
        <v>166</v>
      </c>
      <c r="E228" s="221" t="s">
        <v>1225</v>
      </c>
      <c r="F228" s="222" t="s">
        <v>1226</v>
      </c>
      <c r="G228" s="222"/>
      <c r="H228" s="222"/>
      <c r="I228" s="222"/>
      <c r="J228" s="223" t="s">
        <v>185</v>
      </c>
      <c r="K228" s="224">
        <v>7.7999999999999998</v>
      </c>
      <c r="L228" s="225">
        <v>0</v>
      </c>
      <c r="M228" s="226"/>
      <c r="N228" s="227">
        <f>ROUND(L228*K228,2)</f>
        <v>0</v>
      </c>
      <c r="O228" s="227"/>
      <c r="P228" s="227"/>
      <c r="Q228" s="227"/>
      <c r="R228" s="49"/>
      <c r="T228" s="228" t="s">
        <v>22</v>
      </c>
      <c r="U228" s="57" t="s">
        <v>43</v>
      </c>
      <c r="V228" s="48"/>
      <c r="W228" s="229">
        <f>V228*K228</f>
        <v>0</v>
      </c>
      <c r="X228" s="229">
        <v>0</v>
      </c>
      <c r="Y228" s="229">
        <f>X228*K228</f>
        <v>0</v>
      </c>
      <c r="Z228" s="229">
        <v>0.087999999999999995</v>
      </c>
      <c r="AA228" s="230">
        <f>Z228*K228</f>
        <v>0.6863999999999999</v>
      </c>
      <c r="AR228" s="23" t="s">
        <v>170</v>
      </c>
      <c r="AT228" s="23" t="s">
        <v>166</v>
      </c>
      <c r="AU228" s="23" t="s">
        <v>144</v>
      </c>
      <c r="AY228" s="23" t="s">
        <v>165</v>
      </c>
      <c r="BE228" s="143">
        <f>IF(U228="základní",N228,0)</f>
        <v>0</v>
      </c>
      <c r="BF228" s="143">
        <f>IF(U228="snížená",N228,0)</f>
        <v>0</v>
      </c>
      <c r="BG228" s="143">
        <f>IF(U228="zákl. přenesená",N228,0)</f>
        <v>0</v>
      </c>
      <c r="BH228" s="143">
        <f>IF(U228="sníž. přenesená",N228,0)</f>
        <v>0</v>
      </c>
      <c r="BI228" s="143">
        <f>IF(U228="nulová",N228,0)</f>
        <v>0</v>
      </c>
      <c r="BJ228" s="23" t="s">
        <v>144</v>
      </c>
      <c r="BK228" s="143">
        <f>ROUND(L228*K228,2)</f>
        <v>0</v>
      </c>
      <c r="BL228" s="23" t="s">
        <v>170</v>
      </c>
      <c r="BM228" s="23" t="s">
        <v>1227</v>
      </c>
    </row>
    <row r="229" s="10" customFormat="1" ht="16.5" customHeight="1">
      <c r="B229" s="231"/>
      <c r="C229" s="232"/>
      <c r="D229" s="232"/>
      <c r="E229" s="233" t="s">
        <v>22</v>
      </c>
      <c r="F229" s="234" t="s">
        <v>1228</v>
      </c>
      <c r="G229" s="235"/>
      <c r="H229" s="235"/>
      <c r="I229" s="235"/>
      <c r="J229" s="232"/>
      <c r="K229" s="236">
        <v>7.7999999999999998</v>
      </c>
      <c r="L229" s="232"/>
      <c r="M229" s="232"/>
      <c r="N229" s="232"/>
      <c r="O229" s="232"/>
      <c r="P229" s="232"/>
      <c r="Q229" s="232"/>
      <c r="R229" s="237"/>
      <c r="T229" s="238"/>
      <c r="U229" s="232"/>
      <c r="V229" s="232"/>
      <c r="W229" s="232"/>
      <c r="X229" s="232"/>
      <c r="Y229" s="232"/>
      <c r="Z229" s="232"/>
      <c r="AA229" s="239"/>
      <c r="AT229" s="240" t="s">
        <v>173</v>
      </c>
      <c r="AU229" s="240" t="s">
        <v>144</v>
      </c>
      <c r="AV229" s="10" t="s">
        <v>144</v>
      </c>
      <c r="AW229" s="10" t="s">
        <v>34</v>
      </c>
      <c r="AX229" s="10" t="s">
        <v>76</v>
      </c>
      <c r="AY229" s="240" t="s">
        <v>165</v>
      </c>
    </row>
    <row r="230" s="11" customFormat="1" ht="16.5" customHeight="1">
      <c r="B230" s="242"/>
      <c r="C230" s="243"/>
      <c r="D230" s="243"/>
      <c r="E230" s="244" t="s">
        <v>22</v>
      </c>
      <c r="F230" s="245" t="s">
        <v>189</v>
      </c>
      <c r="G230" s="243"/>
      <c r="H230" s="243"/>
      <c r="I230" s="243"/>
      <c r="J230" s="243"/>
      <c r="K230" s="246">
        <v>7.7999999999999998</v>
      </c>
      <c r="L230" s="243"/>
      <c r="M230" s="243"/>
      <c r="N230" s="243"/>
      <c r="O230" s="243"/>
      <c r="P230" s="243"/>
      <c r="Q230" s="243"/>
      <c r="R230" s="247"/>
      <c r="T230" s="248"/>
      <c r="U230" s="243"/>
      <c r="V230" s="243"/>
      <c r="W230" s="243"/>
      <c r="X230" s="243"/>
      <c r="Y230" s="243"/>
      <c r="Z230" s="243"/>
      <c r="AA230" s="249"/>
      <c r="AT230" s="250" t="s">
        <v>173</v>
      </c>
      <c r="AU230" s="250" t="s">
        <v>144</v>
      </c>
      <c r="AV230" s="11" t="s">
        <v>170</v>
      </c>
      <c r="AW230" s="11" t="s">
        <v>34</v>
      </c>
      <c r="AX230" s="11" t="s">
        <v>84</v>
      </c>
      <c r="AY230" s="250" t="s">
        <v>165</v>
      </c>
    </row>
    <row r="231" s="1" customFormat="1" ht="25.5" customHeight="1">
      <c r="B231" s="47"/>
      <c r="C231" s="220" t="s">
        <v>332</v>
      </c>
      <c r="D231" s="220" t="s">
        <v>166</v>
      </c>
      <c r="E231" s="221" t="s">
        <v>316</v>
      </c>
      <c r="F231" s="222" t="s">
        <v>317</v>
      </c>
      <c r="G231" s="222"/>
      <c r="H231" s="222"/>
      <c r="I231" s="222"/>
      <c r="J231" s="223" t="s">
        <v>185</v>
      </c>
      <c r="K231" s="224">
        <v>2.3999999999999999</v>
      </c>
      <c r="L231" s="225">
        <v>0</v>
      </c>
      <c r="M231" s="226"/>
      <c r="N231" s="227">
        <f>ROUND(L231*K231,2)</f>
        <v>0</v>
      </c>
      <c r="O231" s="227"/>
      <c r="P231" s="227"/>
      <c r="Q231" s="227"/>
      <c r="R231" s="49"/>
      <c r="T231" s="228" t="s">
        <v>22</v>
      </c>
      <c r="U231" s="57" t="s">
        <v>43</v>
      </c>
      <c r="V231" s="48"/>
      <c r="W231" s="229">
        <f>V231*K231</f>
        <v>0</v>
      </c>
      <c r="X231" s="229">
        <v>0</v>
      </c>
      <c r="Y231" s="229">
        <f>X231*K231</f>
        <v>0</v>
      </c>
      <c r="Z231" s="229">
        <v>0.075999999999999998</v>
      </c>
      <c r="AA231" s="230">
        <f>Z231*K231</f>
        <v>0.18239999999999998</v>
      </c>
      <c r="AR231" s="23" t="s">
        <v>170</v>
      </c>
      <c r="AT231" s="23" t="s">
        <v>166</v>
      </c>
      <c r="AU231" s="23" t="s">
        <v>144</v>
      </c>
      <c r="AY231" s="23" t="s">
        <v>165</v>
      </c>
      <c r="BE231" s="143">
        <f>IF(U231="základní",N231,0)</f>
        <v>0</v>
      </c>
      <c r="BF231" s="143">
        <f>IF(U231="snížená",N231,0)</f>
        <v>0</v>
      </c>
      <c r="BG231" s="143">
        <f>IF(U231="zákl. přenesená",N231,0)</f>
        <v>0</v>
      </c>
      <c r="BH231" s="143">
        <f>IF(U231="sníž. přenesená",N231,0)</f>
        <v>0</v>
      </c>
      <c r="BI231" s="143">
        <f>IF(U231="nulová",N231,0)</f>
        <v>0</v>
      </c>
      <c r="BJ231" s="23" t="s">
        <v>144</v>
      </c>
      <c r="BK231" s="143">
        <f>ROUND(L231*K231,2)</f>
        <v>0</v>
      </c>
      <c r="BL231" s="23" t="s">
        <v>170</v>
      </c>
      <c r="BM231" s="23" t="s">
        <v>1229</v>
      </c>
    </row>
    <row r="232" s="10" customFormat="1" ht="16.5" customHeight="1">
      <c r="B232" s="231"/>
      <c r="C232" s="232"/>
      <c r="D232" s="232"/>
      <c r="E232" s="233" t="s">
        <v>22</v>
      </c>
      <c r="F232" s="234" t="s">
        <v>1230</v>
      </c>
      <c r="G232" s="235"/>
      <c r="H232" s="235"/>
      <c r="I232" s="235"/>
      <c r="J232" s="232"/>
      <c r="K232" s="236">
        <v>2.3999999999999999</v>
      </c>
      <c r="L232" s="232"/>
      <c r="M232" s="232"/>
      <c r="N232" s="232"/>
      <c r="O232" s="232"/>
      <c r="P232" s="232"/>
      <c r="Q232" s="232"/>
      <c r="R232" s="237"/>
      <c r="T232" s="238"/>
      <c r="U232" s="232"/>
      <c r="V232" s="232"/>
      <c r="W232" s="232"/>
      <c r="X232" s="232"/>
      <c r="Y232" s="232"/>
      <c r="Z232" s="232"/>
      <c r="AA232" s="239"/>
      <c r="AT232" s="240" t="s">
        <v>173</v>
      </c>
      <c r="AU232" s="240" t="s">
        <v>144</v>
      </c>
      <c r="AV232" s="10" t="s">
        <v>144</v>
      </c>
      <c r="AW232" s="10" t="s">
        <v>34</v>
      </c>
      <c r="AX232" s="10" t="s">
        <v>76</v>
      </c>
      <c r="AY232" s="240" t="s">
        <v>165</v>
      </c>
    </row>
    <row r="233" s="11" customFormat="1" ht="16.5" customHeight="1">
      <c r="B233" s="242"/>
      <c r="C233" s="243"/>
      <c r="D233" s="243"/>
      <c r="E233" s="244" t="s">
        <v>22</v>
      </c>
      <c r="F233" s="245" t="s">
        <v>189</v>
      </c>
      <c r="G233" s="243"/>
      <c r="H233" s="243"/>
      <c r="I233" s="243"/>
      <c r="J233" s="243"/>
      <c r="K233" s="246">
        <v>2.3999999999999999</v>
      </c>
      <c r="L233" s="243"/>
      <c r="M233" s="243"/>
      <c r="N233" s="243"/>
      <c r="O233" s="243"/>
      <c r="P233" s="243"/>
      <c r="Q233" s="243"/>
      <c r="R233" s="247"/>
      <c r="T233" s="248"/>
      <c r="U233" s="243"/>
      <c r="V233" s="243"/>
      <c r="W233" s="243"/>
      <c r="X233" s="243"/>
      <c r="Y233" s="243"/>
      <c r="Z233" s="243"/>
      <c r="AA233" s="249"/>
      <c r="AT233" s="250" t="s">
        <v>173</v>
      </c>
      <c r="AU233" s="250" t="s">
        <v>144</v>
      </c>
      <c r="AV233" s="11" t="s">
        <v>170</v>
      </c>
      <c r="AW233" s="11" t="s">
        <v>34</v>
      </c>
      <c r="AX233" s="11" t="s">
        <v>84</v>
      </c>
      <c r="AY233" s="250" t="s">
        <v>165</v>
      </c>
    </row>
    <row r="234" s="1" customFormat="1" ht="25.5" customHeight="1">
      <c r="B234" s="47"/>
      <c r="C234" s="220" t="s">
        <v>341</v>
      </c>
      <c r="D234" s="220" t="s">
        <v>166</v>
      </c>
      <c r="E234" s="221" t="s">
        <v>321</v>
      </c>
      <c r="F234" s="222" t="s">
        <v>322</v>
      </c>
      <c r="G234" s="222"/>
      <c r="H234" s="222"/>
      <c r="I234" s="222"/>
      <c r="J234" s="223" t="s">
        <v>311</v>
      </c>
      <c r="K234" s="224">
        <v>20</v>
      </c>
      <c r="L234" s="225">
        <v>0</v>
      </c>
      <c r="M234" s="226"/>
      <c r="N234" s="227">
        <f>ROUND(L234*K234,2)</f>
        <v>0</v>
      </c>
      <c r="O234" s="227"/>
      <c r="P234" s="227"/>
      <c r="Q234" s="227"/>
      <c r="R234" s="49"/>
      <c r="T234" s="228" t="s">
        <v>22</v>
      </c>
      <c r="U234" s="57" t="s">
        <v>43</v>
      </c>
      <c r="V234" s="48"/>
      <c r="W234" s="229">
        <f>V234*K234</f>
        <v>0</v>
      </c>
      <c r="X234" s="229">
        <v>0</v>
      </c>
      <c r="Y234" s="229">
        <f>X234*K234</f>
        <v>0</v>
      </c>
      <c r="Z234" s="229">
        <v>0.0089999999999999993</v>
      </c>
      <c r="AA234" s="230">
        <f>Z234*K234</f>
        <v>0.17999999999999999</v>
      </c>
      <c r="AR234" s="23" t="s">
        <v>170</v>
      </c>
      <c r="AT234" s="23" t="s">
        <v>166</v>
      </c>
      <c r="AU234" s="23" t="s">
        <v>144</v>
      </c>
      <c r="AY234" s="23" t="s">
        <v>165</v>
      </c>
      <c r="BE234" s="143">
        <f>IF(U234="základní",N234,0)</f>
        <v>0</v>
      </c>
      <c r="BF234" s="143">
        <f>IF(U234="snížená",N234,0)</f>
        <v>0</v>
      </c>
      <c r="BG234" s="143">
        <f>IF(U234="zákl. přenesená",N234,0)</f>
        <v>0</v>
      </c>
      <c r="BH234" s="143">
        <f>IF(U234="sníž. přenesená",N234,0)</f>
        <v>0</v>
      </c>
      <c r="BI234" s="143">
        <f>IF(U234="nulová",N234,0)</f>
        <v>0</v>
      </c>
      <c r="BJ234" s="23" t="s">
        <v>144</v>
      </c>
      <c r="BK234" s="143">
        <f>ROUND(L234*K234,2)</f>
        <v>0</v>
      </c>
      <c r="BL234" s="23" t="s">
        <v>170</v>
      </c>
      <c r="BM234" s="23" t="s">
        <v>1231</v>
      </c>
    </row>
    <row r="235" s="1" customFormat="1" ht="25.5" customHeight="1">
      <c r="B235" s="47"/>
      <c r="C235" s="220" t="s">
        <v>347</v>
      </c>
      <c r="D235" s="220" t="s">
        <v>166</v>
      </c>
      <c r="E235" s="221" t="s">
        <v>325</v>
      </c>
      <c r="F235" s="222" t="s">
        <v>326</v>
      </c>
      <c r="G235" s="222"/>
      <c r="H235" s="222"/>
      <c r="I235" s="222"/>
      <c r="J235" s="223" t="s">
        <v>311</v>
      </c>
      <c r="K235" s="224">
        <v>10</v>
      </c>
      <c r="L235" s="225">
        <v>0</v>
      </c>
      <c r="M235" s="226"/>
      <c r="N235" s="227">
        <f>ROUND(L235*K235,2)</f>
        <v>0</v>
      </c>
      <c r="O235" s="227"/>
      <c r="P235" s="227"/>
      <c r="Q235" s="227"/>
      <c r="R235" s="49"/>
      <c r="T235" s="228" t="s">
        <v>22</v>
      </c>
      <c r="U235" s="57" t="s">
        <v>43</v>
      </c>
      <c r="V235" s="48"/>
      <c r="W235" s="229">
        <f>V235*K235</f>
        <v>0</v>
      </c>
      <c r="X235" s="229">
        <v>0</v>
      </c>
      <c r="Y235" s="229">
        <f>X235*K235</f>
        <v>0</v>
      </c>
      <c r="Z235" s="229">
        <v>0.025000000000000001</v>
      </c>
      <c r="AA235" s="230">
        <f>Z235*K235</f>
        <v>0.25</v>
      </c>
      <c r="AR235" s="23" t="s">
        <v>170</v>
      </c>
      <c r="AT235" s="23" t="s">
        <v>166</v>
      </c>
      <c r="AU235" s="23" t="s">
        <v>144</v>
      </c>
      <c r="AY235" s="23" t="s">
        <v>165</v>
      </c>
      <c r="BE235" s="143">
        <f>IF(U235="základní",N235,0)</f>
        <v>0</v>
      </c>
      <c r="BF235" s="143">
        <f>IF(U235="snížená",N235,0)</f>
        <v>0</v>
      </c>
      <c r="BG235" s="143">
        <f>IF(U235="zákl. přenesená",N235,0)</f>
        <v>0</v>
      </c>
      <c r="BH235" s="143">
        <f>IF(U235="sníž. přenesená",N235,0)</f>
        <v>0</v>
      </c>
      <c r="BI235" s="143">
        <f>IF(U235="nulová",N235,0)</f>
        <v>0</v>
      </c>
      <c r="BJ235" s="23" t="s">
        <v>144</v>
      </c>
      <c r="BK235" s="143">
        <f>ROUND(L235*K235,2)</f>
        <v>0</v>
      </c>
      <c r="BL235" s="23" t="s">
        <v>170</v>
      </c>
      <c r="BM235" s="23" t="s">
        <v>1232</v>
      </c>
    </row>
    <row r="236" s="1" customFormat="1" ht="38.25" customHeight="1">
      <c r="B236" s="47"/>
      <c r="C236" s="220" t="s">
        <v>352</v>
      </c>
      <c r="D236" s="220" t="s">
        <v>166</v>
      </c>
      <c r="E236" s="221" t="s">
        <v>329</v>
      </c>
      <c r="F236" s="222" t="s">
        <v>330</v>
      </c>
      <c r="G236" s="222"/>
      <c r="H236" s="222"/>
      <c r="I236" s="222"/>
      <c r="J236" s="223" t="s">
        <v>169</v>
      </c>
      <c r="K236" s="224">
        <v>4</v>
      </c>
      <c r="L236" s="225">
        <v>0</v>
      </c>
      <c r="M236" s="226"/>
      <c r="N236" s="227">
        <f>ROUND(L236*K236,2)</f>
        <v>0</v>
      </c>
      <c r="O236" s="227"/>
      <c r="P236" s="227"/>
      <c r="Q236" s="227"/>
      <c r="R236" s="49"/>
      <c r="T236" s="228" t="s">
        <v>22</v>
      </c>
      <c r="U236" s="57" t="s">
        <v>43</v>
      </c>
      <c r="V236" s="48"/>
      <c r="W236" s="229">
        <f>V236*K236</f>
        <v>0</v>
      </c>
      <c r="X236" s="229">
        <v>0</v>
      </c>
      <c r="Y236" s="229">
        <f>X236*K236</f>
        <v>0</v>
      </c>
      <c r="Z236" s="229">
        <v>0.0089999999999999993</v>
      </c>
      <c r="AA236" s="230">
        <f>Z236*K236</f>
        <v>0.035999999999999997</v>
      </c>
      <c r="AR236" s="23" t="s">
        <v>249</v>
      </c>
      <c r="AT236" s="23" t="s">
        <v>166</v>
      </c>
      <c r="AU236" s="23" t="s">
        <v>144</v>
      </c>
      <c r="AY236" s="23" t="s">
        <v>165</v>
      </c>
      <c r="BE236" s="143">
        <f>IF(U236="základní",N236,0)</f>
        <v>0</v>
      </c>
      <c r="BF236" s="143">
        <f>IF(U236="snížená",N236,0)</f>
        <v>0</v>
      </c>
      <c r="BG236" s="143">
        <f>IF(U236="zákl. přenesená",N236,0)</f>
        <v>0</v>
      </c>
      <c r="BH236" s="143">
        <f>IF(U236="sníž. přenesená",N236,0)</f>
        <v>0</v>
      </c>
      <c r="BI236" s="143">
        <f>IF(U236="nulová",N236,0)</f>
        <v>0</v>
      </c>
      <c r="BJ236" s="23" t="s">
        <v>144</v>
      </c>
      <c r="BK236" s="143">
        <f>ROUND(L236*K236,2)</f>
        <v>0</v>
      </c>
      <c r="BL236" s="23" t="s">
        <v>249</v>
      </c>
      <c r="BM236" s="23" t="s">
        <v>1233</v>
      </c>
    </row>
    <row r="237" s="1" customFormat="1" ht="38.25" customHeight="1">
      <c r="B237" s="47"/>
      <c r="C237" s="220" t="s">
        <v>356</v>
      </c>
      <c r="D237" s="220" t="s">
        <v>166</v>
      </c>
      <c r="E237" s="221" t="s">
        <v>333</v>
      </c>
      <c r="F237" s="222" t="s">
        <v>334</v>
      </c>
      <c r="G237" s="222"/>
      <c r="H237" s="222"/>
      <c r="I237" s="222"/>
      <c r="J237" s="223" t="s">
        <v>185</v>
      </c>
      <c r="K237" s="224">
        <v>5.7000000000000002</v>
      </c>
      <c r="L237" s="225">
        <v>0</v>
      </c>
      <c r="M237" s="226"/>
      <c r="N237" s="227">
        <f>ROUND(L237*K237,2)</f>
        <v>0</v>
      </c>
      <c r="O237" s="227"/>
      <c r="P237" s="227"/>
      <c r="Q237" s="227"/>
      <c r="R237" s="49"/>
      <c r="T237" s="228" t="s">
        <v>22</v>
      </c>
      <c r="U237" s="57" t="s">
        <v>43</v>
      </c>
      <c r="V237" s="48"/>
      <c r="W237" s="229">
        <f>V237*K237</f>
        <v>0</v>
      </c>
      <c r="X237" s="229">
        <v>0</v>
      </c>
      <c r="Y237" s="229">
        <f>X237*K237</f>
        <v>0</v>
      </c>
      <c r="Z237" s="229">
        <v>0.045999999999999999</v>
      </c>
      <c r="AA237" s="230">
        <f>Z237*K237</f>
        <v>0.26219999999999999</v>
      </c>
      <c r="AR237" s="23" t="s">
        <v>170</v>
      </c>
      <c r="AT237" s="23" t="s">
        <v>166</v>
      </c>
      <c r="AU237" s="23" t="s">
        <v>144</v>
      </c>
      <c r="AY237" s="23" t="s">
        <v>165</v>
      </c>
      <c r="BE237" s="143">
        <f>IF(U237="základní",N237,0)</f>
        <v>0</v>
      </c>
      <c r="BF237" s="143">
        <f>IF(U237="snížená",N237,0)</f>
        <v>0</v>
      </c>
      <c r="BG237" s="143">
        <f>IF(U237="zákl. přenesená",N237,0)</f>
        <v>0</v>
      </c>
      <c r="BH237" s="143">
        <f>IF(U237="sníž. přenesená",N237,0)</f>
        <v>0</v>
      </c>
      <c r="BI237" s="143">
        <f>IF(U237="nulová",N237,0)</f>
        <v>0</v>
      </c>
      <c r="BJ237" s="23" t="s">
        <v>144</v>
      </c>
      <c r="BK237" s="143">
        <f>ROUND(L237*K237,2)</f>
        <v>0</v>
      </c>
      <c r="BL237" s="23" t="s">
        <v>170</v>
      </c>
      <c r="BM237" s="23" t="s">
        <v>1234</v>
      </c>
    </row>
    <row r="238" s="12" customFormat="1" ht="16.5" customHeight="1">
      <c r="B238" s="251"/>
      <c r="C238" s="252"/>
      <c r="D238" s="252"/>
      <c r="E238" s="253" t="s">
        <v>22</v>
      </c>
      <c r="F238" s="254" t="s">
        <v>336</v>
      </c>
      <c r="G238" s="255"/>
      <c r="H238" s="255"/>
      <c r="I238" s="255"/>
      <c r="J238" s="252"/>
      <c r="K238" s="253" t="s">
        <v>22</v>
      </c>
      <c r="L238" s="252"/>
      <c r="M238" s="252"/>
      <c r="N238" s="252"/>
      <c r="O238" s="252"/>
      <c r="P238" s="252"/>
      <c r="Q238" s="252"/>
      <c r="R238" s="256"/>
      <c r="T238" s="257"/>
      <c r="U238" s="252"/>
      <c r="V238" s="252"/>
      <c r="W238" s="252"/>
      <c r="X238" s="252"/>
      <c r="Y238" s="252"/>
      <c r="Z238" s="252"/>
      <c r="AA238" s="258"/>
      <c r="AT238" s="259" t="s">
        <v>173</v>
      </c>
      <c r="AU238" s="259" t="s">
        <v>144</v>
      </c>
      <c r="AV238" s="12" t="s">
        <v>84</v>
      </c>
      <c r="AW238" s="12" t="s">
        <v>34</v>
      </c>
      <c r="AX238" s="12" t="s">
        <v>76</v>
      </c>
      <c r="AY238" s="259" t="s">
        <v>165</v>
      </c>
    </row>
    <row r="239" s="10" customFormat="1" ht="16.5" customHeight="1">
      <c r="B239" s="231"/>
      <c r="C239" s="232"/>
      <c r="D239" s="232"/>
      <c r="E239" s="233" t="s">
        <v>22</v>
      </c>
      <c r="F239" s="241" t="s">
        <v>337</v>
      </c>
      <c r="G239" s="232"/>
      <c r="H239" s="232"/>
      <c r="I239" s="232"/>
      <c r="J239" s="232"/>
      <c r="K239" s="236">
        <v>5.7000000000000002</v>
      </c>
      <c r="L239" s="232"/>
      <c r="M239" s="232"/>
      <c r="N239" s="232"/>
      <c r="O239" s="232"/>
      <c r="P239" s="232"/>
      <c r="Q239" s="232"/>
      <c r="R239" s="237"/>
      <c r="T239" s="238"/>
      <c r="U239" s="232"/>
      <c r="V239" s="232"/>
      <c r="W239" s="232"/>
      <c r="X239" s="232"/>
      <c r="Y239" s="232"/>
      <c r="Z239" s="232"/>
      <c r="AA239" s="239"/>
      <c r="AT239" s="240" t="s">
        <v>173</v>
      </c>
      <c r="AU239" s="240" t="s">
        <v>144</v>
      </c>
      <c r="AV239" s="10" t="s">
        <v>144</v>
      </c>
      <c r="AW239" s="10" t="s">
        <v>34</v>
      </c>
      <c r="AX239" s="10" t="s">
        <v>76</v>
      </c>
      <c r="AY239" s="240" t="s">
        <v>165</v>
      </c>
    </row>
    <row r="240" s="11" customFormat="1" ht="16.5" customHeight="1">
      <c r="B240" s="242"/>
      <c r="C240" s="243"/>
      <c r="D240" s="243"/>
      <c r="E240" s="244" t="s">
        <v>22</v>
      </c>
      <c r="F240" s="245" t="s">
        <v>189</v>
      </c>
      <c r="G240" s="243"/>
      <c r="H240" s="243"/>
      <c r="I240" s="243"/>
      <c r="J240" s="243"/>
      <c r="K240" s="246">
        <v>5.7000000000000002</v>
      </c>
      <c r="L240" s="243"/>
      <c r="M240" s="243"/>
      <c r="N240" s="243"/>
      <c r="O240" s="243"/>
      <c r="P240" s="243"/>
      <c r="Q240" s="243"/>
      <c r="R240" s="247"/>
      <c r="T240" s="248"/>
      <c r="U240" s="243"/>
      <c r="V240" s="243"/>
      <c r="W240" s="243"/>
      <c r="X240" s="243"/>
      <c r="Y240" s="243"/>
      <c r="Z240" s="243"/>
      <c r="AA240" s="249"/>
      <c r="AT240" s="250" t="s">
        <v>173</v>
      </c>
      <c r="AU240" s="250" t="s">
        <v>144</v>
      </c>
      <c r="AV240" s="11" t="s">
        <v>170</v>
      </c>
      <c r="AW240" s="11" t="s">
        <v>34</v>
      </c>
      <c r="AX240" s="11" t="s">
        <v>84</v>
      </c>
      <c r="AY240" s="250" t="s">
        <v>165</v>
      </c>
    </row>
    <row r="241" s="1" customFormat="1" ht="38.25" customHeight="1">
      <c r="B241" s="47"/>
      <c r="C241" s="220" t="s">
        <v>360</v>
      </c>
      <c r="D241" s="220" t="s">
        <v>166</v>
      </c>
      <c r="E241" s="221" t="s">
        <v>342</v>
      </c>
      <c r="F241" s="222" t="s">
        <v>343</v>
      </c>
      <c r="G241" s="222"/>
      <c r="H241" s="222"/>
      <c r="I241" s="222"/>
      <c r="J241" s="223" t="s">
        <v>185</v>
      </c>
      <c r="K241" s="224">
        <v>20.75</v>
      </c>
      <c r="L241" s="225">
        <v>0</v>
      </c>
      <c r="M241" s="226"/>
      <c r="N241" s="227">
        <f>ROUND(L241*K241,2)</f>
        <v>0</v>
      </c>
      <c r="O241" s="227"/>
      <c r="P241" s="227"/>
      <c r="Q241" s="227"/>
      <c r="R241" s="49"/>
      <c r="T241" s="228" t="s">
        <v>22</v>
      </c>
      <c r="U241" s="57" t="s">
        <v>43</v>
      </c>
      <c r="V241" s="48"/>
      <c r="W241" s="229">
        <f>V241*K241</f>
        <v>0</v>
      </c>
      <c r="X241" s="229">
        <v>0</v>
      </c>
      <c r="Y241" s="229">
        <f>X241*K241</f>
        <v>0</v>
      </c>
      <c r="Z241" s="229">
        <v>0.068000000000000005</v>
      </c>
      <c r="AA241" s="230">
        <f>Z241*K241</f>
        <v>1.411</v>
      </c>
      <c r="AR241" s="23" t="s">
        <v>249</v>
      </c>
      <c r="AT241" s="23" t="s">
        <v>166</v>
      </c>
      <c r="AU241" s="23" t="s">
        <v>144</v>
      </c>
      <c r="AY241" s="23" t="s">
        <v>165</v>
      </c>
      <c r="BE241" s="143">
        <f>IF(U241="základní",N241,0)</f>
        <v>0</v>
      </c>
      <c r="BF241" s="143">
        <f>IF(U241="snížená",N241,0)</f>
        <v>0</v>
      </c>
      <c r="BG241" s="143">
        <f>IF(U241="zákl. přenesená",N241,0)</f>
        <v>0</v>
      </c>
      <c r="BH241" s="143">
        <f>IF(U241="sníž. přenesená",N241,0)</f>
        <v>0</v>
      </c>
      <c r="BI241" s="143">
        <f>IF(U241="nulová",N241,0)</f>
        <v>0</v>
      </c>
      <c r="BJ241" s="23" t="s">
        <v>144</v>
      </c>
      <c r="BK241" s="143">
        <f>ROUND(L241*K241,2)</f>
        <v>0</v>
      </c>
      <c r="BL241" s="23" t="s">
        <v>249</v>
      </c>
      <c r="BM241" s="23" t="s">
        <v>1235</v>
      </c>
    </row>
    <row r="242" s="10" customFormat="1" ht="16.5" customHeight="1">
      <c r="B242" s="231"/>
      <c r="C242" s="232"/>
      <c r="D242" s="232"/>
      <c r="E242" s="233" t="s">
        <v>22</v>
      </c>
      <c r="F242" s="234" t="s">
        <v>1236</v>
      </c>
      <c r="G242" s="235"/>
      <c r="H242" s="235"/>
      <c r="I242" s="235"/>
      <c r="J242" s="232"/>
      <c r="K242" s="236">
        <v>2.4900000000000002</v>
      </c>
      <c r="L242" s="232"/>
      <c r="M242" s="232"/>
      <c r="N242" s="232"/>
      <c r="O242" s="232"/>
      <c r="P242" s="232"/>
      <c r="Q242" s="232"/>
      <c r="R242" s="237"/>
      <c r="T242" s="238"/>
      <c r="U242" s="232"/>
      <c r="V242" s="232"/>
      <c r="W242" s="232"/>
      <c r="X242" s="232"/>
      <c r="Y242" s="232"/>
      <c r="Z242" s="232"/>
      <c r="AA242" s="239"/>
      <c r="AT242" s="240" t="s">
        <v>173</v>
      </c>
      <c r="AU242" s="240" t="s">
        <v>144</v>
      </c>
      <c r="AV242" s="10" t="s">
        <v>144</v>
      </c>
      <c r="AW242" s="10" t="s">
        <v>34</v>
      </c>
      <c r="AX242" s="10" t="s">
        <v>76</v>
      </c>
      <c r="AY242" s="240" t="s">
        <v>165</v>
      </c>
    </row>
    <row r="243" s="10" customFormat="1" ht="16.5" customHeight="1">
      <c r="B243" s="231"/>
      <c r="C243" s="232"/>
      <c r="D243" s="232"/>
      <c r="E243" s="233" t="s">
        <v>22</v>
      </c>
      <c r="F243" s="241" t="s">
        <v>1237</v>
      </c>
      <c r="G243" s="232"/>
      <c r="H243" s="232"/>
      <c r="I243" s="232"/>
      <c r="J243" s="232"/>
      <c r="K243" s="236">
        <v>18.260000000000002</v>
      </c>
      <c r="L243" s="232"/>
      <c r="M243" s="232"/>
      <c r="N243" s="232"/>
      <c r="O243" s="232"/>
      <c r="P243" s="232"/>
      <c r="Q243" s="232"/>
      <c r="R243" s="237"/>
      <c r="T243" s="238"/>
      <c r="U243" s="232"/>
      <c r="V243" s="232"/>
      <c r="W243" s="232"/>
      <c r="X243" s="232"/>
      <c r="Y243" s="232"/>
      <c r="Z243" s="232"/>
      <c r="AA243" s="239"/>
      <c r="AT243" s="240" t="s">
        <v>173</v>
      </c>
      <c r="AU243" s="240" t="s">
        <v>144</v>
      </c>
      <c r="AV243" s="10" t="s">
        <v>144</v>
      </c>
      <c r="AW243" s="10" t="s">
        <v>34</v>
      </c>
      <c r="AX243" s="10" t="s">
        <v>76</v>
      </c>
      <c r="AY243" s="240" t="s">
        <v>165</v>
      </c>
    </row>
    <row r="244" s="11" customFormat="1" ht="16.5" customHeight="1">
      <c r="B244" s="242"/>
      <c r="C244" s="243"/>
      <c r="D244" s="243"/>
      <c r="E244" s="244" t="s">
        <v>22</v>
      </c>
      <c r="F244" s="245" t="s">
        <v>189</v>
      </c>
      <c r="G244" s="243"/>
      <c r="H244" s="243"/>
      <c r="I244" s="243"/>
      <c r="J244" s="243"/>
      <c r="K244" s="246">
        <v>20.75</v>
      </c>
      <c r="L244" s="243"/>
      <c r="M244" s="243"/>
      <c r="N244" s="243"/>
      <c r="O244" s="243"/>
      <c r="P244" s="243"/>
      <c r="Q244" s="243"/>
      <c r="R244" s="247"/>
      <c r="T244" s="248"/>
      <c r="U244" s="243"/>
      <c r="V244" s="243"/>
      <c r="W244" s="243"/>
      <c r="X244" s="243"/>
      <c r="Y244" s="243"/>
      <c r="Z244" s="243"/>
      <c r="AA244" s="249"/>
      <c r="AT244" s="250" t="s">
        <v>173</v>
      </c>
      <c r="AU244" s="250" t="s">
        <v>144</v>
      </c>
      <c r="AV244" s="11" t="s">
        <v>170</v>
      </c>
      <c r="AW244" s="11" t="s">
        <v>34</v>
      </c>
      <c r="AX244" s="11" t="s">
        <v>84</v>
      </c>
      <c r="AY244" s="250" t="s">
        <v>165</v>
      </c>
    </row>
    <row r="245" s="9" customFormat="1" ht="29.88" customHeight="1">
      <c r="B245" s="206"/>
      <c r="C245" s="207"/>
      <c r="D245" s="217" t="s">
        <v>122</v>
      </c>
      <c r="E245" s="217"/>
      <c r="F245" s="217"/>
      <c r="G245" s="217"/>
      <c r="H245" s="217"/>
      <c r="I245" s="217"/>
      <c r="J245" s="217"/>
      <c r="K245" s="217"/>
      <c r="L245" s="217"/>
      <c r="M245" s="217"/>
      <c r="N245" s="218">
        <f>BK245</f>
        <v>0</v>
      </c>
      <c r="O245" s="219"/>
      <c r="P245" s="219"/>
      <c r="Q245" s="219"/>
      <c r="R245" s="210"/>
      <c r="T245" s="211"/>
      <c r="U245" s="207"/>
      <c r="V245" s="207"/>
      <c r="W245" s="212">
        <f>SUM(W246:W249)</f>
        <v>0</v>
      </c>
      <c r="X245" s="207"/>
      <c r="Y245" s="212">
        <f>SUM(Y246:Y249)</f>
        <v>0</v>
      </c>
      <c r="Z245" s="207"/>
      <c r="AA245" s="213">
        <f>SUM(AA246:AA249)</f>
        <v>0</v>
      </c>
      <c r="AR245" s="214" t="s">
        <v>84</v>
      </c>
      <c r="AT245" s="215" t="s">
        <v>75</v>
      </c>
      <c r="AU245" s="215" t="s">
        <v>84</v>
      </c>
      <c r="AY245" s="214" t="s">
        <v>165</v>
      </c>
      <c r="BK245" s="216">
        <f>SUM(BK246:BK249)</f>
        <v>0</v>
      </c>
    </row>
    <row r="246" s="1" customFormat="1" ht="38.25" customHeight="1">
      <c r="B246" s="47"/>
      <c r="C246" s="220" t="s">
        <v>364</v>
      </c>
      <c r="D246" s="220" t="s">
        <v>166</v>
      </c>
      <c r="E246" s="221" t="s">
        <v>348</v>
      </c>
      <c r="F246" s="222" t="s">
        <v>349</v>
      </c>
      <c r="G246" s="222"/>
      <c r="H246" s="222"/>
      <c r="I246" s="222"/>
      <c r="J246" s="223" t="s">
        <v>350</v>
      </c>
      <c r="K246" s="224">
        <v>6.4210000000000003</v>
      </c>
      <c r="L246" s="225">
        <v>0</v>
      </c>
      <c r="M246" s="226"/>
      <c r="N246" s="227">
        <f>ROUND(L246*K246,2)</f>
        <v>0</v>
      </c>
      <c r="O246" s="227"/>
      <c r="P246" s="227"/>
      <c r="Q246" s="227"/>
      <c r="R246" s="49"/>
      <c r="T246" s="228" t="s">
        <v>22</v>
      </c>
      <c r="U246" s="57" t="s">
        <v>43</v>
      </c>
      <c r="V246" s="48"/>
      <c r="W246" s="229">
        <f>V246*K246</f>
        <v>0</v>
      </c>
      <c r="X246" s="229">
        <v>0</v>
      </c>
      <c r="Y246" s="229">
        <f>X246*K246</f>
        <v>0</v>
      </c>
      <c r="Z246" s="229">
        <v>0</v>
      </c>
      <c r="AA246" s="230">
        <f>Z246*K246</f>
        <v>0</v>
      </c>
      <c r="AR246" s="23" t="s">
        <v>170</v>
      </c>
      <c r="AT246" s="23" t="s">
        <v>166</v>
      </c>
      <c r="AU246" s="23" t="s">
        <v>144</v>
      </c>
      <c r="AY246" s="23" t="s">
        <v>165</v>
      </c>
      <c r="BE246" s="143">
        <f>IF(U246="základní",N246,0)</f>
        <v>0</v>
      </c>
      <c r="BF246" s="143">
        <f>IF(U246="snížená",N246,0)</f>
        <v>0</v>
      </c>
      <c r="BG246" s="143">
        <f>IF(U246="zákl. přenesená",N246,0)</f>
        <v>0</v>
      </c>
      <c r="BH246" s="143">
        <f>IF(U246="sníž. přenesená",N246,0)</f>
        <v>0</v>
      </c>
      <c r="BI246" s="143">
        <f>IF(U246="nulová",N246,0)</f>
        <v>0</v>
      </c>
      <c r="BJ246" s="23" t="s">
        <v>144</v>
      </c>
      <c r="BK246" s="143">
        <f>ROUND(L246*K246,2)</f>
        <v>0</v>
      </c>
      <c r="BL246" s="23" t="s">
        <v>170</v>
      </c>
      <c r="BM246" s="23" t="s">
        <v>1238</v>
      </c>
    </row>
    <row r="247" s="1" customFormat="1" ht="38.25" customHeight="1">
      <c r="B247" s="47"/>
      <c r="C247" s="220" t="s">
        <v>368</v>
      </c>
      <c r="D247" s="220" t="s">
        <v>166</v>
      </c>
      <c r="E247" s="221" t="s">
        <v>353</v>
      </c>
      <c r="F247" s="222" t="s">
        <v>354</v>
      </c>
      <c r="G247" s="222"/>
      <c r="H247" s="222"/>
      <c r="I247" s="222"/>
      <c r="J247" s="223" t="s">
        <v>350</v>
      </c>
      <c r="K247" s="224">
        <v>6.4210000000000003</v>
      </c>
      <c r="L247" s="225">
        <v>0</v>
      </c>
      <c r="M247" s="226"/>
      <c r="N247" s="227">
        <f>ROUND(L247*K247,2)</f>
        <v>0</v>
      </c>
      <c r="O247" s="227"/>
      <c r="P247" s="227"/>
      <c r="Q247" s="227"/>
      <c r="R247" s="49"/>
      <c r="T247" s="228" t="s">
        <v>22</v>
      </c>
      <c r="U247" s="57" t="s">
        <v>43</v>
      </c>
      <c r="V247" s="48"/>
      <c r="W247" s="229">
        <f>V247*K247</f>
        <v>0</v>
      </c>
      <c r="X247" s="229">
        <v>0</v>
      </c>
      <c r="Y247" s="229">
        <f>X247*K247</f>
        <v>0</v>
      </c>
      <c r="Z247" s="229">
        <v>0</v>
      </c>
      <c r="AA247" s="230">
        <f>Z247*K247</f>
        <v>0</v>
      </c>
      <c r="AR247" s="23" t="s">
        <v>170</v>
      </c>
      <c r="AT247" s="23" t="s">
        <v>166</v>
      </c>
      <c r="AU247" s="23" t="s">
        <v>144</v>
      </c>
      <c r="AY247" s="23" t="s">
        <v>165</v>
      </c>
      <c r="BE247" s="143">
        <f>IF(U247="základní",N247,0)</f>
        <v>0</v>
      </c>
      <c r="BF247" s="143">
        <f>IF(U247="snížená",N247,0)</f>
        <v>0</v>
      </c>
      <c r="BG247" s="143">
        <f>IF(U247="zákl. přenesená",N247,0)</f>
        <v>0</v>
      </c>
      <c r="BH247" s="143">
        <f>IF(U247="sníž. přenesená",N247,0)</f>
        <v>0</v>
      </c>
      <c r="BI247" s="143">
        <f>IF(U247="nulová",N247,0)</f>
        <v>0</v>
      </c>
      <c r="BJ247" s="23" t="s">
        <v>144</v>
      </c>
      <c r="BK247" s="143">
        <f>ROUND(L247*K247,2)</f>
        <v>0</v>
      </c>
      <c r="BL247" s="23" t="s">
        <v>170</v>
      </c>
      <c r="BM247" s="23" t="s">
        <v>1239</v>
      </c>
    </row>
    <row r="248" s="1" customFormat="1" ht="38.25" customHeight="1">
      <c r="B248" s="47"/>
      <c r="C248" s="220" t="s">
        <v>373</v>
      </c>
      <c r="D248" s="220" t="s">
        <v>166</v>
      </c>
      <c r="E248" s="221" t="s">
        <v>357</v>
      </c>
      <c r="F248" s="222" t="s">
        <v>358</v>
      </c>
      <c r="G248" s="222"/>
      <c r="H248" s="222"/>
      <c r="I248" s="222"/>
      <c r="J248" s="223" t="s">
        <v>350</v>
      </c>
      <c r="K248" s="224">
        <v>57.789000000000001</v>
      </c>
      <c r="L248" s="225">
        <v>0</v>
      </c>
      <c r="M248" s="226"/>
      <c r="N248" s="227">
        <f>ROUND(L248*K248,2)</f>
        <v>0</v>
      </c>
      <c r="O248" s="227"/>
      <c r="P248" s="227"/>
      <c r="Q248" s="227"/>
      <c r="R248" s="49"/>
      <c r="T248" s="228" t="s">
        <v>22</v>
      </c>
      <c r="U248" s="57" t="s">
        <v>43</v>
      </c>
      <c r="V248" s="48"/>
      <c r="W248" s="229">
        <f>V248*K248</f>
        <v>0</v>
      </c>
      <c r="X248" s="229">
        <v>0</v>
      </c>
      <c r="Y248" s="229">
        <f>X248*K248</f>
        <v>0</v>
      </c>
      <c r="Z248" s="229">
        <v>0</v>
      </c>
      <c r="AA248" s="230">
        <f>Z248*K248</f>
        <v>0</v>
      </c>
      <c r="AR248" s="23" t="s">
        <v>170</v>
      </c>
      <c r="AT248" s="23" t="s">
        <v>166</v>
      </c>
      <c r="AU248" s="23" t="s">
        <v>144</v>
      </c>
      <c r="AY248" s="23" t="s">
        <v>165</v>
      </c>
      <c r="BE248" s="143">
        <f>IF(U248="základní",N248,0)</f>
        <v>0</v>
      </c>
      <c r="BF248" s="143">
        <f>IF(U248="snížená",N248,0)</f>
        <v>0</v>
      </c>
      <c r="BG248" s="143">
        <f>IF(U248="zákl. přenesená",N248,0)</f>
        <v>0</v>
      </c>
      <c r="BH248" s="143">
        <f>IF(U248="sníž. přenesená",N248,0)</f>
        <v>0</v>
      </c>
      <c r="BI248" s="143">
        <f>IF(U248="nulová",N248,0)</f>
        <v>0</v>
      </c>
      <c r="BJ248" s="23" t="s">
        <v>144</v>
      </c>
      <c r="BK248" s="143">
        <f>ROUND(L248*K248,2)</f>
        <v>0</v>
      </c>
      <c r="BL248" s="23" t="s">
        <v>170</v>
      </c>
      <c r="BM248" s="23" t="s">
        <v>1240</v>
      </c>
    </row>
    <row r="249" s="1" customFormat="1" ht="25.5" customHeight="1">
      <c r="B249" s="47"/>
      <c r="C249" s="220" t="s">
        <v>378</v>
      </c>
      <c r="D249" s="220" t="s">
        <v>166</v>
      </c>
      <c r="E249" s="221" t="s">
        <v>361</v>
      </c>
      <c r="F249" s="222" t="s">
        <v>362</v>
      </c>
      <c r="G249" s="222"/>
      <c r="H249" s="222"/>
      <c r="I249" s="222"/>
      <c r="J249" s="223" t="s">
        <v>350</v>
      </c>
      <c r="K249" s="224">
        <v>6.4210000000000003</v>
      </c>
      <c r="L249" s="225">
        <v>0</v>
      </c>
      <c r="M249" s="226"/>
      <c r="N249" s="227">
        <f>ROUND(L249*K249,2)</f>
        <v>0</v>
      </c>
      <c r="O249" s="227"/>
      <c r="P249" s="227"/>
      <c r="Q249" s="227"/>
      <c r="R249" s="49"/>
      <c r="T249" s="228" t="s">
        <v>22</v>
      </c>
      <c r="U249" s="57" t="s">
        <v>43</v>
      </c>
      <c r="V249" s="48"/>
      <c r="W249" s="229">
        <f>V249*K249</f>
        <v>0</v>
      </c>
      <c r="X249" s="229">
        <v>0</v>
      </c>
      <c r="Y249" s="229">
        <f>X249*K249</f>
        <v>0</v>
      </c>
      <c r="Z249" s="229">
        <v>0</v>
      </c>
      <c r="AA249" s="230">
        <f>Z249*K249</f>
        <v>0</v>
      </c>
      <c r="AR249" s="23" t="s">
        <v>170</v>
      </c>
      <c r="AT249" s="23" t="s">
        <v>166</v>
      </c>
      <c r="AU249" s="23" t="s">
        <v>144</v>
      </c>
      <c r="AY249" s="23" t="s">
        <v>165</v>
      </c>
      <c r="BE249" s="143">
        <f>IF(U249="základní",N249,0)</f>
        <v>0</v>
      </c>
      <c r="BF249" s="143">
        <f>IF(U249="snížená",N249,0)</f>
        <v>0</v>
      </c>
      <c r="BG249" s="143">
        <f>IF(U249="zákl. přenesená",N249,0)</f>
        <v>0</v>
      </c>
      <c r="BH249" s="143">
        <f>IF(U249="sníž. přenesená",N249,0)</f>
        <v>0</v>
      </c>
      <c r="BI249" s="143">
        <f>IF(U249="nulová",N249,0)</f>
        <v>0</v>
      </c>
      <c r="BJ249" s="23" t="s">
        <v>144</v>
      </c>
      <c r="BK249" s="143">
        <f>ROUND(L249*K249,2)</f>
        <v>0</v>
      </c>
      <c r="BL249" s="23" t="s">
        <v>170</v>
      </c>
      <c r="BM249" s="23" t="s">
        <v>1241</v>
      </c>
    </row>
    <row r="250" s="9" customFormat="1" ht="29.88" customHeight="1">
      <c r="B250" s="206"/>
      <c r="C250" s="207"/>
      <c r="D250" s="217" t="s">
        <v>123</v>
      </c>
      <c r="E250" s="217"/>
      <c r="F250" s="217"/>
      <c r="G250" s="217"/>
      <c r="H250" s="217"/>
      <c r="I250" s="217"/>
      <c r="J250" s="217"/>
      <c r="K250" s="217"/>
      <c r="L250" s="217"/>
      <c r="M250" s="217"/>
      <c r="N250" s="268">
        <f>BK250</f>
        <v>0</v>
      </c>
      <c r="O250" s="269"/>
      <c r="P250" s="269"/>
      <c r="Q250" s="269"/>
      <c r="R250" s="210"/>
      <c r="T250" s="211"/>
      <c r="U250" s="207"/>
      <c r="V250" s="207"/>
      <c r="W250" s="212">
        <f>W251</f>
        <v>0</v>
      </c>
      <c r="X250" s="207"/>
      <c r="Y250" s="212">
        <f>Y251</f>
        <v>0</v>
      </c>
      <c r="Z250" s="207"/>
      <c r="AA250" s="213">
        <f>AA251</f>
        <v>0</v>
      </c>
      <c r="AR250" s="214" t="s">
        <v>84</v>
      </c>
      <c r="AT250" s="215" t="s">
        <v>75</v>
      </c>
      <c r="AU250" s="215" t="s">
        <v>84</v>
      </c>
      <c r="AY250" s="214" t="s">
        <v>165</v>
      </c>
      <c r="BK250" s="216">
        <f>BK251</f>
        <v>0</v>
      </c>
    </row>
    <row r="251" s="1" customFormat="1" ht="25.5" customHeight="1">
      <c r="B251" s="47"/>
      <c r="C251" s="220" t="s">
        <v>384</v>
      </c>
      <c r="D251" s="220" t="s">
        <v>166</v>
      </c>
      <c r="E251" s="221" t="s">
        <v>1242</v>
      </c>
      <c r="F251" s="222" t="s">
        <v>1243</v>
      </c>
      <c r="G251" s="222"/>
      <c r="H251" s="222"/>
      <c r="I251" s="222"/>
      <c r="J251" s="223" t="s">
        <v>350</v>
      </c>
      <c r="K251" s="224">
        <v>3.6190000000000002</v>
      </c>
      <c r="L251" s="225">
        <v>0</v>
      </c>
      <c r="M251" s="226"/>
      <c r="N251" s="227">
        <f>ROUND(L251*K251,2)</f>
        <v>0</v>
      </c>
      <c r="O251" s="227"/>
      <c r="P251" s="227"/>
      <c r="Q251" s="227"/>
      <c r="R251" s="49"/>
      <c r="T251" s="228" t="s">
        <v>22</v>
      </c>
      <c r="U251" s="57" t="s">
        <v>43</v>
      </c>
      <c r="V251" s="48"/>
      <c r="W251" s="229">
        <f>V251*K251</f>
        <v>0</v>
      </c>
      <c r="X251" s="229">
        <v>0</v>
      </c>
      <c r="Y251" s="229">
        <f>X251*K251</f>
        <v>0</v>
      </c>
      <c r="Z251" s="229">
        <v>0</v>
      </c>
      <c r="AA251" s="230">
        <f>Z251*K251</f>
        <v>0</v>
      </c>
      <c r="AR251" s="23" t="s">
        <v>170</v>
      </c>
      <c r="AT251" s="23" t="s">
        <v>166</v>
      </c>
      <c r="AU251" s="23" t="s">
        <v>144</v>
      </c>
      <c r="AY251" s="23" t="s">
        <v>165</v>
      </c>
      <c r="BE251" s="143">
        <f>IF(U251="základní",N251,0)</f>
        <v>0</v>
      </c>
      <c r="BF251" s="143">
        <f>IF(U251="snížená",N251,0)</f>
        <v>0</v>
      </c>
      <c r="BG251" s="143">
        <f>IF(U251="zákl. přenesená",N251,0)</f>
        <v>0</v>
      </c>
      <c r="BH251" s="143">
        <f>IF(U251="sníž. přenesená",N251,0)</f>
        <v>0</v>
      </c>
      <c r="BI251" s="143">
        <f>IF(U251="nulová",N251,0)</f>
        <v>0</v>
      </c>
      <c r="BJ251" s="23" t="s">
        <v>144</v>
      </c>
      <c r="BK251" s="143">
        <f>ROUND(L251*K251,2)</f>
        <v>0</v>
      </c>
      <c r="BL251" s="23" t="s">
        <v>170</v>
      </c>
      <c r="BM251" s="23" t="s">
        <v>1244</v>
      </c>
    </row>
    <row r="252" s="9" customFormat="1" ht="37.44" customHeight="1">
      <c r="B252" s="206"/>
      <c r="C252" s="207"/>
      <c r="D252" s="208" t="s">
        <v>124</v>
      </c>
      <c r="E252" s="208"/>
      <c r="F252" s="208"/>
      <c r="G252" s="208"/>
      <c r="H252" s="208"/>
      <c r="I252" s="208"/>
      <c r="J252" s="208"/>
      <c r="K252" s="208"/>
      <c r="L252" s="208"/>
      <c r="M252" s="208"/>
      <c r="N252" s="270">
        <f>BK252</f>
        <v>0</v>
      </c>
      <c r="O252" s="271"/>
      <c r="P252" s="271"/>
      <c r="Q252" s="271"/>
      <c r="R252" s="210"/>
      <c r="T252" s="211"/>
      <c r="U252" s="207"/>
      <c r="V252" s="207"/>
      <c r="W252" s="212">
        <f>W253+W269+W274+W287+W305+W328+W364+W380+W390+W407+W438+W469+W488+W495</f>
        <v>0</v>
      </c>
      <c r="X252" s="207"/>
      <c r="Y252" s="212">
        <f>Y253+Y269+Y274+Y287+Y305+Y328+Y364+Y380+Y390+Y407+Y438+Y469+Y488+Y495</f>
        <v>3.7387591000000002</v>
      </c>
      <c r="Z252" s="207"/>
      <c r="AA252" s="213">
        <f>AA253+AA269+AA274+AA287+AA305+AA328+AA364+AA380+AA390+AA407+AA438+AA469+AA488+AA495</f>
        <v>2.2557147500000001</v>
      </c>
      <c r="AR252" s="214" t="s">
        <v>144</v>
      </c>
      <c r="AT252" s="215" t="s">
        <v>75</v>
      </c>
      <c r="AU252" s="215" t="s">
        <v>76</v>
      </c>
      <c r="AY252" s="214" t="s">
        <v>165</v>
      </c>
      <c r="BK252" s="216">
        <f>BK253+BK269+BK274+BK287+BK305+BK328+BK364+BK380+BK390+BK407+BK438+BK469+BK488+BK495</f>
        <v>0</v>
      </c>
    </row>
    <row r="253" s="9" customFormat="1" ht="19.92" customHeight="1">
      <c r="B253" s="206"/>
      <c r="C253" s="207"/>
      <c r="D253" s="217" t="s">
        <v>125</v>
      </c>
      <c r="E253" s="217"/>
      <c r="F253" s="217"/>
      <c r="G253" s="217"/>
      <c r="H253" s="217"/>
      <c r="I253" s="217"/>
      <c r="J253" s="217"/>
      <c r="K253" s="217"/>
      <c r="L253" s="217"/>
      <c r="M253" s="217"/>
      <c r="N253" s="218">
        <f>BK253</f>
        <v>0</v>
      </c>
      <c r="O253" s="219"/>
      <c r="P253" s="219"/>
      <c r="Q253" s="219"/>
      <c r="R253" s="210"/>
      <c r="T253" s="211"/>
      <c r="U253" s="207"/>
      <c r="V253" s="207"/>
      <c r="W253" s="212">
        <f>SUM(W254:W268)</f>
        <v>0</v>
      </c>
      <c r="X253" s="207"/>
      <c r="Y253" s="212">
        <f>SUM(Y254:Y268)</f>
        <v>0.021963400000000001</v>
      </c>
      <c r="Z253" s="207"/>
      <c r="AA253" s="213">
        <f>SUM(AA254:AA268)</f>
        <v>0</v>
      </c>
      <c r="AR253" s="214" t="s">
        <v>144</v>
      </c>
      <c r="AT253" s="215" t="s">
        <v>75</v>
      </c>
      <c r="AU253" s="215" t="s">
        <v>84</v>
      </c>
      <c r="AY253" s="214" t="s">
        <v>165</v>
      </c>
      <c r="BK253" s="216">
        <f>SUM(BK254:BK268)</f>
        <v>0</v>
      </c>
    </row>
    <row r="254" s="1" customFormat="1" ht="38.25" customHeight="1">
      <c r="B254" s="47"/>
      <c r="C254" s="220" t="s">
        <v>389</v>
      </c>
      <c r="D254" s="220" t="s">
        <v>166</v>
      </c>
      <c r="E254" s="221" t="s">
        <v>369</v>
      </c>
      <c r="F254" s="222" t="s">
        <v>370</v>
      </c>
      <c r="G254" s="222"/>
      <c r="H254" s="222"/>
      <c r="I254" s="222"/>
      <c r="J254" s="223" t="s">
        <v>185</v>
      </c>
      <c r="K254" s="224">
        <v>5.2000000000000002</v>
      </c>
      <c r="L254" s="225">
        <v>0</v>
      </c>
      <c r="M254" s="226"/>
      <c r="N254" s="227">
        <f>ROUND(L254*K254,2)</f>
        <v>0</v>
      </c>
      <c r="O254" s="227"/>
      <c r="P254" s="227"/>
      <c r="Q254" s="227"/>
      <c r="R254" s="49"/>
      <c r="T254" s="228" t="s">
        <v>22</v>
      </c>
      <c r="U254" s="57" t="s">
        <v>43</v>
      </c>
      <c r="V254" s="48"/>
      <c r="W254" s="229">
        <f>V254*K254</f>
        <v>0</v>
      </c>
      <c r="X254" s="229">
        <v>0</v>
      </c>
      <c r="Y254" s="229">
        <f>X254*K254</f>
        <v>0</v>
      </c>
      <c r="Z254" s="229">
        <v>0</v>
      </c>
      <c r="AA254" s="230">
        <f>Z254*K254</f>
        <v>0</v>
      </c>
      <c r="AR254" s="23" t="s">
        <v>249</v>
      </c>
      <c r="AT254" s="23" t="s">
        <v>166</v>
      </c>
      <c r="AU254" s="23" t="s">
        <v>144</v>
      </c>
      <c r="AY254" s="23" t="s">
        <v>165</v>
      </c>
      <c r="BE254" s="143">
        <f>IF(U254="základní",N254,0)</f>
        <v>0</v>
      </c>
      <c r="BF254" s="143">
        <f>IF(U254="snížená",N254,0)</f>
        <v>0</v>
      </c>
      <c r="BG254" s="143">
        <f>IF(U254="zákl. přenesená",N254,0)</f>
        <v>0</v>
      </c>
      <c r="BH254" s="143">
        <f>IF(U254="sníž. přenesená",N254,0)</f>
        <v>0</v>
      </c>
      <c r="BI254" s="143">
        <f>IF(U254="nulová",N254,0)</f>
        <v>0</v>
      </c>
      <c r="BJ254" s="23" t="s">
        <v>144</v>
      </c>
      <c r="BK254" s="143">
        <f>ROUND(L254*K254,2)</f>
        <v>0</v>
      </c>
      <c r="BL254" s="23" t="s">
        <v>249</v>
      </c>
      <c r="BM254" s="23" t="s">
        <v>1245</v>
      </c>
    </row>
    <row r="255" s="10" customFormat="1" ht="16.5" customHeight="1">
      <c r="B255" s="231"/>
      <c r="C255" s="232"/>
      <c r="D255" s="232"/>
      <c r="E255" s="233" t="s">
        <v>22</v>
      </c>
      <c r="F255" s="234" t="s">
        <v>372</v>
      </c>
      <c r="G255" s="235"/>
      <c r="H255" s="235"/>
      <c r="I255" s="235"/>
      <c r="J255" s="232"/>
      <c r="K255" s="236">
        <v>4.0300000000000002</v>
      </c>
      <c r="L255" s="232"/>
      <c r="M255" s="232"/>
      <c r="N255" s="232"/>
      <c r="O255" s="232"/>
      <c r="P255" s="232"/>
      <c r="Q255" s="232"/>
      <c r="R255" s="237"/>
      <c r="T255" s="238"/>
      <c r="U255" s="232"/>
      <c r="V255" s="232"/>
      <c r="W255" s="232"/>
      <c r="X255" s="232"/>
      <c r="Y255" s="232"/>
      <c r="Z255" s="232"/>
      <c r="AA255" s="239"/>
      <c r="AT255" s="240" t="s">
        <v>173</v>
      </c>
      <c r="AU255" s="240" t="s">
        <v>144</v>
      </c>
      <c r="AV255" s="10" t="s">
        <v>144</v>
      </c>
      <c r="AW255" s="10" t="s">
        <v>34</v>
      </c>
      <c r="AX255" s="10" t="s">
        <v>76</v>
      </c>
      <c r="AY255" s="240" t="s">
        <v>165</v>
      </c>
    </row>
    <row r="256" s="10" customFormat="1" ht="16.5" customHeight="1">
      <c r="B256" s="231"/>
      <c r="C256" s="232"/>
      <c r="D256" s="232"/>
      <c r="E256" s="233" t="s">
        <v>22</v>
      </c>
      <c r="F256" s="241" t="s">
        <v>306</v>
      </c>
      <c r="G256" s="232"/>
      <c r="H256" s="232"/>
      <c r="I256" s="232"/>
      <c r="J256" s="232"/>
      <c r="K256" s="236">
        <v>1.1699999999999999</v>
      </c>
      <c r="L256" s="232"/>
      <c r="M256" s="232"/>
      <c r="N256" s="232"/>
      <c r="O256" s="232"/>
      <c r="P256" s="232"/>
      <c r="Q256" s="232"/>
      <c r="R256" s="237"/>
      <c r="T256" s="238"/>
      <c r="U256" s="232"/>
      <c r="V256" s="232"/>
      <c r="W256" s="232"/>
      <c r="X256" s="232"/>
      <c r="Y256" s="232"/>
      <c r="Z256" s="232"/>
      <c r="AA256" s="239"/>
      <c r="AT256" s="240" t="s">
        <v>173</v>
      </c>
      <c r="AU256" s="240" t="s">
        <v>144</v>
      </c>
      <c r="AV256" s="10" t="s">
        <v>144</v>
      </c>
      <c r="AW256" s="10" t="s">
        <v>34</v>
      </c>
      <c r="AX256" s="10" t="s">
        <v>76</v>
      </c>
      <c r="AY256" s="240" t="s">
        <v>165</v>
      </c>
    </row>
    <row r="257" s="11" customFormat="1" ht="16.5" customHeight="1">
      <c r="B257" s="242"/>
      <c r="C257" s="243"/>
      <c r="D257" s="243"/>
      <c r="E257" s="244" t="s">
        <v>22</v>
      </c>
      <c r="F257" s="245" t="s">
        <v>189</v>
      </c>
      <c r="G257" s="243"/>
      <c r="H257" s="243"/>
      <c r="I257" s="243"/>
      <c r="J257" s="243"/>
      <c r="K257" s="246">
        <v>5.2000000000000002</v>
      </c>
      <c r="L257" s="243"/>
      <c r="M257" s="243"/>
      <c r="N257" s="243"/>
      <c r="O257" s="243"/>
      <c r="P257" s="243"/>
      <c r="Q257" s="243"/>
      <c r="R257" s="247"/>
      <c r="T257" s="248"/>
      <c r="U257" s="243"/>
      <c r="V257" s="243"/>
      <c r="W257" s="243"/>
      <c r="X257" s="243"/>
      <c r="Y257" s="243"/>
      <c r="Z257" s="243"/>
      <c r="AA257" s="249"/>
      <c r="AT257" s="250" t="s">
        <v>173</v>
      </c>
      <c r="AU257" s="250" t="s">
        <v>144</v>
      </c>
      <c r="AV257" s="11" t="s">
        <v>170</v>
      </c>
      <c r="AW257" s="11" t="s">
        <v>34</v>
      </c>
      <c r="AX257" s="11" t="s">
        <v>84</v>
      </c>
      <c r="AY257" s="250" t="s">
        <v>165</v>
      </c>
    </row>
    <row r="258" s="1" customFormat="1" ht="38.25" customHeight="1">
      <c r="B258" s="47"/>
      <c r="C258" s="220" t="s">
        <v>393</v>
      </c>
      <c r="D258" s="220" t="s">
        <v>166</v>
      </c>
      <c r="E258" s="221" t="s">
        <v>374</v>
      </c>
      <c r="F258" s="222" t="s">
        <v>375</v>
      </c>
      <c r="G258" s="222"/>
      <c r="H258" s="222"/>
      <c r="I258" s="222"/>
      <c r="J258" s="223" t="s">
        <v>185</v>
      </c>
      <c r="K258" s="224">
        <v>1.1499999999999999</v>
      </c>
      <c r="L258" s="225">
        <v>0</v>
      </c>
      <c r="M258" s="226"/>
      <c r="N258" s="227">
        <f>ROUND(L258*K258,2)</f>
        <v>0</v>
      </c>
      <c r="O258" s="227"/>
      <c r="P258" s="227"/>
      <c r="Q258" s="227"/>
      <c r="R258" s="49"/>
      <c r="T258" s="228" t="s">
        <v>22</v>
      </c>
      <c r="U258" s="57" t="s">
        <v>43</v>
      </c>
      <c r="V258" s="48"/>
      <c r="W258" s="229">
        <f>V258*K258</f>
        <v>0</v>
      </c>
      <c r="X258" s="229">
        <v>0</v>
      </c>
      <c r="Y258" s="229">
        <f>X258*K258</f>
        <v>0</v>
      </c>
      <c r="Z258" s="229">
        <v>0</v>
      </c>
      <c r="AA258" s="230">
        <f>Z258*K258</f>
        <v>0</v>
      </c>
      <c r="AR258" s="23" t="s">
        <v>249</v>
      </c>
      <c r="AT258" s="23" t="s">
        <v>166</v>
      </c>
      <c r="AU258" s="23" t="s">
        <v>144</v>
      </c>
      <c r="AY258" s="23" t="s">
        <v>165</v>
      </c>
      <c r="BE258" s="143">
        <f>IF(U258="základní",N258,0)</f>
        <v>0</v>
      </c>
      <c r="BF258" s="143">
        <f>IF(U258="snížená",N258,0)</f>
        <v>0</v>
      </c>
      <c r="BG258" s="143">
        <f>IF(U258="zákl. přenesená",N258,0)</f>
        <v>0</v>
      </c>
      <c r="BH258" s="143">
        <f>IF(U258="sníž. přenesená",N258,0)</f>
        <v>0</v>
      </c>
      <c r="BI258" s="143">
        <f>IF(U258="nulová",N258,0)</f>
        <v>0</v>
      </c>
      <c r="BJ258" s="23" t="s">
        <v>144</v>
      </c>
      <c r="BK258" s="143">
        <f>ROUND(L258*K258,2)</f>
        <v>0</v>
      </c>
      <c r="BL258" s="23" t="s">
        <v>249</v>
      </c>
      <c r="BM258" s="23" t="s">
        <v>1246</v>
      </c>
    </row>
    <row r="259" s="10" customFormat="1" ht="16.5" customHeight="1">
      <c r="B259" s="231"/>
      <c r="C259" s="232"/>
      <c r="D259" s="232"/>
      <c r="E259" s="233" t="s">
        <v>22</v>
      </c>
      <c r="F259" s="234" t="s">
        <v>377</v>
      </c>
      <c r="G259" s="235"/>
      <c r="H259" s="235"/>
      <c r="I259" s="235"/>
      <c r="J259" s="232"/>
      <c r="K259" s="236">
        <v>1.1499999999999999</v>
      </c>
      <c r="L259" s="232"/>
      <c r="M259" s="232"/>
      <c r="N259" s="232"/>
      <c r="O259" s="232"/>
      <c r="P259" s="232"/>
      <c r="Q259" s="232"/>
      <c r="R259" s="237"/>
      <c r="T259" s="238"/>
      <c r="U259" s="232"/>
      <c r="V259" s="232"/>
      <c r="W259" s="232"/>
      <c r="X259" s="232"/>
      <c r="Y259" s="232"/>
      <c r="Z259" s="232"/>
      <c r="AA259" s="239"/>
      <c r="AT259" s="240" t="s">
        <v>173</v>
      </c>
      <c r="AU259" s="240" t="s">
        <v>144</v>
      </c>
      <c r="AV259" s="10" t="s">
        <v>144</v>
      </c>
      <c r="AW259" s="10" t="s">
        <v>34</v>
      </c>
      <c r="AX259" s="10" t="s">
        <v>76</v>
      </c>
      <c r="AY259" s="240" t="s">
        <v>165</v>
      </c>
    </row>
    <row r="260" s="11" customFormat="1" ht="16.5" customHeight="1">
      <c r="B260" s="242"/>
      <c r="C260" s="243"/>
      <c r="D260" s="243"/>
      <c r="E260" s="244" t="s">
        <v>22</v>
      </c>
      <c r="F260" s="245" t="s">
        <v>189</v>
      </c>
      <c r="G260" s="243"/>
      <c r="H260" s="243"/>
      <c r="I260" s="243"/>
      <c r="J260" s="243"/>
      <c r="K260" s="246">
        <v>1.1499999999999999</v>
      </c>
      <c r="L260" s="243"/>
      <c r="M260" s="243"/>
      <c r="N260" s="243"/>
      <c r="O260" s="243"/>
      <c r="P260" s="243"/>
      <c r="Q260" s="243"/>
      <c r="R260" s="247"/>
      <c r="T260" s="248"/>
      <c r="U260" s="243"/>
      <c r="V260" s="243"/>
      <c r="W260" s="243"/>
      <c r="X260" s="243"/>
      <c r="Y260" s="243"/>
      <c r="Z260" s="243"/>
      <c r="AA260" s="249"/>
      <c r="AT260" s="250" t="s">
        <v>173</v>
      </c>
      <c r="AU260" s="250" t="s">
        <v>144</v>
      </c>
      <c r="AV260" s="11" t="s">
        <v>170</v>
      </c>
      <c r="AW260" s="11" t="s">
        <v>34</v>
      </c>
      <c r="AX260" s="11" t="s">
        <v>84</v>
      </c>
      <c r="AY260" s="250" t="s">
        <v>165</v>
      </c>
    </row>
    <row r="261" s="1" customFormat="1" ht="25.5" customHeight="1">
      <c r="B261" s="47"/>
      <c r="C261" s="260" t="s">
        <v>398</v>
      </c>
      <c r="D261" s="260" t="s">
        <v>268</v>
      </c>
      <c r="E261" s="261" t="s">
        <v>379</v>
      </c>
      <c r="F261" s="262" t="s">
        <v>380</v>
      </c>
      <c r="G261" s="262"/>
      <c r="H261" s="262"/>
      <c r="I261" s="262"/>
      <c r="J261" s="263" t="s">
        <v>381</v>
      </c>
      <c r="K261" s="264">
        <v>9.5250000000000004</v>
      </c>
      <c r="L261" s="265">
        <v>0</v>
      </c>
      <c r="M261" s="266"/>
      <c r="N261" s="267">
        <f>ROUND(L261*K261,2)</f>
        <v>0</v>
      </c>
      <c r="O261" s="227"/>
      <c r="P261" s="227"/>
      <c r="Q261" s="227"/>
      <c r="R261" s="49"/>
      <c r="T261" s="228" t="s">
        <v>22</v>
      </c>
      <c r="U261" s="57" t="s">
        <v>43</v>
      </c>
      <c r="V261" s="48"/>
      <c r="W261" s="229">
        <f>V261*K261</f>
        <v>0</v>
      </c>
      <c r="X261" s="229">
        <v>0.001</v>
      </c>
      <c r="Y261" s="229">
        <f>X261*K261</f>
        <v>0.0095250000000000005</v>
      </c>
      <c r="Z261" s="229">
        <v>0</v>
      </c>
      <c r="AA261" s="230">
        <f>Z261*K261</f>
        <v>0</v>
      </c>
      <c r="AR261" s="23" t="s">
        <v>341</v>
      </c>
      <c r="AT261" s="23" t="s">
        <v>268</v>
      </c>
      <c r="AU261" s="23" t="s">
        <v>144</v>
      </c>
      <c r="AY261" s="23" t="s">
        <v>165</v>
      </c>
      <c r="BE261" s="143">
        <f>IF(U261="základní",N261,0)</f>
        <v>0</v>
      </c>
      <c r="BF261" s="143">
        <f>IF(U261="snížená",N261,0)</f>
        <v>0</v>
      </c>
      <c r="BG261" s="143">
        <f>IF(U261="zákl. přenesená",N261,0)</f>
        <v>0</v>
      </c>
      <c r="BH261" s="143">
        <f>IF(U261="sníž. přenesená",N261,0)</f>
        <v>0</v>
      </c>
      <c r="BI261" s="143">
        <f>IF(U261="nulová",N261,0)</f>
        <v>0</v>
      </c>
      <c r="BJ261" s="23" t="s">
        <v>144</v>
      </c>
      <c r="BK261" s="143">
        <f>ROUND(L261*K261,2)</f>
        <v>0</v>
      </c>
      <c r="BL261" s="23" t="s">
        <v>249</v>
      </c>
      <c r="BM261" s="23" t="s">
        <v>1247</v>
      </c>
    </row>
    <row r="262" s="10" customFormat="1" ht="16.5" customHeight="1">
      <c r="B262" s="231"/>
      <c r="C262" s="232"/>
      <c r="D262" s="232"/>
      <c r="E262" s="233" t="s">
        <v>22</v>
      </c>
      <c r="F262" s="234" t="s">
        <v>383</v>
      </c>
      <c r="G262" s="235"/>
      <c r="H262" s="235"/>
      <c r="I262" s="235"/>
      <c r="J262" s="232"/>
      <c r="K262" s="236">
        <v>9.5250000000000004</v>
      </c>
      <c r="L262" s="232"/>
      <c r="M262" s="232"/>
      <c r="N262" s="232"/>
      <c r="O262" s="232"/>
      <c r="P262" s="232"/>
      <c r="Q262" s="232"/>
      <c r="R262" s="237"/>
      <c r="T262" s="238"/>
      <c r="U262" s="232"/>
      <c r="V262" s="232"/>
      <c r="W262" s="232"/>
      <c r="X262" s="232"/>
      <c r="Y262" s="232"/>
      <c r="Z262" s="232"/>
      <c r="AA262" s="239"/>
      <c r="AT262" s="240" t="s">
        <v>173</v>
      </c>
      <c r="AU262" s="240" t="s">
        <v>144</v>
      </c>
      <c r="AV262" s="10" t="s">
        <v>144</v>
      </c>
      <c r="AW262" s="10" t="s">
        <v>34</v>
      </c>
      <c r="AX262" s="10" t="s">
        <v>76</v>
      </c>
      <c r="AY262" s="240" t="s">
        <v>165</v>
      </c>
    </row>
    <row r="263" s="11" customFormat="1" ht="16.5" customHeight="1">
      <c r="B263" s="242"/>
      <c r="C263" s="243"/>
      <c r="D263" s="243"/>
      <c r="E263" s="244" t="s">
        <v>22</v>
      </c>
      <c r="F263" s="245" t="s">
        <v>189</v>
      </c>
      <c r="G263" s="243"/>
      <c r="H263" s="243"/>
      <c r="I263" s="243"/>
      <c r="J263" s="243"/>
      <c r="K263" s="246">
        <v>9.5250000000000004</v>
      </c>
      <c r="L263" s="243"/>
      <c r="M263" s="243"/>
      <c r="N263" s="243"/>
      <c r="O263" s="243"/>
      <c r="P263" s="243"/>
      <c r="Q263" s="243"/>
      <c r="R263" s="247"/>
      <c r="T263" s="248"/>
      <c r="U263" s="243"/>
      <c r="V263" s="243"/>
      <c r="W263" s="243"/>
      <c r="X263" s="243"/>
      <c r="Y263" s="243"/>
      <c r="Z263" s="243"/>
      <c r="AA263" s="249"/>
      <c r="AT263" s="250" t="s">
        <v>173</v>
      </c>
      <c r="AU263" s="250" t="s">
        <v>144</v>
      </c>
      <c r="AV263" s="11" t="s">
        <v>170</v>
      </c>
      <c r="AW263" s="11" t="s">
        <v>34</v>
      </c>
      <c r="AX263" s="11" t="s">
        <v>84</v>
      </c>
      <c r="AY263" s="250" t="s">
        <v>165</v>
      </c>
    </row>
    <row r="264" s="1" customFormat="1" ht="16.5" customHeight="1">
      <c r="B264" s="47"/>
      <c r="C264" s="220" t="s">
        <v>402</v>
      </c>
      <c r="D264" s="220" t="s">
        <v>166</v>
      </c>
      <c r="E264" s="221" t="s">
        <v>385</v>
      </c>
      <c r="F264" s="222" t="s">
        <v>386</v>
      </c>
      <c r="G264" s="222"/>
      <c r="H264" s="222"/>
      <c r="I264" s="222"/>
      <c r="J264" s="223" t="s">
        <v>311</v>
      </c>
      <c r="K264" s="224">
        <v>11.5</v>
      </c>
      <c r="L264" s="225">
        <v>0</v>
      </c>
      <c r="M264" s="226"/>
      <c r="N264" s="227">
        <f>ROUND(L264*K264,2)</f>
        <v>0</v>
      </c>
      <c r="O264" s="227"/>
      <c r="P264" s="227"/>
      <c r="Q264" s="227"/>
      <c r="R264" s="49"/>
      <c r="T264" s="228" t="s">
        <v>22</v>
      </c>
      <c r="U264" s="57" t="s">
        <v>43</v>
      </c>
      <c r="V264" s="48"/>
      <c r="W264" s="229">
        <f>V264*K264</f>
        <v>0</v>
      </c>
      <c r="X264" s="229">
        <v>0.001</v>
      </c>
      <c r="Y264" s="229">
        <f>X264*K264</f>
        <v>0.0115</v>
      </c>
      <c r="Z264" s="229">
        <v>0</v>
      </c>
      <c r="AA264" s="230">
        <f>Z264*K264</f>
        <v>0</v>
      </c>
      <c r="AR264" s="23" t="s">
        <v>249</v>
      </c>
      <c r="AT264" s="23" t="s">
        <v>166</v>
      </c>
      <c r="AU264" s="23" t="s">
        <v>144</v>
      </c>
      <c r="AY264" s="23" t="s">
        <v>165</v>
      </c>
      <c r="BE264" s="143">
        <f>IF(U264="základní",N264,0)</f>
        <v>0</v>
      </c>
      <c r="BF264" s="143">
        <f>IF(U264="snížená",N264,0)</f>
        <v>0</v>
      </c>
      <c r="BG264" s="143">
        <f>IF(U264="zákl. přenesená",N264,0)</f>
        <v>0</v>
      </c>
      <c r="BH264" s="143">
        <f>IF(U264="sníž. přenesená",N264,0)</f>
        <v>0</v>
      </c>
      <c r="BI264" s="143">
        <f>IF(U264="nulová",N264,0)</f>
        <v>0</v>
      </c>
      <c r="BJ264" s="23" t="s">
        <v>144</v>
      </c>
      <c r="BK264" s="143">
        <f>ROUND(L264*K264,2)</f>
        <v>0</v>
      </c>
      <c r="BL264" s="23" t="s">
        <v>249</v>
      </c>
      <c r="BM264" s="23" t="s">
        <v>1248</v>
      </c>
    </row>
    <row r="265" s="10" customFormat="1" ht="16.5" customHeight="1">
      <c r="B265" s="231"/>
      <c r="C265" s="232"/>
      <c r="D265" s="232"/>
      <c r="E265" s="233" t="s">
        <v>22</v>
      </c>
      <c r="F265" s="234" t="s">
        <v>388</v>
      </c>
      <c r="G265" s="235"/>
      <c r="H265" s="235"/>
      <c r="I265" s="235"/>
      <c r="J265" s="232"/>
      <c r="K265" s="236">
        <v>11.5</v>
      </c>
      <c r="L265" s="232"/>
      <c r="M265" s="232"/>
      <c r="N265" s="232"/>
      <c r="O265" s="232"/>
      <c r="P265" s="232"/>
      <c r="Q265" s="232"/>
      <c r="R265" s="237"/>
      <c r="T265" s="238"/>
      <c r="U265" s="232"/>
      <c r="V265" s="232"/>
      <c r="W265" s="232"/>
      <c r="X265" s="232"/>
      <c r="Y265" s="232"/>
      <c r="Z265" s="232"/>
      <c r="AA265" s="239"/>
      <c r="AT265" s="240" t="s">
        <v>173</v>
      </c>
      <c r="AU265" s="240" t="s">
        <v>144</v>
      </c>
      <c r="AV265" s="10" t="s">
        <v>144</v>
      </c>
      <c r="AW265" s="10" t="s">
        <v>34</v>
      </c>
      <c r="AX265" s="10" t="s">
        <v>76</v>
      </c>
      <c r="AY265" s="240" t="s">
        <v>165</v>
      </c>
    </row>
    <row r="266" s="11" customFormat="1" ht="16.5" customHeight="1">
      <c r="B266" s="242"/>
      <c r="C266" s="243"/>
      <c r="D266" s="243"/>
      <c r="E266" s="244" t="s">
        <v>22</v>
      </c>
      <c r="F266" s="245" t="s">
        <v>189</v>
      </c>
      <c r="G266" s="243"/>
      <c r="H266" s="243"/>
      <c r="I266" s="243"/>
      <c r="J266" s="243"/>
      <c r="K266" s="246">
        <v>11.5</v>
      </c>
      <c r="L266" s="243"/>
      <c r="M266" s="243"/>
      <c r="N266" s="243"/>
      <c r="O266" s="243"/>
      <c r="P266" s="243"/>
      <c r="Q266" s="243"/>
      <c r="R266" s="247"/>
      <c r="T266" s="248"/>
      <c r="U266" s="243"/>
      <c r="V266" s="243"/>
      <c r="W266" s="243"/>
      <c r="X266" s="243"/>
      <c r="Y266" s="243"/>
      <c r="Z266" s="243"/>
      <c r="AA266" s="249"/>
      <c r="AT266" s="250" t="s">
        <v>173</v>
      </c>
      <c r="AU266" s="250" t="s">
        <v>144</v>
      </c>
      <c r="AV266" s="11" t="s">
        <v>170</v>
      </c>
      <c r="AW266" s="11" t="s">
        <v>34</v>
      </c>
      <c r="AX266" s="11" t="s">
        <v>84</v>
      </c>
      <c r="AY266" s="250" t="s">
        <v>165</v>
      </c>
    </row>
    <row r="267" s="1" customFormat="1" ht="25.5" customHeight="1">
      <c r="B267" s="47"/>
      <c r="C267" s="260" t="s">
        <v>406</v>
      </c>
      <c r="D267" s="260" t="s">
        <v>268</v>
      </c>
      <c r="E267" s="261" t="s">
        <v>390</v>
      </c>
      <c r="F267" s="262" t="s">
        <v>391</v>
      </c>
      <c r="G267" s="262"/>
      <c r="H267" s="262"/>
      <c r="I267" s="262"/>
      <c r="J267" s="263" t="s">
        <v>311</v>
      </c>
      <c r="K267" s="264">
        <v>11.73</v>
      </c>
      <c r="L267" s="265">
        <v>0</v>
      </c>
      <c r="M267" s="266"/>
      <c r="N267" s="267">
        <f>ROUND(L267*K267,2)</f>
        <v>0</v>
      </c>
      <c r="O267" s="227"/>
      <c r="P267" s="227"/>
      <c r="Q267" s="227"/>
      <c r="R267" s="49"/>
      <c r="T267" s="228" t="s">
        <v>22</v>
      </c>
      <c r="U267" s="57" t="s">
        <v>43</v>
      </c>
      <c r="V267" s="48"/>
      <c r="W267" s="229">
        <f>V267*K267</f>
        <v>0</v>
      </c>
      <c r="X267" s="229">
        <v>8.0000000000000007E-05</v>
      </c>
      <c r="Y267" s="229">
        <f>X267*K267</f>
        <v>0.00093840000000000015</v>
      </c>
      <c r="Z267" s="229">
        <v>0</v>
      </c>
      <c r="AA267" s="230">
        <f>Z267*K267</f>
        <v>0</v>
      </c>
      <c r="AR267" s="23" t="s">
        <v>341</v>
      </c>
      <c r="AT267" s="23" t="s">
        <v>268</v>
      </c>
      <c r="AU267" s="23" t="s">
        <v>144</v>
      </c>
      <c r="AY267" s="23" t="s">
        <v>165</v>
      </c>
      <c r="BE267" s="143">
        <f>IF(U267="základní",N267,0)</f>
        <v>0</v>
      </c>
      <c r="BF267" s="143">
        <f>IF(U267="snížená",N267,0)</f>
        <v>0</v>
      </c>
      <c r="BG267" s="143">
        <f>IF(U267="zákl. přenesená",N267,0)</f>
        <v>0</v>
      </c>
      <c r="BH267" s="143">
        <f>IF(U267="sníž. přenesená",N267,0)</f>
        <v>0</v>
      </c>
      <c r="BI267" s="143">
        <f>IF(U267="nulová",N267,0)</f>
        <v>0</v>
      </c>
      <c r="BJ267" s="23" t="s">
        <v>144</v>
      </c>
      <c r="BK267" s="143">
        <f>ROUND(L267*K267,2)</f>
        <v>0</v>
      </c>
      <c r="BL267" s="23" t="s">
        <v>249</v>
      </c>
      <c r="BM267" s="23" t="s">
        <v>1249</v>
      </c>
    </row>
    <row r="268" s="1" customFormat="1" ht="38.25" customHeight="1">
      <c r="B268" s="47"/>
      <c r="C268" s="220" t="s">
        <v>410</v>
      </c>
      <c r="D268" s="220" t="s">
        <v>166</v>
      </c>
      <c r="E268" s="221" t="s">
        <v>394</v>
      </c>
      <c r="F268" s="222" t="s">
        <v>395</v>
      </c>
      <c r="G268" s="222"/>
      <c r="H268" s="222"/>
      <c r="I268" s="222"/>
      <c r="J268" s="223" t="s">
        <v>396</v>
      </c>
      <c r="K268" s="272">
        <v>0</v>
      </c>
      <c r="L268" s="225">
        <v>0</v>
      </c>
      <c r="M268" s="226"/>
      <c r="N268" s="227">
        <f>ROUND(L268*K268,2)</f>
        <v>0</v>
      </c>
      <c r="O268" s="227"/>
      <c r="P268" s="227"/>
      <c r="Q268" s="227"/>
      <c r="R268" s="49"/>
      <c r="T268" s="228" t="s">
        <v>22</v>
      </c>
      <c r="U268" s="57" t="s">
        <v>43</v>
      </c>
      <c r="V268" s="48"/>
      <c r="W268" s="229">
        <f>V268*K268</f>
        <v>0</v>
      </c>
      <c r="X268" s="229">
        <v>0</v>
      </c>
      <c r="Y268" s="229">
        <f>X268*K268</f>
        <v>0</v>
      </c>
      <c r="Z268" s="229">
        <v>0</v>
      </c>
      <c r="AA268" s="230">
        <f>Z268*K268</f>
        <v>0</v>
      </c>
      <c r="AR268" s="23" t="s">
        <v>249</v>
      </c>
      <c r="AT268" s="23" t="s">
        <v>166</v>
      </c>
      <c r="AU268" s="23" t="s">
        <v>144</v>
      </c>
      <c r="AY268" s="23" t="s">
        <v>165</v>
      </c>
      <c r="BE268" s="143">
        <f>IF(U268="základní",N268,0)</f>
        <v>0</v>
      </c>
      <c r="BF268" s="143">
        <f>IF(U268="snížená",N268,0)</f>
        <v>0</v>
      </c>
      <c r="BG268" s="143">
        <f>IF(U268="zákl. přenesená",N268,0)</f>
        <v>0</v>
      </c>
      <c r="BH268" s="143">
        <f>IF(U268="sníž. přenesená",N268,0)</f>
        <v>0</v>
      </c>
      <c r="BI268" s="143">
        <f>IF(U268="nulová",N268,0)</f>
        <v>0</v>
      </c>
      <c r="BJ268" s="23" t="s">
        <v>144</v>
      </c>
      <c r="BK268" s="143">
        <f>ROUND(L268*K268,2)</f>
        <v>0</v>
      </c>
      <c r="BL268" s="23" t="s">
        <v>249</v>
      </c>
      <c r="BM268" s="23" t="s">
        <v>1250</v>
      </c>
    </row>
    <row r="269" s="9" customFormat="1" ht="29.88" customHeight="1">
      <c r="B269" s="206"/>
      <c r="C269" s="207"/>
      <c r="D269" s="217" t="s">
        <v>1172</v>
      </c>
      <c r="E269" s="217"/>
      <c r="F269" s="217"/>
      <c r="G269" s="217"/>
      <c r="H269" s="217"/>
      <c r="I269" s="217"/>
      <c r="J269" s="217"/>
      <c r="K269" s="217"/>
      <c r="L269" s="217"/>
      <c r="M269" s="217"/>
      <c r="N269" s="268">
        <f>BK269</f>
        <v>0</v>
      </c>
      <c r="O269" s="269"/>
      <c r="P269" s="269"/>
      <c r="Q269" s="269"/>
      <c r="R269" s="210"/>
      <c r="T269" s="211"/>
      <c r="U269" s="207"/>
      <c r="V269" s="207"/>
      <c r="W269" s="212">
        <f>SUM(W270:W273)</f>
        <v>0</v>
      </c>
      <c r="X269" s="207"/>
      <c r="Y269" s="212">
        <f>SUM(Y270:Y273)</f>
        <v>0</v>
      </c>
      <c r="Z269" s="207"/>
      <c r="AA269" s="213">
        <f>SUM(AA270:AA273)</f>
        <v>0.034680000000000002</v>
      </c>
      <c r="AR269" s="214" t="s">
        <v>144</v>
      </c>
      <c r="AT269" s="215" t="s">
        <v>75</v>
      </c>
      <c r="AU269" s="215" t="s">
        <v>84</v>
      </c>
      <c r="AY269" s="214" t="s">
        <v>165</v>
      </c>
      <c r="BK269" s="216">
        <f>SUM(BK270:BK273)</f>
        <v>0</v>
      </c>
    </row>
    <row r="270" s="1" customFormat="1" ht="25.5" customHeight="1">
      <c r="B270" s="47"/>
      <c r="C270" s="220" t="s">
        <v>414</v>
      </c>
      <c r="D270" s="220" t="s">
        <v>166</v>
      </c>
      <c r="E270" s="221" t="s">
        <v>1251</v>
      </c>
      <c r="F270" s="222" t="s">
        <v>1252</v>
      </c>
      <c r="G270" s="222"/>
      <c r="H270" s="222"/>
      <c r="I270" s="222"/>
      <c r="J270" s="223" t="s">
        <v>185</v>
      </c>
      <c r="K270" s="224">
        <v>23.120000000000001</v>
      </c>
      <c r="L270" s="225">
        <v>0</v>
      </c>
      <c r="M270" s="226"/>
      <c r="N270" s="227">
        <f>ROUND(L270*K270,2)</f>
        <v>0</v>
      </c>
      <c r="O270" s="227"/>
      <c r="P270" s="227"/>
      <c r="Q270" s="227"/>
      <c r="R270" s="49"/>
      <c r="T270" s="228" t="s">
        <v>22</v>
      </c>
      <c r="U270" s="57" t="s">
        <v>43</v>
      </c>
      <c r="V270" s="48"/>
      <c r="W270" s="229">
        <f>V270*K270</f>
        <v>0</v>
      </c>
      <c r="X270" s="229">
        <v>0</v>
      </c>
      <c r="Y270" s="229">
        <f>X270*K270</f>
        <v>0</v>
      </c>
      <c r="Z270" s="229">
        <v>0.0015</v>
      </c>
      <c r="AA270" s="230">
        <f>Z270*K270</f>
        <v>0.034680000000000002</v>
      </c>
      <c r="AR270" s="23" t="s">
        <v>249</v>
      </c>
      <c r="AT270" s="23" t="s">
        <v>166</v>
      </c>
      <c r="AU270" s="23" t="s">
        <v>144</v>
      </c>
      <c r="AY270" s="23" t="s">
        <v>165</v>
      </c>
      <c r="BE270" s="143">
        <f>IF(U270="základní",N270,0)</f>
        <v>0</v>
      </c>
      <c r="BF270" s="143">
        <f>IF(U270="snížená",N270,0)</f>
        <v>0</v>
      </c>
      <c r="BG270" s="143">
        <f>IF(U270="zákl. přenesená",N270,0)</f>
        <v>0</v>
      </c>
      <c r="BH270" s="143">
        <f>IF(U270="sníž. přenesená",N270,0)</f>
        <v>0</v>
      </c>
      <c r="BI270" s="143">
        <f>IF(U270="nulová",N270,0)</f>
        <v>0</v>
      </c>
      <c r="BJ270" s="23" t="s">
        <v>144</v>
      </c>
      <c r="BK270" s="143">
        <f>ROUND(L270*K270,2)</f>
        <v>0</v>
      </c>
      <c r="BL270" s="23" t="s">
        <v>249</v>
      </c>
      <c r="BM270" s="23" t="s">
        <v>1253</v>
      </c>
    </row>
    <row r="271" s="10" customFormat="1" ht="16.5" customHeight="1">
      <c r="B271" s="231"/>
      <c r="C271" s="232"/>
      <c r="D271" s="232"/>
      <c r="E271" s="233" t="s">
        <v>22</v>
      </c>
      <c r="F271" s="234" t="s">
        <v>1254</v>
      </c>
      <c r="G271" s="235"/>
      <c r="H271" s="235"/>
      <c r="I271" s="235"/>
      <c r="J271" s="232"/>
      <c r="K271" s="236">
        <v>8.8399999999999999</v>
      </c>
      <c r="L271" s="232"/>
      <c r="M271" s="232"/>
      <c r="N271" s="232"/>
      <c r="O271" s="232"/>
      <c r="P271" s="232"/>
      <c r="Q271" s="232"/>
      <c r="R271" s="237"/>
      <c r="T271" s="238"/>
      <c r="U271" s="232"/>
      <c r="V271" s="232"/>
      <c r="W271" s="232"/>
      <c r="X271" s="232"/>
      <c r="Y271" s="232"/>
      <c r="Z271" s="232"/>
      <c r="AA271" s="239"/>
      <c r="AT271" s="240" t="s">
        <v>173</v>
      </c>
      <c r="AU271" s="240" t="s">
        <v>144</v>
      </c>
      <c r="AV271" s="10" t="s">
        <v>144</v>
      </c>
      <c r="AW271" s="10" t="s">
        <v>34</v>
      </c>
      <c r="AX271" s="10" t="s">
        <v>76</v>
      </c>
      <c r="AY271" s="240" t="s">
        <v>165</v>
      </c>
    </row>
    <row r="272" s="10" customFormat="1" ht="16.5" customHeight="1">
      <c r="B272" s="231"/>
      <c r="C272" s="232"/>
      <c r="D272" s="232"/>
      <c r="E272" s="233" t="s">
        <v>22</v>
      </c>
      <c r="F272" s="241" t="s">
        <v>1255</v>
      </c>
      <c r="G272" s="232"/>
      <c r="H272" s="232"/>
      <c r="I272" s="232"/>
      <c r="J272" s="232"/>
      <c r="K272" s="236">
        <v>14.279999999999999</v>
      </c>
      <c r="L272" s="232"/>
      <c r="M272" s="232"/>
      <c r="N272" s="232"/>
      <c r="O272" s="232"/>
      <c r="P272" s="232"/>
      <c r="Q272" s="232"/>
      <c r="R272" s="237"/>
      <c r="T272" s="238"/>
      <c r="U272" s="232"/>
      <c r="V272" s="232"/>
      <c r="W272" s="232"/>
      <c r="X272" s="232"/>
      <c r="Y272" s="232"/>
      <c r="Z272" s="232"/>
      <c r="AA272" s="239"/>
      <c r="AT272" s="240" t="s">
        <v>173</v>
      </c>
      <c r="AU272" s="240" t="s">
        <v>144</v>
      </c>
      <c r="AV272" s="10" t="s">
        <v>144</v>
      </c>
      <c r="AW272" s="10" t="s">
        <v>34</v>
      </c>
      <c r="AX272" s="10" t="s">
        <v>76</v>
      </c>
      <c r="AY272" s="240" t="s">
        <v>165</v>
      </c>
    </row>
    <row r="273" s="11" customFormat="1" ht="16.5" customHeight="1">
      <c r="B273" s="242"/>
      <c r="C273" s="243"/>
      <c r="D273" s="243"/>
      <c r="E273" s="244" t="s">
        <v>22</v>
      </c>
      <c r="F273" s="245" t="s">
        <v>189</v>
      </c>
      <c r="G273" s="243"/>
      <c r="H273" s="243"/>
      <c r="I273" s="243"/>
      <c r="J273" s="243"/>
      <c r="K273" s="246">
        <v>23.120000000000001</v>
      </c>
      <c r="L273" s="243"/>
      <c r="M273" s="243"/>
      <c r="N273" s="243"/>
      <c r="O273" s="243"/>
      <c r="P273" s="243"/>
      <c r="Q273" s="243"/>
      <c r="R273" s="247"/>
      <c r="T273" s="248"/>
      <c r="U273" s="243"/>
      <c r="V273" s="243"/>
      <c r="W273" s="243"/>
      <c r="X273" s="243"/>
      <c r="Y273" s="243"/>
      <c r="Z273" s="243"/>
      <c r="AA273" s="249"/>
      <c r="AT273" s="250" t="s">
        <v>173</v>
      </c>
      <c r="AU273" s="250" t="s">
        <v>144</v>
      </c>
      <c r="AV273" s="11" t="s">
        <v>170</v>
      </c>
      <c r="AW273" s="11" t="s">
        <v>34</v>
      </c>
      <c r="AX273" s="11" t="s">
        <v>84</v>
      </c>
      <c r="AY273" s="250" t="s">
        <v>165</v>
      </c>
    </row>
    <row r="274" s="9" customFormat="1" ht="29.88" customHeight="1">
      <c r="B274" s="206"/>
      <c r="C274" s="207"/>
      <c r="D274" s="217" t="s">
        <v>126</v>
      </c>
      <c r="E274" s="217"/>
      <c r="F274" s="217"/>
      <c r="G274" s="217"/>
      <c r="H274" s="217"/>
      <c r="I274" s="217"/>
      <c r="J274" s="217"/>
      <c r="K274" s="217"/>
      <c r="L274" s="217"/>
      <c r="M274" s="217"/>
      <c r="N274" s="218">
        <f>BK274</f>
        <v>0</v>
      </c>
      <c r="O274" s="219"/>
      <c r="P274" s="219"/>
      <c r="Q274" s="219"/>
      <c r="R274" s="210"/>
      <c r="T274" s="211"/>
      <c r="U274" s="207"/>
      <c r="V274" s="207"/>
      <c r="W274" s="212">
        <f>SUM(W275:W286)</f>
        <v>0</v>
      </c>
      <c r="X274" s="207"/>
      <c r="Y274" s="212">
        <f>SUM(Y275:Y286)</f>
        <v>0.0032750000000000001</v>
      </c>
      <c r="Z274" s="207"/>
      <c r="AA274" s="213">
        <f>SUM(AA275:AA286)</f>
        <v>0.01779</v>
      </c>
      <c r="AR274" s="214" t="s">
        <v>144</v>
      </c>
      <c r="AT274" s="215" t="s">
        <v>75</v>
      </c>
      <c r="AU274" s="215" t="s">
        <v>84</v>
      </c>
      <c r="AY274" s="214" t="s">
        <v>165</v>
      </c>
      <c r="BK274" s="216">
        <f>SUM(BK275:BK286)</f>
        <v>0</v>
      </c>
    </row>
    <row r="275" s="1" customFormat="1" ht="16.5" customHeight="1">
      <c r="B275" s="47"/>
      <c r="C275" s="220" t="s">
        <v>418</v>
      </c>
      <c r="D275" s="220" t="s">
        <v>166</v>
      </c>
      <c r="E275" s="221" t="s">
        <v>399</v>
      </c>
      <c r="F275" s="222" t="s">
        <v>400</v>
      </c>
      <c r="G275" s="222"/>
      <c r="H275" s="222"/>
      <c r="I275" s="222"/>
      <c r="J275" s="223" t="s">
        <v>311</v>
      </c>
      <c r="K275" s="224">
        <v>8</v>
      </c>
      <c r="L275" s="225">
        <v>0</v>
      </c>
      <c r="M275" s="226"/>
      <c r="N275" s="227">
        <f>ROUND(L275*K275,2)</f>
        <v>0</v>
      </c>
      <c r="O275" s="227"/>
      <c r="P275" s="227"/>
      <c r="Q275" s="227"/>
      <c r="R275" s="49"/>
      <c r="T275" s="228" t="s">
        <v>22</v>
      </c>
      <c r="U275" s="57" t="s">
        <v>43</v>
      </c>
      <c r="V275" s="48"/>
      <c r="W275" s="229">
        <f>V275*K275</f>
        <v>0</v>
      </c>
      <c r="X275" s="229">
        <v>0</v>
      </c>
      <c r="Y275" s="229">
        <f>X275*K275</f>
        <v>0</v>
      </c>
      <c r="Z275" s="229">
        <v>0.0020999999999999999</v>
      </c>
      <c r="AA275" s="230">
        <f>Z275*K275</f>
        <v>0.016799999999999999</v>
      </c>
      <c r="AR275" s="23" t="s">
        <v>249</v>
      </c>
      <c r="AT275" s="23" t="s">
        <v>166</v>
      </c>
      <c r="AU275" s="23" t="s">
        <v>144</v>
      </c>
      <c r="AY275" s="23" t="s">
        <v>165</v>
      </c>
      <c r="BE275" s="143">
        <f>IF(U275="základní",N275,0)</f>
        <v>0</v>
      </c>
      <c r="BF275" s="143">
        <f>IF(U275="snížená",N275,0)</f>
        <v>0</v>
      </c>
      <c r="BG275" s="143">
        <f>IF(U275="zákl. přenesená",N275,0)</f>
        <v>0</v>
      </c>
      <c r="BH275" s="143">
        <f>IF(U275="sníž. přenesená",N275,0)</f>
        <v>0</v>
      </c>
      <c r="BI275" s="143">
        <f>IF(U275="nulová",N275,0)</f>
        <v>0</v>
      </c>
      <c r="BJ275" s="23" t="s">
        <v>144</v>
      </c>
      <c r="BK275" s="143">
        <f>ROUND(L275*K275,2)</f>
        <v>0</v>
      </c>
      <c r="BL275" s="23" t="s">
        <v>249</v>
      </c>
      <c r="BM275" s="23" t="s">
        <v>1256</v>
      </c>
    </row>
    <row r="276" s="1" customFormat="1" ht="25.5" customHeight="1">
      <c r="B276" s="47"/>
      <c r="C276" s="220" t="s">
        <v>422</v>
      </c>
      <c r="D276" s="220" t="s">
        <v>166</v>
      </c>
      <c r="E276" s="221" t="s">
        <v>403</v>
      </c>
      <c r="F276" s="222" t="s">
        <v>404</v>
      </c>
      <c r="G276" s="222"/>
      <c r="H276" s="222"/>
      <c r="I276" s="222"/>
      <c r="J276" s="223" t="s">
        <v>311</v>
      </c>
      <c r="K276" s="224">
        <v>0.5</v>
      </c>
      <c r="L276" s="225">
        <v>0</v>
      </c>
      <c r="M276" s="226"/>
      <c r="N276" s="227">
        <f>ROUND(L276*K276,2)</f>
        <v>0</v>
      </c>
      <c r="O276" s="227"/>
      <c r="P276" s="227"/>
      <c r="Q276" s="227"/>
      <c r="R276" s="49"/>
      <c r="T276" s="228" t="s">
        <v>22</v>
      </c>
      <c r="U276" s="57" t="s">
        <v>43</v>
      </c>
      <c r="V276" s="48"/>
      <c r="W276" s="229">
        <f>V276*K276</f>
        <v>0</v>
      </c>
      <c r="X276" s="229">
        <v>0</v>
      </c>
      <c r="Y276" s="229">
        <f>X276*K276</f>
        <v>0</v>
      </c>
      <c r="Z276" s="229">
        <v>0.00198</v>
      </c>
      <c r="AA276" s="230">
        <f>Z276*K276</f>
        <v>0.00098999999999999999</v>
      </c>
      <c r="AR276" s="23" t="s">
        <v>249</v>
      </c>
      <c r="AT276" s="23" t="s">
        <v>166</v>
      </c>
      <c r="AU276" s="23" t="s">
        <v>144</v>
      </c>
      <c r="AY276" s="23" t="s">
        <v>165</v>
      </c>
      <c r="BE276" s="143">
        <f>IF(U276="základní",N276,0)</f>
        <v>0</v>
      </c>
      <c r="BF276" s="143">
        <f>IF(U276="snížená",N276,0)</f>
        <v>0</v>
      </c>
      <c r="BG276" s="143">
        <f>IF(U276="zákl. přenesená",N276,0)</f>
        <v>0</v>
      </c>
      <c r="BH276" s="143">
        <f>IF(U276="sníž. přenesená",N276,0)</f>
        <v>0</v>
      </c>
      <c r="BI276" s="143">
        <f>IF(U276="nulová",N276,0)</f>
        <v>0</v>
      </c>
      <c r="BJ276" s="23" t="s">
        <v>144</v>
      </c>
      <c r="BK276" s="143">
        <f>ROUND(L276*K276,2)</f>
        <v>0</v>
      </c>
      <c r="BL276" s="23" t="s">
        <v>249</v>
      </c>
      <c r="BM276" s="23" t="s">
        <v>1257</v>
      </c>
    </row>
    <row r="277" s="1" customFormat="1" ht="25.5" customHeight="1">
      <c r="B277" s="47"/>
      <c r="C277" s="220" t="s">
        <v>426</v>
      </c>
      <c r="D277" s="220" t="s">
        <v>166</v>
      </c>
      <c r="E277" s="221" t="s">
        <v>407</v>
      </c>
      <c r="F277" s="222" t="s">
        <v>408</v>
      </c>
      <c r="G277" s="222"/>
      <c r="H277" s="222"/>
      <c r="I277" s="222"/>
      <c r="J277" s="223" t="s">
        <v>169</v>
      </c>
      <c r="K277" s="224">
        <v>1</v>
      </c>
      <c r="L277" s="225">
        <v>0</v>
      </c>
      <c r="M277" s="226"/>
      <c r="N277" s="227">
        <f>ROUND(L277*K277,2)</f>
        <v>0</v>
      </c>
      <c r="O277" s="227"/>
      <c r="P277" s="227"/>
      <c r="Q277" s="227"/>
      <c r="R277" s="49"/>
      <c r="T277" s="228" t="s">
        <v>22</v>
      </c>
      <c r="U277" s="57" t="s">
        <v>43</v>
      </c>
      <c r="V277" s="48"/>
      <c r="W277" s="229">
        <f>V277*K277</f>
        <v>0</v>
      </c>
      <c r="X277" s="229">
        <v>0.00052999999999999998</v>
      </c>
      <c r="Y277" s="229">
        <f>X277*K277</f>
        <v>0.00052999999999999998</v>
      </c>
      <c r="Z277" s="229">
        <v>0</v>
      </c>
      <c r="AA277" s="230">
        <f>Z277*K277</f>
        <v>0</v>
      </c>
      <c r="AR277" s="23" t="s">
        <v>249</v>
      </c>
      <c r="AT277" s="23" t="s">
        <v>166</v>
      </c>
      <c r="AU277" s="23" t="s">
        <v>144</v>
      </c>
      <c r="AY277" s="23" t="s">
        <v>165</v>
      </c>
      <c r="BE277" s="143">
        <f>IF(U277="základní",N277,0)</f>
        <v>0</v>
      </c>
      <c r="BF277" s="143">
        <f>IF(U277="snížená",N277,0)</f>
        <v>0</v>
      </c>
      <c r="BG277" s="143">
        <f>IF(U277="zákl. přenesená",N277,0)</f>
        <v>0</v>
      </c>
      <c r="BH277" s="143">
        <f>IF(U277="sníž. přenesená",N277,0)</f>
        <v>0</v>
      </c>
      <c r="BI277" s="143">
        <f>IF(U277="nulová",N277,0)</f>
        <v>0</v>
      </c>
      <c r="BJ277" s="23" t="s">
        <v>144</v>
      </c>
      <c r="BK277" s="143">
        <f>ROUND(L277*K277,2)</f>
        <v>0</v>
      </c>
      <c r="BL277" s="23" t="s">
        <v>249</v>
      </c>
      <c r="BM277" s="23" t="s">
        <v>1258</v>
      </c>
    </row>
    <row r="278" s="1" customFormat="1" ht="25.5" customHeight="1">
      <c r="B278" s="47"/>
      <c r="C278" s="220" t="s">
        <v>430</v>
      </c>
      <c r="D278" s="220" t="s">
        <v>166</v>
      </c>
      <c r="E278" s="221" t="s">
        <v>411</v>
      </c>
      <c r="F278" s="222" t="s">
        <v>412</v>
      </c>
      <c r="G278" s="222"/>
      <c r="H278" s="222"/>
      <c r="I278" s="222"/>
      <c r="J278" s="223" t="s">
        <v>311</v>
      </c>
      <c r="K278" s="224">
        <v>3.5</v>
      </c>
      <c r="L278" s="225">
        <v>0</v>
      </c>
      <c r="M278" s="226"/>
      <c r="N278" s="227">
        <f>ROUND(L278*K278,2)</f>
        <v>0</v>
      </c>
      <c r="O278" s="227"/>
      <c r="P278" s="227"/>
      <c r="Q278" s="227"/>
      <c r="R278" s="49"/>
      <c r="T278" s="228" t="s">
        <v>22</v>
      </c>
      <c r="U278" s="57" t="s">
        <v>43</v>
      </c>
      <c r="V278" s="48"/>
      <c r="W278" s="229">
        <f>V278*K278</f>
        <v>0</v>
      </c>
      <c r="X278" s="229">
        <v>0.00029</v>
      </c>
      <c r="Y278" s="229">
        <f>X278*K278</f>
        <v>0.0010150000000000001</v>
      </c>
      <c r="Z278" s="229">
        <v>0</v>
      </c>
      <c r="AA278" s="230">
        <f>Z278*K278</f>
        <v>0</v>
      </c>
      <c r="AR278" s="23" t="s">
        <v>249</v>
      </c>
      <c r="AT278" s="23" t="s">
        <v>166</v>
      </c>
      <c r="AU278" s="23" t="s">
        <v>144</v>
      </c>
      <c r="AY278" s="23" t="s">
        <v>165</v>
      </c>
      <c r="BE278" s="143">
        <f>IF(U278="základní",N278,0)</f>
        <v>0</v>
      </c>
      <c r="BF278" s="143">
        <f>IF(U278="snížená",N278,0)</f>
        <v>0</v>
      </c>
      <c r="BG278" s="143">
        <f>IF(U278="zákl. přenesená",N278,0)</f>
        <v>0</v>
      </c>
      <c r="BH278" s="143">
        <f>IF(U278="sníž. přenesená",N278,0)</f>
        <v>0</v>
      </c>
      <c r="BI278" s="143">
        <f>IF(U278="nulová",N278,0)</f>
        <v>0</v>
      </c>
      <c r="BJ278" s="23" t="s">
        <v>144</v>
      </c>
      <c r="BK278" s="143">
        <f>ROUND(L278*K278,2)</f>
        <v>0</v>
      </c>
      <c r="BL278" s="23" t="s">
        <v>249</v>
      </c>
      <c r="BM278" s="23" t="s">
        <v>1259</v>
      </c>
    </row>
    <row r="279" s="1" customFormat="1" ht="25.5" customHeight="1">
      <c r="B279" s="47"/>
      <c r="C279" s="220" t="s">
        <v>434</v>
      </c>
      <c r="D279" s="220" t="s">
        <v>166</v>
      </c>
      <c r="E279" s="221" t="s">
        <v>415</v>
      </c>
      <c r="F279" s="222" t="s">
        <v>416</v>
      </c>
      <c r="G279" s="222"/>
      <c r="H279" s="222"/>
      <c r="I279" s="222"/>
      <c r="J279" s="223" t="s">
        <v>311</v>
      </c>
      <c r="K279" s="224">
        <v>2.5</v>
      </c>
      <c r="L279" s="225">
        <v>0</v>
      </c>
      <c r="M279" s="226"/>
      <c r="N279" s="227">
        <f>ROUND(L279*K279,2)</f>
        <v>0</v>
      </c>
      <c r="O279" s="227"/>
      <c r="P279" s="227"/>
      <c r="Q279" s="227"/>
      <c r="R279" s="49"/>
      <c r="T279" s="228" t="s">
        <v>22</v>
      </c>
      <c r="U279" s="57" t="s">
        <v>43</v>
      </c>
      <c r="V279" s="48"/>
      <c r="W279" s="229">
        <f>V279*K279</f>
        <v>0</v>
      </c>
      <c r="X279" s="229">
        <v>0.00035</v>
      </c>
      <c r="Y279" s="229">
        <f>X279*K279</f>
        <v>0.00087500000000000002</v>
      </c>
      <c r="Z279" s="229">
        <v>0</v>
      </c>
      <c r="AA279" s="230">
        <f>Z279*K279</f>
        <v>0</v>
      </c>
      <c r="AR279" s="23" t="s">
        <v>249</v>
      </c>
      <c r="AT279" s="23" t="s">
        <v>166</v>
      </c>
      <c r="AU279" s="23" t="s">
        <v>144</v>
      </c>
      <c r="AY279" s="23" t="s">
        <v>165</v>
      </c>
      <c r="BE279" s="143">
        <f>IF(U279="základní",N279,0)</f>
        <v>0</v>
      </c>
      <c r="BF279" s="143">
        <f>IF(U279="snížená",N279,0)</f>
        <v>0</v>
      </c>
      <c r="BG279" s="143">
        <f>IF(U279="zákl. přenesená",N279,0)</f>
        <v>0</v>
      </c>
      <c r="BH279" s="143">
        <f>IF(U279="sníž. přenesená",N279,0)</f>
        <v>0</v>
      </c>
      <c r="BI279" s="143">
        <f>IF(U279="nulová",N279,0)</f>
        <v>0</v>
      </c>
      <c r="BJ279" s="23" t="s">
        <v>144</v>
      </c>
      <c r="BK279" s="143">
        <f>ROUND(L279*K279,2)</f>
        <v>0</v>
      </c>
      <c r="BL279" s="23" t="s">
        <v>249</v>
      </c>
      <c r="BM279" s="23" t="s">
        <v>1260</v>
      </c>
    </row>
    <row r="280" s="1" customFormat="1" ht="25.5" customHeight="1">
      <c r="B280" s="47"/>
      <c r="C280" s="220" t="s">
        <v>438</v>
      </c>
      <c r="D280" s="220" t="s">
        <v>166</v>
      </c>
      <c r="E280" s="221" t="s">
        <v>419</v>
      </c>
      <c r="F280" s="222" t="s">
        <v>420</v>
      </c>
      <c r="G280" s="222"/>
      <c r="H280" s="222"/>
      <c r="I280" s="222"/>
      <c r="J280" s="223" t="s">
        <v>311</v>
      </c>
      <c r="K280" s="224">
        <v>0.5</v>
      </c>
      <c r="L280" s="225">
        <v>0</v>
      </c>
      <c r="M280" s="226"/>
      <c r="N280" s="227">
        <f>ROUND(L280*K280,2)</f>
        <v>0</v>
      </c>
      <c r="O280" s="227"/>
      <c r="P280" s="227"/>
      <c r="Q280" s="227"/>
      <c r="R280" s="49"/>
      <c r="T280" s="228" t="s">
        <v>22</v>
      </c>
      <c r="U280" s="57" t="s">
        <v>43</v>
      </c>
      <c r="V280" s="48"/>
      <c r="W280" s="229">
        <f>V280*K280</f>
        <v>0</v>
      </c>
      <c r="X280" s="229">
        <v>0.00056999999999999998</v>
      </c>
      <c r="Y280" s="229">
        <f>X280*K280</f>
        <v>0.00028499999999999999</v>
      </c>
      <c r="Z280" s="229">
        <v>0</v>
      </c>
      <c r="AA280" s="230">
        <f>Z280*K280</f>
        <v>0</v>
      </c>
      <c r="AR280" s="23" t="s">
        <v>249</v>
      </c>
      <c r="AT280" s="23" t="s">
        <v>166</v>
      </c>
      <c r="AU280" s="23" t="s">
        <v>144</v>
      </c>
      <c r="AY280" s="23" t="s">
        <v>165</v>
      </c>
      <c r="BE280" s="143">
        <f>IF(U280="základní",N280,0)</f>
        <v>0</v>
      </c>
      <c r="BF280" s="143">
        <f>IF(U280="snížená",N280,0)</f>
        <v>0</v>
      </c>
      <c r="BG280" s="143">
        <f>IF(U280="zákl. přenesená",N280,0)</f>
        <v>0</v>
      </c>
      <c r="BH280" s="143">
        <f>IF(U280="sníž. přenesená",N280,0)</f>
        <v>0</v>
      </c>
      <c r="BI280" s="143">
        <f>IF(U280="nulová",N280,0)</f>
        <v>0</v>
      </c>
      <c r="BJ280" s="23" t="s">
        <v>144</v>
      </c>
      <c r="BK280" s="143">
        <f>ROUND(L280*K280,2)</f>
        <v>0</v>
      </c>
      <c r="BL280" s="23" t="s">
        <v>249</v>
      </c>
      <c r="BM280" s="23" t="s">
        <v>1261</v>
      </c>
    </row>
    <row r="281" s="1" customFormat="1" ht="25.5" customHeight="1">
      <c r="B281" s="47"/>
      <c r="C281" s="220" t="s">
        <v>442</v>
      </c>
      <c r="D281" s="220" t="s">
        <v>166</v>
      </c>
      <c r="E281" s="221" t="s">
        <v>423</v>
      </c>
      <c r="F281" s="222" t="s">
        <v>424</v>
      </c>
      <c r="G281" s="222"/>
      <c r="H281" s="222"/>
      <c r="I281" s="222"/>
      <c r="J281" s="223" t="s">
        <v>311</v>
      </c>
      <c r="K281" s="224">
        <v>0.5</v>
      </c>
      <c r="L281" s="225">
        <v>0</v>
      </c>
      <c r="M281" s="226"/>
      <c r="N281" s="227">
        <f>ROUND(L281*K281,2)</f>
        <v>0</v>
      </c>
      <c r="O281" s="227"/>
      <c r="P281" s="227"/>
      <c r="Q281" s="227"/>
      <c r="R281" s="49"/>
      <c r="T281" s="228" t="s">
        <v>22</v>
      </c>
      <c r="U281" s="57" t="s">
        <v>43</v>
      </c>
      <c r="V281" s="48"/>
      <c r="W281" s="229">
        <f>V281*K281</f>
        <v>0</v>
      </c>
      <c r="X281" s="229">
        <v>0.00114</v>
      </c>
      <c r="Y281" s="229">
        <f>X281*K281</f>
        <v>0.00056999999999999998</v>
      </c>
      <c r="Z281" s="229">
        <v>0</v>
      </c>
      <c r="AA281" s="230">
        <f>Z281*K281</f>
        <v>0</v>
      </c>
      <c r="AR281" s="23" t="s">
        <v>249</v>
      </c>
      <c r="AT281" s="23" t="s">
        <v>166</v>
      </c>
      <c r="AU281" s="23" t="s">
        <v>144</v>
      </c>
      <c r="AY281" s="23" t="s">
        <v>165</v>
      </c>
      <c r="BE281" s="143">
        <f>IF(U281="základní",N281,0)</f>
        <v>0</v>
      </c>
      <c r="BF281" s="143">
        <f>IF(U281="snížená",N281,0)</f>
        <v>0</v>
      </c>
      <c r="BG281" s="143">
        <f>IF(U281="zákl. přenesená",N281,0)</f>
        <v>0</v>
      </c>
      <c r="BH281" s="143">
        <f>IF(U281="sníž. přenesená",N281,0)</f>
        <v>0</v>
      </c>
      <c r="BI281" s="143">
        <f>IF(U281="nulová",N281,0)</f>
        <v>0</v>
      </c>
      <c r="BJ281" s="23" t="s">
        <v>144</v>
      </c>
      <c r="BK281" s="143">
        <f>ROUND(L281*K281,2)</f>
        <v>0</v>
      </c>
      <c r="BL281" s="23" t="s">
        <v>249</v>
      </c>
      <c r="BM281" s="23" t="s">
        <v>1262</v>
      </c>
    </row>
    <row r="282" s="1" customFormat="1" ht="25.5" customHeight="1">
      <c r="B282" s="47"/>
      <c r="C282" s="220" t="s">
        <v>446</v>
      </c>
      <c r="D282" s="220" t="s">
        <v>166</v>
      </c>
      <c r="E282" s="221" t="s">
        <v>427</v>
      </c>
      <c r="F282" s="222" t="s">
        <v>428</v>
      </c>
      <c r="G282" s="222"/>
      <c r="H282" s="222"/>
      <c r="I282" s="222"/>
      <c r="J282" s="223" t="s">
        <v>169</v>
      </c>
      <c r="K282" s="224">
        <v>3</v>
      </c>
      <c r="L282" s="225">
        <v>0</v>
      </c>
      <c r="M282" s="226"/>
      <c r="N282" s="227">
        <f>ROUND(L282*K282,2)</f>
        <v>0</v>
      </c>
      <c r="O282" s="227"/>
      <c r="P282" s="227"/>
      <c r="Q282" s="227"/>
      <c r="R282" s="49"/>
      <c r="T282" s="228" t="s">
        <v>22</v>
      </c>
      <c r="U282" s="57" t="s">
        <v>43</v>
      </c>
      <c r="V282" s="48"/>
      <c r="W282" s="229">
        <f>V282*K282</f>
        <v>0</v>
      </c>
      <c r="X282" s="229">
        <v>0</v>
      </c>
      <c r="Y282" s="229">
        <f>X282*K282</f>
        <v>0</v>
      </c>
      <c r="Z282" s="229">
        <v>0</v>
      </c>
      <c r="AA282" s="230">
        <f>Z282*K282</f>
        <v>0</v>
      </c>
      <c r="AR282" s="23" t="s">
        <v>249</v>
      </c>
      <c r="AT282" s="23" t="s">
        <v>166</v>
      </c>
      <c r="AU282" s="23" t="s">
        <v>144</v>
      </c>
      <c r="AY282" s="23" t="s">
        <v>165</v>
      </c>
      <c r="BE282" s="143">
        <f>IF(U282="základní",N282,0)</f>
        <v>0</v>
      </c>
      <c r="BF282" s="143">
        <f>IF(U282="snížená",N282,0)</f>
        <v>0</v>
      </c>
      <c r="BG282" s="143">
        <f>IF(U282="zákl. přenesená",N282,0)</f>
        <v>0</v>
      </c>
      <c r="BH282" s="143">
        <f>IF(U282="sníž. přenesená",N282,0)</f>
        <v>0</v>
      </c>
      <c r="BI282" s="143">
        <f>IF(U282="nulová",N282,0)</f>
        <v>0</v>
      </c>
      <c r="BJ282" s="23" t="s">
        <v>144</v>
      </c>
      <c r="BK282" s="143">
        <f>ROUND(L282*K282,2)</f>
        <v>0</v>
      </c>
      <c r="BL282" s="23" t="s">
        <v>249</v>
      </c>
      <c r="BM282" s="23" t="s">
        <v>1263</v>
      </c>
    </row>
    <row r="283" s="1" customFormat="1" ht="25.5" customHeight="1">
      <c r="B283" s="47"/>
      <c r="C283" s="220" t="s">
        <v>450</v>
      </c>
      <c r="D283" s="220" t="s">
        <v>166</v>
      </c>
      <c r="E283" s="221" t="s">
        <v>431</v>
      </c>
      <c r="F283" s="222" t="s">
        <v>432</v>
      </c>
      <c r="G283" s="222"/>
      <c r="H283" s="222"/>
      <c r="I283" s="222"/>
      <c r="J283" s="223" t="s">
        <v>169</v>
      </c>
      <c r="K283" s="224">
        <v>2</v>
      </c>
      <c r="L283" s="225">
        <v>0</v>
      </c>
      <c r="M283" s="226"/>
      <c r="N283" s="227">
        <f>ROUND(L283*K283,2)</f>
        <v>0</v>
      </c>
      <c r="O283" s="227"/>
      <c r="P283" s="227"/>
      <c r="Q283" s="227"/>
      <c r="R283" s="49"/>
      <c r="T283" s="228" t="s">
        <v>22</v>
      </c>
      <c r="U283" s="57" t="s">
        <v>43</v>
      </c>
      <c r="V283" s="48"/>
      <c r="W283" s="229">
        <f>V283*K283</f>
        <v>0</v>
      </c>
      <c r="X283" s="229">
        <v>0</v>
      </c>
      <c r="Y283" s="229">
        <f>X283*K283</f>
        <v>0</v>
      </c>
      <c r="Z283" s="229">
        <v>0</v>
      </c>
      <c r="AA283" s="230">
        <f>Z283*K283</f>
        <v>0</v>
      </c>
      <c r="AR283" s="23" t="s">
        <v>249</v>
      </c>
      <c r="AT283" s="23" t="s">
        <v>166</v>
      </c>
      <c r="AU283" s="23" t="s">
        <v>144</v>
      </c>
      <c r="AY283" s="23" t="s">
        <v>165</v>
      </c>
      <c r="BE283" s="143">
        <f>IF(U283="základní",N283,0)</f>
        <v>0</v>
      </c>
      <c r="BF283" s="143">
        <f>IF(U283="snížená",N283,0)</f>
        <v>0</v>
      </c>
      <c r="BG283" s="143">
        <f>IF(U283="zákl. přenesená",N283,0)</f>
        <v>0</v>
      </c>
      <c r="BH283" s="143">
        <f>IF(U283="sníž. přenesená",N283,0)</f>
        <v>0</v>
      </c>
      <c r="BI283" s="143">
        <f>IF(U283="nulová",N283,0)</f>
        <v>0</v>
      </c>
      <c r="BJ283" s="23" t="s">
        <v>144</v>
      </c>
      <c r="BK283" s="143">
        <f>ROUND(L283*K283,2)</f>
        <v>0</v>
      </c>
      <c r="BL283" s="23" t="s">
        <v>249</v>
      </c>
      <c r="BM283" s="23" t="s">
        <v>1264</v>
      </c>
    </row>
    <row r="284" s="1" customFormat="1" ht="25.5" customHeight="1">
      <c r="B284" s="47"/>
      <c r="C284" s="220" t="s">
        <v>454</v>
      </c>
      <c r="D284" s="220" t="s">
        <v>166</v>
      </c>
      <c r="E284" s="221" t="s">
        <v>435</v>
      </c>
      <c r="F284" s="222" t="s">
        <v>436</v>
      </c>
      <c r="G284" s="222"/>
      <c r="H284" s="222"/>
      <c r="I284" s="222"/>
      <c r="J284" s="223" t="s">
        <v>169</v>
      </c>
      <c r="K284" s="224">
        <v>1</v>
      </c>
      <c r="L284" s="225">
        <v>0</v>
      </c>
      <c r="M284" s="226"/>
      <c r="N284" s="227">
        <f>ROUND(L284*K284,2)</f>
        <v>0</v>
      </c>
      <c r="O284" s="227"/>
      <c r="P284" s="227"/>
      <c r="Q284" s="227"/>
      <c r="R284" s="49"/>
      <c r="T284" s="228" t="s">
        <v>22</v>
      </c>
      <c r="U284" s="57" t="s">
        <v>43</v>
      </c>
      <c r="V284" s="48"/>
      <c r="W284" s="229">
        <f>V284*K284</f>
        <v>0</v>
      </c>
      <c r="X284" s="229">
        <v>0</v>
      </c>
      <c r="Y284" s="229">
        <f>X284*K284</f>
        <v>0</v>
      </c>
      <c r="Z284" s="229">
        <v>0</v>
      </c>
      <c r="AA284" s="230">
        <f>Z284*K284</f>
        <v>0</v>
      </c>
      <c r="AR284" s="23" t="s">
        <v>249</v>
      </c>
      <c r="AT284" s="23" t="s">
        <v>166</v>
      </c>
      <c r="AU284" s="23" t="s">
        <v>144</v>
      </c>
      <c r="AY284" s="23" t="s">
        <v>165</v>
      </c>
      <c r="BE284" s="143">
        <f>IF(U284="základní",N284,0)</f>
        <v>0</v>
      </c>
      <c r="BF284" s="143">
        <f>IF(U284="snížená",N284,0)</f>
        <v>0</v>
      </c>
      <c r="BG284" s="143">
        <f>IF(U284="zákl. přenesená",N284,0)</f>
        <v>0</v>
      </c>
      <c r="BH284" s="143">
        <f>IF(U284="sníž. přenesená",N284,0)</f>
        <v>0</v>
      </c>
      <c r="BI284" s="143">
        <f>IF(U284="nulová",N284,0)</f>
        <v>0</v>
      </c>
      <c r="BJ284" s="23" t="s">
        <v>144</v>
      </c>
      <c r="BK284" s="143">
        <f>ROUND(L284*K284,2)</f>
        <v>0</v>
      </c>
      <c r="BL284" s="23" t="s">
        <v>249</v>
      </c>
      <c r="BM284" s="23" t="s">
        <v>1265</v>
      </c>
    </row>
    <row r="285" s="1" customFormat="1" ht="25.5" customHeight="1">
      <c r="B285" s="47"/>
      <c r="C285" s="220" t="s">
        <v>458</v>
      </c>
      <c r="D285" s="220" t="s">
        <v>166</v>
      </c>
      <c r="E285" s="221" t="s">
        <v>439</v>
      </c>
      <c r="F285" s="222" t="s">
        <v>440</v>
      </c>
      <c r="G285" s="222"/>
      <c r="H285" s="222"/>
      <c r="I285" s="222"/>
      <c r="J285" s="223" t="s">
        <v>311</v>
      </c>
      <c r="K285" s="224">
        <v>7</v>
      </c>
      <c r="L285" s="225">
        <v>0</v>
      </c>
      <c r="M285" s="226"/>
      <c r="N285" s="227">
        <f>ROUND(L285*K285,2)</f>
        <v>0</v>
      </c>
      <c r="O285" s="227"/>
      <c r="P285" s="227"/>
      <c r="Q285" s="227"/>
      <c r="R285" s="49"/>
      <c r="T285" s="228" t="s">
        <v>22</v>
      </c>
      <c r="U285" s="57" t="s">
        <v>43</v>
      </c>
      <c r="V285" s="48"/>
      <c r="W285" s="229">
        <f>V285*K285</f>
        <v>0</v>
      </c>
      <c r="X285" s="229">
        <v>0</v>
      </c>
      <c r="Y285" s="229">
        <f>X285*K285</f>
        <v>0</v>
      </c>
      <c r="Z285" s="229">
        <v>0</v>
      </c>
      <c r="AA285" s="230">
        <f>Z285*K285</f>
        <v>0</v>
      </c>
      <c r="AR285" s="23" t="s">
        <v>249</v>
      </c>
      <c r="AT285" s="23" t="s">
        <v>166</v>
      </c>
      <c r="AU285" s="23" t="s">
        <v>144</v>
      </c>
      <c r="AY285" s="23" t="s">
        <v>165</v>
      </c>
      <c r="BE285" s="143">
        <f>IF(U285="základní",N285,0)</f>
        <v>0</v>
      </c>
      <c r="BF285" s="143">
        <f>IF(U285="snížená",N285,0)</f>
        <v>0</v>
      </c>
      <c r="BG285" s="143">
        <f>IF(U285="zákl. přenesená",N285,0)</f>
        <v>0</v>
      </c>
      <c r="BH285" s="143">
        <f>IF(U285="sníž. přenesená",N285,0)</f>
        <v>0</v>
      </c>
      <c r="BI285" s="143">
        <f>IF(U285="nulová",N285,0)</f>
        <v>0</v>
      </c>
      <c r="BJ285" s="23" t="s">
        <v>144</v>
      </c>
      <c r="BK285" s="143">
        <f>ROUND(L285*K285,2)</f>
        <v>0</v>
      </c>
      <c r="BL285" s="23" t="s">
        <v>249</v>
      </c>
      <c r="BM285" s="23" t="s">
        <v>1266</v>
      </c>
    </row>
    <row r="286" s="1" customFormat="1" ht="25.5" customHeight="1">
      <c r="B286" s="47"/>
      <c r="C286" s="220" t="s">
        <v>462</v>
      </c>
      <c r="D286" s="220" t="s">
        <v>166</v>
      </c>
      <c r="E286" s="221" t="s">
        <v>443</v>
      </c>
      <c r="F286" s="222" t="s">
        <v>444</v>
      </c>
      <c r="G286" s="222"/>
      <c r="H286" s="222"/>
      <c r="I286" s="222"/>
      <c r="J286" s="223" t="s">
        <v>396</v>
      </c>
      <c r="K286" s="272">
        <v>0</v>
      </c>
      <c r="L286" s="225">
        <v>0</v>
      </c>
      <c r="M286" s="226"/>
      <c r="N286" s="227">
        <f>ROUND(L286*K286,2)</f>
        <v>0</v>
      </c>
      <c r="O286" s="227"/>
      <c r="P286" s="227"/>
      <c r="Q286" s="227"/>
      <c r="R286" s="49"/>
      <c r="T286" s="228" t="s">
        <v>22</v>
      </c>
      <c r="U286" s="57" t="s">
        <v>43</v>
      </c>
      <c r="V286" s="48"/>
      <c r="W286" s="229">
        <f>V286*K286</f>
        <v>0</v>
      </c>
      <c r="X286" s="229">
        <v>0</v>
      </c>
      <c r="Y286" s="229">
        <f>X286*K286</f>
        <v>0</v>
      </c>
      <c r="Z286" s="229">
        <v>0</v>
      </c>
      <c r="AA286" s="230">
        <f>Z286*K286</f>
        <v>0</v>
      </c>
      <c r="AR286" s="23" t="s">
        <v>249</v>
      </c>
      <c r="AT286" s="23" t="s">
        <v>166</v>
      </c>
      <c r="AU286" s="23" t="s">
        <v>144</v>
      </c>
      <c r="AY286" s="23" t="s">
        <v>165</v>
      </c>
      <c r="BE286" s="143">
        <f>IF(U286="základní",N286,0)</f>
        <v>0</v>
      </c>
      <c r="BF286" s="143">
        <f>IF(U286="snížená",N286,0)</f>
        <v>0</v>
      </c>
      <c r="BG286" s="143">
        <f>IF(U286="zákl. přenesená",N286,0)</f>
        <v>0</v>
      </c>
      <c r="BH286" s="143">
        <f>IF(U286="sníž. přenesená",N286,0)</f>
        <v>0</v>
      </c>
      <c r="BI286" s="143">
        <f>IF(U286="nulová",N286,0)</f>
        <v>0</v>
      </c>
      <c r="BJ286" s="23" t="s">
        <v>144</v>
      </c>
      <c r="BK286" s="143">
        <f>ROUND(L286*K286,2)</f>
        <v>0</v>
      </c>
      <c r="BL286" s="23" t="s">
        <v>249</v>
      </c>
      <c r="BM286" s="23" t="s">
        <v>1267</v>
      </c>
    </row>
    <row r="287" s="9" customFormat="1" ht="29.88" customHeight="1">
      <c r="B287" s="206"/>
      <c r="C287" s="207"/>
      <c r="D287" s="217" t="s">
        <v>127</v>
      </c>
      <c r="E287" s="217"/>
      <c r="F287" s="217"/>
      <c r="G287" s="217"/>
      <c r="H287" s="217"/>
      <c r="I287" s="217"/>
      <c r="J287" s="217"/>
      <c r="K287" s="217"/>
      <c r="L287" s="217"/>
      <c r="M287" s="217"/>
      <c r="N287" s="268">
        <f>BK287</f>
        <v>0</v>
      </c>
      <c r="O287" s="269"/>
      <c r="P287" s="269"/>
      <c r="Q287" s="269"/>
      <c r="R287" s="210"/>
      <c r="T287" s="211"/>
      <c r="U287" s="207"/>
      <c r="V287" s="207"/>
      <c r="W287" s="212">
        <f>SUM(W288:W304)</f>
        <v>0</v>
      </c>
      <c r="X287" s="207"/>
      <c r="Y287" s="212">
        <f>SUM(Y288:Y304)</f>
        <v>0.041940000000000005</v>
      </c>
      <c r="Z287" s="207"/>
      <c r="AA287" s="213">
        <f>SUM(AA288:AA304)</f>
        <v>0.038329999999999996</v>
      </c>
      <c r="AR287" s="214" t="s">
        <v>144</v>
      </c>
      <c r="AT287" s="215" t="s">
        <v>75</v>
      </c>
      <c r="AU287" s="215" t="s">
        <v>84</v>
      </c>
      <c r="AY287" s="214" t="s">
        <v>165</v>
      </c>
      <c r="BK287" s="216">
        <f>SUM(BK288:BK304)</f>
        <v>0</v>
      </c>
    </row>
    <row r="288" s="1" customFormat="1" ht="25.5" customHeight="1">
      <c r="B288" s="47"/>
      <c r="C288" s="220" t="s">
        <v>466</v>
      </c>
      <c r="D288" s="220" t="s">
        <v>166</v>
      </c>
      <c r="E288" s="221" t="s">
        <v>447</v>
      </c>
      <c r="F288" s="222" t="s">
        <v>448</v>
      </c>
      <c r="G288" s="222"/>
      <c r="H288" s="222"/>
      <c r="I288" s="222"/>
      <c r="J288" s="223" t="s">
        <v>311</v>
      </c>
      <c r="K288" s="224">
        <v>17</v>
      </c>
      <c r="L288" s="225">
        <v>0</v>
      </c>
      <c r="M288" s="226"/>
      <c r="N288" s="227">
        <f>ROUND(L288*K288,2)</f>
        <v>0</v>
      </c>
      <c r="O288" s="227"/>
      <c r="P288" s="227"/>
      <c r="Q288" s="227"/>
      <c r="R288" s="49"/>
      <c r="T288" s="228" t="s">
        <v>22</v>
      </c>
      <c r="U288" s="57" t="s">
        <v>43</v>
      </c>
      <c r="V288" s="48"/>
      <c r="W288" s="229">
        <f>V288*K288</f>
        <v>0</v>
      </c>
      <c r="X288" s="229">
        <v>0</v>
      </c>
      <c r="Y288" s="229">
        <f>X288*K288</f>
        <v>0</v>
      </c>
      <c r="Z288" s="229">
        <v>0.0021299999999999999</v>
      </c>
      <c r="AA288" s="230">
        <f>Z288*K288</f>
        <v>0.036209999999999999</v>
      </c>
      <c r="AR288" s="23" t="s">
        <v>249</v>
      </c>
      <c r="AT288" s="23" t="s">
        <v>166</v>
      </c>
      <c r="AU288" s="23" t="s">
        <v>144</v>
      </c>
      <c r="AY288" s="23" t="s">
        <v>165</v>
      </c>
      <c r="BE288" s="143">
        <f>IF(U288="základní",N288,0)</f>
        <v>0</v>
      </c>
      <c r="BF288" s="143">
        <f>IF(U288="snížená",N288,0)</f>
        <v>0</v>
      </c>
      <c r="BG288" s="143">
        <f>IF(U288="zákl. přenesená",N288,0)</f>
        <v>0</v>
      </c>
      <c r="BH288" s="143">
        <f>IF(U288="sníž. přenesená",N288,0)</f>
        <v>0</v>
      </c>
      <c r="BI288" s="143">
        <f>IF(U288="nulová",N288,0)</f>
        <v>0</v>
      </c>
      <c r="BJ288" s="23" t="s">
        <v>144</v>
      </c>
      <c r="BK288" s="143">
        <f>ROUND(L288*K288,2)</f>
        <v>0</v>
      </c>
      <c r="BL288" s="23" t="s">
        <v>249</v>
      </c>
      <c r="BM288" s="23" t="s">
        <v>1268</v>
      </c>
    </row>
    <row r="289" s="1" customFormat="1" ht="25.5" customHeight="1">
      <c r="B289" s="47"/>
      <c r="C289" s="220" t="s">
        <v>470</v>
      </c>
      <c r="D289" s="220" t="s">
        <v>166</v>
      </c>
      <c r="E289" s="221" t="s">
        <v>451</v>
      </c>
      <c r="F289" s="222" t="s">
        <v>452</v>
      </c>
      <c r="G289" s="222"/>
      <c r="H289" s="222"/>
      <c r="I289" s="222"/>
      <c r="J289" s="223" t="s">
        <v>169</v>
      </c>
      <c r="K289" s="224">
        <v>2</v>
      </c>
      <c r="L289" s="225">
        <v>0</v>
      </c>
      <c r="M289" s="226"/>
      <c r="N289" s="227">
        <f>ROUND(L289*K289,2)</f>
        <v>0</v>
      </c>
      <c r="O289" s="227"/>
      <c r="P289" s="227"/>
      <c r="Q289" s="227"/>
      <c r="R289" s="49"/>
      <c r="T289" s="228" t="s">
        <v>22</v>
      </c>
      <c r="U289" s="57" t="s">
        <v>43</v>
      </c>
      <c r="V289" s="48"/>
      <c r="W289" s="229">
        <f>V289*K289</f>
        <v>0</v>
      </c>
      <c r="X289" s="229">
        <v>0.0011999999999999999</v>
      </c>
      <c r="Y289" s="229">
        <f>X289*K289</f>
        <v>0.0023999999999999998</v>
      </c>
      <c r="Z289" s="229">
        <v>0</v>
      </c>
      <c r="AA289" s="230">
        <f>Z289*K289</f>
        <v>0</v>
      </c>
      <c r="AR289" s="23" t="s">
        <v>249</v>
      </c>
      <c r="AT289" s="23" t="s">
        <v>166</v>
      </c>
      <c r="AU289" s="23" t="s">
        <v>144</v>
      </c>
      <c r="AY289" s="23" t="s">
        <v>165</v>
      </c>
      <c r="BE289" s="143">
        <f>IF(U289="základní",N289,0)</f>
        <v>0</v>
      </c>
      <c r="BF289" s="143">
        <f>IF(U289="snížená",N289,0)</f>
        <v>0</v>
      </c>
      <c r="BG289" s="143">
        <f>IF(U289="zákl. přenesená",N289,0)</f>
        <v>0</v>
      </c>
      <c r="BH289" s="143">
        <f>IF(U289="sníž. přenesená",N289,0)</f>
        <v>0</v>
      </c>
      <c r="BI289" s="143">
        <f>IF(U289="nulová",N289,0)</f>
        <v>0</v>
      </c>
      <c r="BJ289" s="23" t="s">
        <v>144</v>
      </c>
      <c r="BK289" s="143">
        <f>ROUND(L289*K289,2)</f>
        <v>0</v>
      </c>
      <c r="BL289" s="23" t="s">
        <v>249</v>
      </c>
      <c r="BM289" s="23" t="s">
        <v>1269</v>
      </c>
    </row>
    <row r="290" s="1" customFormat="1" ht="25.5" customHeight="1">
      <c r="B290" s="47"/>
      <c r="C290" s="220" t="s">
        <v>474</v>
      </c>
      <c r="D290" s="220" t="s">
        <v>166</v>
      </c>
      <c r="E290" s="221" t="s">
        <v>455</v>
      </c>
      <c r="F290" s="222" t="s">
        <v>456</v>
      </c>
      <c r="G290" s="222"/>
      <c r="H290" s="222"/>
      <c r="I290" s="222"/>
      <c r="J290" s="223" t="s">
        <v>311</v>
      </c>
      <c r="K290" s="224">
        <v>40</v>
      </c>
      <c r="L290" s="225">
        <v>0</v>
      </c>
      <c r="M290" s="226"/>
      <c r="N290" s="227">
        <f>ROUND(L290*K290,2)</f>
        <v>0</v>
      </c>
      <c r="O290" s="227"/>
      <c r="P290" s="227"/>
      <c r="Q290" s="227"/>
      <c r="R290" s="49"/>
      <c r="T290" s="228" t="s">
        <v>22</v>
      </c>
      <c r="U290" s="57" t="s">
        <v>43</v>
      </c>
      <c r="V290" s="48"/>
      <c r="W290" s="229">
        <f>V290*K290</f>
        <v>0</v>
      </c>
      <c r="X290" s="229">
        <v>0.00066</v>
      </c>
      <c r="Y290" s="229">
        <f>X290*K290</f>
        <v>0.0264</v>
      </c>
      <c r="Z290" s="229">
        <v>0</v>
      </c>
      <c r="AA290" s="230">
        <f>Z290*K290</f>
        <v>0</v>
      </c>
      <c r="AR290" s="23" t="s">
        <v>249</v>
      </c>
      <c r="AT290" s="23" t="s">
        <v>166</v>
      </c>
      <c r="AU290" s="23" t="s">
        <v>144</v>
      </c>
      <c r="AY290" s="23" t="s">
        <v>165</v>
      </c>
      <c r="BE290" s="143">
        <f>IF(U290="základní",N290,0)</f>
        <v>0</v>
      </c>
      <c r="BF290" s="143">
        <f>IF(U290="snížená",N290,0)</f>
        <v>0</v>
      </c>
      <c r="BG290" s="143">
        <f>IF(U290="zákl. přenesená",N290,0)</f>
        <v>0</v>
      </c>
      <c r="BH290" s="143">
        <f>IF(U290="sníž. přenesená",N290,0)</f>
        <v>0</v>
      </c>
      <c r="BI290" s="143">
        <f>IF(U290="nulová",N290,0)</f>
        <v>0</v>
      </c>
      <c r="BJ290" s="23" t="s">
        <v>144</v>
      </c>
      <c r="BK290" s="143">
        <f>ROUND(L290*K290,2)</f>
        <v>0</v>
      </c>
      <c r="BL290" s="23" t="s">
        <v>249</v>
      </c>
      <c r="BM290" s="23" t="s">
        <v>1270</v>
      </c>
    </row>
    <row r="291" s="1" customFormat="1" ht="25.5" customHeight="1">
      <c r="B291" s="47"/>
      <c r="C291" s="220" t="s">
        <v>478</v>
      </c>
      <c r="D291" s="220" t="s">
        <v>166</v>
      </c>
      <c r="E291" s="221" t="s">
        <v>459</v>
      </c>
      <c r="F291" s="222" t="s">
        <v>460</v>
      </c>
      <c r="G291" s="222"/>
      <c r="H291" s="222"/>
      <c r="I291" s="222"/>
      <c r="J291" s="223" t="s">
        <v>311</v>
      </c>
      <c r="K291" s="224">
        <v>3</v>
      </c>
      <c r="L291" s="225">
        <v>0</v>
      </c>
      <c r="M291" s="226"/>
      <c r="N291" s="227">
        <f>ROUND(L291*K291,2)</f>
        <v>0</v>
      </c>
      <c r="O291" s="227"/>
      <c r="P291" s="227"/>
      <c r="Q291" s="227"/>
      <c r="R291" s="49"/>
      <c r="T291" s="228" t="s">
        <v>22</v>
      </c>
      <c r="U291" s="57" t="s">
        <v>43</v>
      </c>
      <c r="V291" s="48"/>
      <c r="W291" s="229">
        <f>V291*K291</f>
        <v>0</v>
      </c>
      <c r="X291" s="229">
        <v>0.00091</v>
      </c>
      <c r="Y291" s="229">
        <f>X291*K291</f>
        <v>0.0027299999999999998</v>
      </c>
      <c r="Z291" s="229">
        <v>0</v>
      </c>
      <c r="AA291" s="230">
        <f>Z291*K291</f>
        <v>0</v>
      </c>
      <c r="AR291" s="23" t="s">
        <v>249</v>
      </c>
      <c r="AT291" s="23" t="s">
        <v>166</v>
      </c>
      <c r="AU291" s="23" t="s">
        <v>144</v>
      </c>
      <c r="AY291" s="23" t="s">
        <v>165</v>
      </c>
      <c r="BE291" s="143">
        <f>IF(U291="základní",N291,0)</f>
        <v>0</v>
      </c>
      <c r="BF291" s="143">
        <f>IF(U291="snížená",N291,0)</f>
        <v>0</v>
      </c>
      <c r="BG291" s="143">
        <f>IF(U291="zákl. přenesená",N291,0)</f>
        <v>0</v>
      </c>
      <c r="BH291" s="143">
        <f>IF(U291="sníž. přenesená",N291,0)</f>
        <v>0</v>
      </c>
      <c r="BI291" s="143">
        <f>IF(U291="nulová",N291,0)</f>
        <v>0</v>
      </c>
      <c r="BJ291" s="23" t="s">
        <v>144</v>
      </c>
      <c r="BK291" s="143">
        <f>ROUND(L291*K291,2)</f>
        <v>0</v>
      </c>
      <c r="BL291" s="23" t="s">
        <v>249</v>
      </c>
      <c r="BM291" s="23" t="s">
        <v>1271</v>
      </c>
    </row>
    <row r="292" s="1" customFormat="1" ht="38.25" customHeight="1">
      <c r="B292" s="47"/>
      <c r="C292" s="220" t="s">
        <v>483</v>
      </c>
      <c r="D292" s="220" t="s">
        <v>166</v>
      </c>
      <c r="E292" s="221" t="s">
        <v>463</v>
      </c>
      <c r="F292" s="222" t="s">
        <v>464</v>
      </c>
      <c r="G292" s="222"/>
      <c r="H292" s="222"/>
      <c r="I292" s="222"/>
      <c r="J292" s="223" t="s">
        <v>311</v>
      </c>
      <c r="K292" s="224">
        <v>43</v>
      </c>
      <c r="L292" s="225">
        <v>0</v>
      </c>
      <c r="M292" s="226"/>
      <c r="N292" s="227">
        <f>ROUND(L292*K292,2)</f>
        <v>0</v>
      </c>
      <c r="O292" s="227"/>
      <c r="P292" s="227"/>
      <c r="Q292" s="227"/>
      <c r="R292" s="49"/>
      <c r="T292" s="228" t="s">
        <v>22</v>
      </c>
      <c r="U292" s="57" t="s">
        <v>43</v>
      </c>
      <c r="V292" s="48"/>
      <c r="W292" s="229">
        <f>V292*K292</f>
        <v>0</v>
      </c>
      <c r="X292" s="229">
        <v>3.0000000000000001E-05</v>
      </c>
      <c r="Y292" s="229">
        <f>X292*K292</f>
        <v>0.0012900000000000001</v>
      </c>
      <c r="Z292" s="229">
        <v>0</v>
      </c>
      <c r="AA292" s="230">
        <f>Z292*K292</f>
        <v>0</v>
      </c>
      <c r="AR292" s="23" t="s">
        <v>249</v>
      </c>
      <c r="AT292" s="23" t="s">
        <v>166</v>
      </c>
      <c r="AU292" s="23" t="s">
        <v>144</v>
      </c>
      <c r="AY292" s="23" t="s">
        <v>165</v>
      </c>
      <c r="BE292" s="143">
        <f>IF(U292="základní",N292,0)</f>
        <v>0</v>
      </c>
      <c r="BF292" s="143">
        <f>IF(U292="snížená",N292,0)</f>
        <v>0</v>
      </c>
      <c r="BG292" s="143">
        <f>IF(U292="zákl. přenesená",N292,0)</f>
        <v>0</v>
      </c>
      <c r="BH292" s="143">
        <f>IF(U292="sníž. přenesená",N292,0)</f>
        <v>0</v>
      </c>
      <c r="BI292" s="143">
        <f>IF(U292="nulová",N292,0)</f>
        <v>0</v>
      </c>
      <c r="BJ292" s="23" t="s">
        <v>144</v>
      </c>
      <c r="BK292" s="143">
        <f>ROUND(L292*K292,2)</f>
        <v>0</v>
      </c>
      <c r="BL292" s="23" t="s">
        <v>249</v>
      </c>
      <c r="BM292" s="23" t="s">
        <v>1272</v>
      </c>
    </row>
    <row r="293" s="1" customFormat="1" ht="25.5" customHeight="1">
      <c r="B293" s="47"/>
      <c r="C293" s="220" t="s">
        <v>487</v>
      </c>
      <c r="D293" s="220" t="s">
        <v>166</v>
      </c>
      <c r="E293" s="221" t="s">
        <v>467</v>
      </c>
      <c r="F293" s="222" t="s">
        <v>468</v>
      </c>
      <c r="G293" s="222"/>
      <c r="H293" s="222"/>
      <c r="I293" s="222"/>
      <c r="J293" s="223" t="s">
        <v>169</v>
      </c>
      <c r="K293" s="224">
        <v>8</v>
      </c>
      <c r="L293" s="225">
        <v>0</v>
      </c>
      <c r="M293" s="226"/>
      <c r="N293" s="227">
        <f>ROUND(L293*K293,2)</f>
        <v>0</v>
      </c>
      <c r="O293" s="227"/>
      <c r="P293" s="227"/>
      <c r="Q293" s="227"/>
      <c r="R293" s="49"/>
      <c r="T293" s="228" t="s">
        <v>22</v>
      </c>
      <c r="U293" s="57" t="s">
        <v>43</v>
      </c>
      <c r="V293" s="48"/>
      <c r="W293" s="229">
        <f>V293*K293</f>
        <v>0</v>
      </c>
      <c r="X293" s="229">
        <v>0</v>
      </c>
      <c r="Y293" s="229">
        <f>X293*K293</f>
        <v>0</v>
      </c>
      <c r="Z293" s="229">
        <v>0</v>
      </c>
      <c r="AA293" s="230">
        <f>Z293*K293</f>
        <v>0</v>
      </c>
      <c r="AR293" s="23" t="s">
        <v>249</v>
      </c>
      <c r="AT293" s="23" t="s">
        <v>166</v>
      </c>
      <c r="AU293" s="23" t="s">
        <v>144</v>
      </c>
      <c r="AY293" s="23" t="s">
        <v>165</v>
      </c>
      <c r="BE293" s="143">
        <f>IF(U293="základní",N293,0)</f>
        <v>0</v>
      </c>
      <c r="BF293" s="143">
        <f>IF(U293="snížená",N293,0)</f>
        <v>0</v>
      </c>
      <c r="BG293" s="143">
        <f>IF(U293="zákl. přenesená",N293,0)</f>
        <v>0</v>
      </c>
      <c r="BH293" s="143">
        <f>IF(U293="sníž. přenesená",N293,0)</f>
        <v>0</v>
      </c>
      <c r="BI293" s="143">
        <f>IF(U293="nulová",N293,0)</f>
        <v>0</v>
      </c>
      <c r="BJ293" s="23" t="s">
        <v>144</v>
      </c>
      <c r="BK293" s="143">
        <f>ROUND(L293*K293,2)</f>
        <v>0</v>
      </c>
      <c r="BL293" s="23" t="s">
        <v>249</v>
      </c>
      <c r="BM293" s="23" t="s">
        <v>1273</v>
      </c>
    </row>
    <row r="294" s="1" customFormat="1" ht="25.5" customHeight="1">
      <c r="B294" s="47"/>
      <c r="C294" s="220" t="s">
        <v>491</v>
      </c>
      <c r="D294" s="220" t="s">
        <v>166</v>
      </c>
      <c r="E294" s="221" t="s">
        <v>471</v>
      </c>
      <c r="F294" s="222" t="s">
        <v>472</v>
      </c>
      <c r="G294" s="222"/>
      <c r="H294" s="222"/>
      <c r="I294" s="222"/>
      <c r="J294" s="223" t="s">
        <v>169</v>
      </c>
      <c r="K294" s="224">
        <v>2</v>
      </c>
      <c r="L294" s="225">
        <v>0</v>
      </c>
      <c r="M294" s="226"/>
      <c r="N294" s="227">
        <f>ROUND(L294*K294,2)</f>
        <v>0</v>
      </c>
      <c r="O294" s="227"/>
      <c r="P294" s="227"/>
      <c r="Q294" s="227"/>
      <c r="R294" s="49"/>
      <c r="T294" s="228" t="s">
        <v>22</v>
      </c>
      <c r="U294" s="57" t="s">
        <v>43</v>
      </c>
      <c r="V294" s="48"/>
      <c r="W294" s="229">
        <f>V294*K294</f>
        <v>0</v>
      </c>
      <c r="X294" s="229">
        <v>0</v>
      </c>
      <c r="Y294" s="229">
        <f>X294*K294</f>
        <v>0</v>
      </c>
      <c r="Z294" s="229">
        <v>0</v>
      </c>
      <c r="AA294" s="230">
        <f>Z294*K294</f>
        <v>0</v>
      </c>
      <c r="AR294" s="23" t="s">
        <v>249</v>
      </c>
      <c r="AT294" s="23" t="s">
        <v>166</v>
      </c>
      <c r="AU294" s="23" t="s">
        <v>144</v>
      </c>
      <c r="AY294" s="23" t="s">
        <v>165</v>
      </c>
      <c r="BE294" s="143">
        <f>IF(U294="základní",N294,0)</f>
        <v>0</v>
      </c>
      <c r="BF294" s="143">
        <f>IF(U294="snížená",N294,0)</f>
        <v>0</v>
      </c>
      <c r="BG294" s="143">
        <f>IF(U294="zákl. přenesená",N294,0)</f>
        <v>0</v>
      </c>
      <c r="BH294" s="143">
        <f>IF(U294="sníž. přenesená",N294,0)</f>
        <v>0</v>
      </c>
      <c r="BI294" s="143">
        <f>IF(U294="nulová",N294,0)</f>
        <v>0</v>
      </c>
      <c r="BJ294" s="23" t="s">
        <v>144</v>
      </c>
      <c r="BK294" s="143">
        <f>ROUND(L294*K294,2)</f>
        <v>0</v>
      </c>
      <c r="BL294" s="23" t="s">
        <v>249</v>
      </c>
      <c r="BM294" s="23" t="s">
        <v>1274</v>
      </c>
    </row>
    <row r="295" s="1" customFormat="1" ht="25.5" customHeight="1">
      <c r="B295" s="47"/>
      <c r="C295" s="220" t="s">
        <v>496</v>
      </c>
      <c r="D295" s="220" t="s">
        <v>166</v>
      </c>
      <c r="E295" s="221" t="s">
        <v>475</v>
      </c>
      <c r="F295" s="222" t="s">
        <v>476</v>
      </c>
      <c r="G295" s="222"/>
      <c r="H295" s="222"/>
      <c r="I295" s="222"/>
      <c r="J295" s="223" t="s">
        <v>169</v>
      </c>
      <c r="K295" s="224">
        <v>6</v>
      </c>
      <c r="L295" s="225">
        <v>0</v>
      </c>
      <c r="M295" s="226"/>
      <c r="N295" s="227">
        <f>ROUND(L295*K295,2)</f>
        <v>0</v>
      </c>
      <c r="O295" s="227"/>
      <c r="P295" s="227"/>
      <c r="Q295" s="227"/>
      <c r="R295" s="49"/>
      <c r="T295" s="228" t="s">
        <v>22</v>
      </c>
      <c r="U295" s="57" t="s">
        <v>43</v>
      </c>
      <c r="V295" s="48"/>
      <c r="W295" s="229">
        <f>V295*K295</f>
        <v>0</v>
      </c>
      <c r="X295" s="229">
        <v>0.00012999999999999999</v>
      </c>
      <c r="Y295" s="229">
        <f>X295*K295</f>
        <v>0.00077999999999999988</v>
      </c>
      <c r="Z295" s="229">
        <v>0</v>
      </c>
      <c r="AA295" s="230">
        <f>Z295*K295</f>
        <v>0</v>
      </c>
      <c r="AR295" s="23" t="s">
        <v>249</v>
      </c>
      <c r="AT295" s="23" t="s">
        <v>166</v>
      </c>
      <c r="AU295" s="23" t="s">
        <v>144</v>
      </c>
      <c r="AY295" s="23" t="s">
        <v>165</v>
      </c>
      <c r="BE295" s="143">
        <f>IF(U295="základní",N295,0)</f>
        <v>0</v>
      </c>
      <c r="BF295" s="143">
        <f>IF(U295="snížená",N295,0)</f>
        <v>0</v>
      </c>
      <c r="BG295" s="143">
        <f>IF(U295="zákl. přenesená",N295,0)</f>
        <v>0</v>
      </c>
      <c r="BH295" s="143">
        <f>IF(U295="sníž. přenesená",N295,0)</f>
        <v>0</v>
      </c>
      <c r="BI295" s="143">
        <f>IF(U295="nulová",N295,0)</f>
        <v>0</v>
      </c>
      <c r="BJ295" s="23" t="s">
        <v>144</v>
      </c>
      <c r="BK295" s="143">
        <f>ROUND(L295*K295,2)</f>
        <v>0</v>
      </c>
      <c r="BL295" s="23" t="s">
        <v>249</v>
      </c>
      <c r="BM295" s="23" t="s">
        <v>1275</v>
      </c>
    </row>
    <row r="296" s="1" customFormat="1" ht="25.5" customHeight="1">
      <c r="B296" s="47"/>
      <c r="C296" s="220" t="s">
        <v>500</v>
      </c>
      <c r="D296" s="220" t="s">
        <v>166</v>
      </c>
      <c r="E296" s="221" t="s">
        <v>479</v>
      </c>
      <c r="F296" s="222" t="s">
        <v>480</v>
      </c>
      <c r="G296" s="222"/>
      <c r="H296" s="222"/>
      <c r="I296" s="222"/>
      <c r="J296" s="223" t="s">
        <v>481</v>
      </c>
      <c r="K296" s="224">
        <v>1</v>
      </c>
      <c r="L296" s="225">
        <v>0</v>
      </c>
      <c r="M296" s="226"/>
      <c r="N296" s="227">
        <f>ROUND(L296*K296,2)</f>
        <v>0</v>
      </c>
      <c r="O296" s="227"/>
      <c r="P296" s="227"/>
      <c r="Q296" s="227"/>
      <c r="R296" s="49"/>
      <c r="T296" s="228" t="s">
        <v>22</v>
      </c>
      <c r="U296" s="57" t="s">
        <v>43</v>
      </c>
      <c r="V296" s="48"/>
      <c r="W296" s="229">
        <f>V296*K296</f>
        <v>0</v>
      </c>
      <c r="X296" s="229">
        <v>0.00025999999999999998</v>
      </c>
      <c r="Y296" s="229">
        <f>X296*K296</f>
        <v>0.00025999999999999998</v>
      </c>
      <c r="Z296" s="229">
        <v>0</v>
      </c>
      <c r="AA296" s="230">
        <f>Z296*K296</f>
        <v>0</v>
      </c>
      <c r="AR296" s="23" t="s">
        <v>249</v>
      </c>
      <c r="AT296" s="23" t="s">
        <v>166</v>
      </c>
      <c r="AU296" s="23" t="s">
        <v>144</v>
      </c>
      <c r="AY296" s="23" t="s">
        <v>165</v>
      </c>
      <c r="BE296" s="143">
        <f>IF(U296="základní",N296,0)</f>
        <v>0</v>
      </c>
      <c r="BF296" s="143">
        <f>IF(U296="snížená",N296,0)</f>
        <v>0</v>
      </c>
      <c r="BG296" s="143">
        <f>IF(U296="zákl. přenesená",N296,0)</f>
        <v>0</v>
      </c>
      <c r="BH296" s="143">
        <f>IF(U296="sníž. přenesená",N296,0)</f>
        <v>0</v>
      </c>
      <c r="BI296" s="143">
        <f>IF(U296="nulová",N296,0)</f>
        <v>0</v>
      </c>
      <c r="BJ296" s="23" t="s">
        <v>144</v>
      </c>
      <c r="BK296" s="143">
        <f>ROUND(L296*K296,2)</f>
        <v>0</v>
      </c>
      <c r="BL296" s="23" t="s">
        <v>249</v>
      </c>
      <c r="BM296" s="23" t="s">
        <v>1276</v>
      </c>
    </row>
    <row r="297" s="1" customFormat="1" ht="25.5" customHeight="1">
      <c r="B297" s="47"/>
      <c r="C297" s="220" t="s">
        <v>504</v>
      </c>
      <c r="D297" s="220" t="s">
        <v>166</v>
      </c>
      <c r="E297" s="221" t="s">
        <v>484</v>
      </c>
      <c r="F297" s="222" t="s">
        <v>485</v>
      </c>
      <c r="G297" s="222"/>
      <c r="H297" s="222"/>
      <c r="I297" s="222"/>
      <c r="J297" s="223" t="s">
        <v>169</v>
      </c>
      <c r="K297" s="224">
        <v>4</v>
      </c>
      <c r="L297" s="225">
        <v>0</v>
      </c>
      <c r="M297" s="226"/>
      <c r="N297" s="227">
        <f>ROUND(L297*K297,2)</f>
        <v>0</v>
      </c>
      <c r="O297" s="227"/>
      <c r="P297" s="227"/>
      <c r="Q297" s="227"/>
      <c r="R297" s="49"/>
      <c r="T297" s="228" t="s">
        <v>22</v>
      </c>
      <c r="U297" s="57" t="s">
        <v>43</v>
      </c>
      <c r="V297" s="48"/>
      <c r="W297" s="229">
        <f>V297*K297</f>
        <v>0</v>
      </c>
      <c r="X297" s="229">
        <v>0</v>
      </c>
      <c r="Y297" s="229">
        <f>X297*K297</f>
        <v>0</v>
      </c>
      <c r="Z297" s="229">
        <v>0.00052999999999999998</v>
      </c>
      <c r="AA297" s="230">
        <f>Z297*K297</f>
        <v>0.0021199999999999999</v>
      </c>
      <c r="AR297" s="23" t="s">
        <v>249</v>
      </c>
      <c r="AT297" s="23" t="s">
        <v>166</v>
      </c>
      <c r="AU297" s="23" t="s">
        <v>144</v>
      </c>
      <c r="AY297" s="23" t="s">
        <v>165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23" t="s">
        <v>144</v>
      </c>
      <c r="BK297" s="143">
        <f>ROUND(L297*K297,2)</f>
        <v>0</v>
      </c>
      <c r="BL297" s="23" t="s">
        <v>249</v>
      </c>
      <c r="BM297" s="23" t="s">
        <v>1277</v>
      </c>
    </row>
    <row r="298" s="1" customFormat="1" ht="25.5" customHeight="1">
      <c r="B298" s="47"/>
      <c r="C298" s="220" t="s">
        <v>508</v>
      </c>
      <c r="D298" s="220" t="s">
        <v>166</v>
      </c>
      <c r="E298" s="221" t="s">
        <v>488</v>
      </c>
      <c r="F298" s="222" t="s">
        <v>489</v>
      </c>
      <c r="G298" s="222"/>
      <c r="H298" s="222"/>
      <c r="I298" s="222"/>
      <c r="J298" s="223" t="s">
        <v>169</v>
      </c>
      <c r="K298" s="224">
        <v>2</v>
      </c>
      <c r="L298" s="225">
        <v>0</v>
      </c>
      <c r="M298" s="226"/>
      <c r="N298" s="227">
        <f>ROUND(L298*K298,2)</f>
        <v>0</v>
      </c>
      <c r="O298" s="227"/>
      <c r="P298" s="227"/>
      <c r="Q298" s="227"/>
      <c r="R298" s="49"/>
      <c r="T298" s="228" t="s">
        <v>22</v>
      </c>
      <c r="U298" s="57" t="s">
        <v>43</v>
      </c>
      <c r="V298" s="48"/>
      <c r="W298" s="229">
        <f>V298*K298</f>
        <v>0</v>
      </c>
      <c r="X298" s="229">
        <v>2.0000000000000002E-05</v>
      </c>
      <c r="Y298" s="229">
        <f>X298*K298</f>
        <v>4.0000000000000003E-05</v>
      </c>
      <c r="Z298" s="229">
        <v>0</v>
      </c>
      <c r="AA298" s="230">
        <f>Z298*K298</f>
        <v>0</v>
      </c>
      <c r="AR298" s="23" t="s">
        <v>249</v>
      </c>
      <c r="AT298" s="23" t="s">
        <v>166</v>
      </c>
      <c r="AU298" s="23" t="s">
        <v>144</v>
      </c>
      <c r="AY298" s="23" t="s">
        <v>165</v>
      </c>
      <c r="BE298" s="143">
        <f>IF(U298="základní",N298,0)</f>
        <v>0</v>
      </c>
      <c r="BF298" s="143">
        <f>IF(U298="snížená",N298,0)</f>
        <v>0</v>
      </c>
      <c r="BG298" s="143">
        <f>IF(U298="zákl. přenesená",N298,0)</f>
        <v>0</v>
      </c>
      <c r="BH298" s="143">
        <f>IF(U298="sníž. přenesená",N298,0)</f>
        <v>0</v>
      </c>
      <c r="BI298" s="143">
        <f>IF(U298="nulová",N298,0)</f>
        <v>0</v>
      </c>
      <c r="BJ298" s="23" t="s">
        <v>144</v>
      </c>
      <c r="BK298" s="143">
        <f>ROUND(L298*K298,2)</f>
        <v>0</v>
      </c>
      <c r="BL298" s="23" t="s">
        <v>249</v>
      </c>
      <c r="BM298" s="23" t="s">
        <v>1278</v>
      </c>
    </row>
    <row r="299" s="1" customFormat="1" ht="16.5" customHeight="1">
      <c r="B299" s="47"/>
      <c r="C299" s="260" t="s">
        <v>512</v>
      </c>
      <c r="D299" s="260" t="s">
        <v>268</v>
      </c>
      <c r="E299" s="261" t="s">
        <v>492</v>
      </c>
      <c r="F299" s="262" t="s">
        <v>493</v>
      </c>
      <c r="G299" s="262"/>
      <c r="H299" s="262"/>
      <c r="I299" s="262"/>
      <c r="J299" s="263" t="s">
        <v>494</v>
      </c>
      <c r="K299" s="264">
        <v>2</v>
      </c>
      <c r="L299" s="265">
        <v>0</v>
      </c>
      <c r="M299" s="266"/>
      <c r="N299" s="267">
        <f>ROUND(L299*K299,2)</f>
        <v>0</v>
      </c>
      <c r="O299" s="227"/>
      <c r="P299" s="227"/>
      <c r="Q299" s="227"/>
      <c r="R299" s="49"/>
      <c r="T299" s="228" t="s">
        <v>22</v>
      </c>
      <c r="U299" s="57" t="s">
        <v>43</v>
      </c>
      <c r="V299" s="48"/>
      <c r="W299" s="229">
        <f>V299*K299</f>
        <v>0</v>
      </c>
      <c r="X299" s="229">
        <v>0</v>
      </c>
      <c r="Y299" s="229">
        <f>X299*K299</f>
        <v>0</v>
      </c>
      <c r="Z299" s="229">
        <v>0</v>
      </c>
      <c r="AA299" s="230">
        <f>Z299*K299</f>
        <v>0</v>
      </c>
      <c r="AR299" s="23" t="s">
        <v>341</v>
      </c>
      <c r="AT299" s="23" t="s">
        <v>268</v>
      </c>
      <c r="AU299" s="23" t="s">
        <v>144</v>
      </c>
      <c r="AY299" s="23" t="s">
        <v>165</v>
      </c>
      <c r="BE299" s="143">
        <f>IF(U299="základní",N299,0)</f>
        <v>0</v>
      </c>
      <c r="BF299" s="143">
        <f>IF(U299="snížená",N299,0)</f>
        <v>0</v>
      </c>
      <c r="BG299" s="143">
        <f>IF(U299="zákl. přenesená",N299,0)</f>
        <v>0</v>
      </c>
      <c r="BH299" s="143">
        <f>IF(U299="sníž. přenesená",N299,0)</f>
        <v>0</v>
      </c>
      <c r="BI299" s="143">
        <f>IF(U299="nulová",N299,0)</f>
        <v>0</v>
      </c>
      <c r="BJ299" s="23" t="s">
        <v>144</v>
      </c>
      <c r="BK299" s="143">
        <f>ROUND(L299*K299,2)</f>
        <v>0</v>
      </c>
      <c r="BL299" s="23" t="s">
        <v>249</v>
      </c>
      <c r="BM299" s="23" t="s">
        <v>1279</v>
      </c>
    </row>
    <row r="300" s="1" customFormat="1" ht="25.5" customHeight="1">
      <c r="B300" s="47"/>
      <c r="C300" s="220" t="s">
        <v>516</v>
      </c>
      <c r="D300" s="220" t="s">
        <v>166</v>
      </c>
      <c r="E300" s="221" t="s">
        <v>497</v>
      </c>
      <c r="F300" s="222" t="s">
        <v>498</v>
      </c>
      <c r="G300" s="222"/>
      <c r="H300" s="222"/>
      <c r="I300" s="222"/>
      <c r="J300" s="223" t="s">
        <v>169</v>
      </c>
      <c r="K300" s="224">
        <v>2</v>
      </c>
      <c r="L300" s="225">
        <v>0</v>
      </c>
      <c r="M300" s="226"/>
      <c r="N300" s="227">
        <f>ROUND(L300*K300,2)</f>
        <v>0</v>
      </c>
      <c r="O300" s="227"/>
      <c r="P300" s="227"/>
      <c r="Q300" s="227"/>
      <c r="R300" s="49"/>
      <c r="T300" s="228" t="s">
        <v>22</v>
      </c>
      <c r="U300" s="57" t="s">
        <v>43</v>
      </c>
      <c r="V300" s="48"/>
      <c r="W300" s="229">
        <f>V300*K300</f>
        <v>0</v>
      </c>
      <c r="X300" s="229">
        <v>2.0000000000000002E-05</v>
      </c>
      <c r="Y300" s="229">
        <f>X300*K300</f>
        <v>4.0000000000000003E-05</v>
      </c>
      <c r="Z300" s="229">
        <v>0</v>
      </c>
      <c r="AA300" s="230">
        <f>Z300*K300</f>
        <v>0</v>
      </c>
      <c r="AR300" s="23" t="s">
        <v>249</v>
      </c>
      <c r="AT300" s="23" t="s">
        <v>166</v>
      </c>
      <c r="AU300" s="23" t="s">
        <v>144</v>
      </c>
      <c r="AY300" s="23" t="s">
        <v>165</v>
      </c>
      <c r="BE300" s="143">
        <f>IF(U300="základní",N300,0)</f>
        <v>0</v>
      </c>
      <c r="BF300" s="143">
        <f>IF(U300="snížená",N300,0)</f>
        <v>0</v>
      </c>
      <c r="BG300" s="143">
        <f>IF(U300="zákl. přenesená",N300,0)</f>
        <v>0</v>
      </c>
      <c r="BH300" s="143">
        <f>IF(U300="sníž. přenesená",N300,0)</f>
        <v>0</v>
      </c>
      <c r="BI300" s="143">
        <f>IF(U300="nulová",N300,0)</f>
        <v>0</v>
      </c>
      <c r="BJ300" s="23" t="s">
        <v>144</v>
      </c>
      <c r="BK300" s="143">
        <f>ROUND(L300*K300,2)</f>
        <v>0</v>
      </c>
      <c r="BL300" s="23" t="s">
        <v>249</v>
      </c>
      <c r="BM300" s="23" t="s">
        <v>1280</v>
      </c>
    </row>
    <row r="301" s="1" customFormat="1" ht="16.5" customHeight="1">
      <c r="B301" s="47"/>
      <c r="C301" s="260" t="s">
        <v>521</v>
      </c>
      <c r="D301" s="260" t="s">
        <v>268</v>
      </c>
      <c r="E301" s="261" t="s">
        <v>501</v>
      </c>
      <c r="F301" s="262" t="s">
        <v>502</v>
      </c>
      <c r="G301" s="262"/>
      <c r="H301" s="262"/>
      <c r="I301" s="262"/>
      <c r="J301" s="263" t="s">
        <v>494</v>
      </c>
      <c r="K301" s="264">
        <v>2</v>
      </c>
      <c r="L301" s="265">
        <v>0</v>
      </c>
      <c r="M301" s="266"/>
      <c r="N301" s="267">
        <f>ROUND(L301*K301,2)</f>
        <v>0</v>
      </c>
      <c r="O301" s="227"/>
      <c r="P301" s="227"/>
      <c r="Q301" s="227"/>
      <c r="R301" s="49"/>
      <c r="T301" s="228" t="s">
        <v>22</v>
      </c>
      <c r="U301" s="57" t="s">
        <v>43</v>
      </c>
      <c r="V301" s="48"/>
      <c r="W301" s="229">
        <f>V301*K301</f>
        <v>0</v>
      </c>
      <c r="X301" s="229">
        <v>0</v>
      </c>
      <c r="Y301" s="229">
        <f>X301*K301</f>
        <v>0</v>
      </c>
      <c r="Z301" s="229">
        <v>0</v>
      </c>
      <c r="AA301" s="230">
        <f>Z301*K301</f>
        <v>0</v>
      </c>
      <c r="AR301" s="23" t="s">
        <v>341</v>
      </c>
      <c r="AT301" s="23" t="s">
        <v>268</v>
      </c>
      <c r="AU301" s="23" t="s">
        <v>144</v>
      </c>
      <c r="AY301" s="23" t="s">
        <v>165</v>
      </c>
      <c r="BE301" s="143">
        <f>IF(U301="základní",N301,0)</f>
        <v>0</v>
      </c>
      <c r="BF301" s="143">
        <f>IF(U301="snížená",N301,0)</f>
        <v>0</v>
      </c>
      <c r="BG301" s="143">
        <f>IF(U301="zákl. přenesená",N301,0)</f>
        <v>0</v>
      </c>
      <c r="BH301" s="143">
        <f>IF(U301="sníž. přenesená",N301,0)</f>
        <v>0</v>
      </c>
      <c r="BI301" s="143">
        <f>IF(U301="nulová",N301,0)</f>
        <v>0</v>
      </c>
      <c r="BJ301" s="23" t="s">
        <v>144</v>
      </c>
      <c r="BK301" s="143">
        <f>ROUND(L301*K301,2)</f>
        <v>0</v>
      </c>
      <c r="BL301" s="23" t="s">
        <v>249</v>
      </c>
      <c r="BM301" s="23" t="s">
        <v>1281</v>
      </c>
    </row>
    <row r="302" s="1" customFormat="1" ht="25.5" customHeight="1">
      <c r="B302" s="47"/>
      <c r="C302" s="220" t="s">
        <v>525</v>
      </c>
      <c r="D302" s="220" t="s">
        <v>166</v>
      </c>
      <c r="E302" s="221" t="s">
        <v>505</v>
      </c>
      <c r="F302" s="222" t="s">
        <v>506</v>
      </c>
      <c r="G302" s="222"/>
      <c r="H302" s="222"/>
      <c r="I302" s="222"/>
      <c r="J302" s="223" t="s">
        <v>311</v>
      </c>
      <c r="K302" s="224">
        <v>40</v>
      </c>
      <c r="L302" s="225">
        <v>0</v>
      </c>
      <c r="M302" s="226"/>
      <c r="N302" s="227">
        <f>ROUND(L302*K302,2)</f>
        <v>0</v>
      </c>
      <c r="O302" s="227"/>
      <c r="P302" s="227"/>
      <c r="Q302" s="227"/>
      <c r="R302" s="49"/>
      <c r="T302" s="228" t="s">
        <v>22</v>
      </c>
      <c r="U302" s="57" t="s">
        <v>43</v>
      </c>
      <c r="V302" s="48"/>
      <c r="W302" s="229">
        <f>V302*K302</f>
        <v>0</v>
      </c>
      <c r="X302" s="229">
        <v>0.00019000000000000001</v>
      </c>
      <c r="Y302" s="229">
        <f>X302*K302</f>
        <v>0.0076000000000000009</v>
      </c>
      <c r="Z302" s="229">
        <v>0</v>
      </c>
      <c r="AA302" s="230">
        <f>Z302*K302</f>
        <v>0</v>
      </c>
      <c r="AR302" s="23" t="s">
        <v>249</v>
      </c>
      <c r="AT302" s="23" t="s">
        <v>166</v>
      </c>
      <c r="AU302" s="23" t="s">
        <v>144</v>
      </c>
      <c r="AY302" s="23" t="s">
        <v>165</v>
      </c>
      <c r="BE302" s="143">
        <f>IF(U302="základní",N302,0)</f>
        <v>0</v>
      </c>
      <c r="BF302" s="143">
        <f>IF(U302="snížená",N302,0)</f>
        <v>0</v>
      </c>
      <c r="BG302" s="143">
        <f>IF(U302="zákl. přenesená",N302,0)</f>
        <v>0</v>
      </c>
      <c r="BH302" s="143">
        <f>IF(U302="sníž. přenesená",N302,0)</f>
        <v>0</v>
      </c>
      <c r="BI302" s="143">
        <f>IF(U302="nulová",N302,0)</f>
        <v>0</v>
      </c>
      <c r="BJ302" s="23" t="s">
        <v>144</v>
      </c>
      <c r="BK302" s="143">
        <f>ROUND(L302*K302,2)</f>
        <v>0</v>
      </c>
      <c r="BL302" s="23" t="s">
        <v>249</v>
      </c>
      <c r="BM302" s="23" t="s">
        <v>1282</v>
      </c>
    </row>
    <row r="303" s="1" customFormat="1" ht="25.5" customHeight="1">
      <c r="B303" s="47"/>
      <c r="C303" s="220" t="s">
        <v>529</v>
      </c>
      <c r="D303" s="220" t="s">
        <v>166</v>
      </c>
      <c r="E303" s="221" t="s">
        <v>509</v>
      </c>
      <c r="F303" s="222" t="s">
        <v>510</v>
      </c>
      <c r="G303" s="222"/>
      <c r="H303" s="222"/>
      <c r="I303" s="222"/>
      <c r="J303" s="223" t="s">
        <v>311</v>
      </c>
      <c r="K303" s="224">
        <v>40</v>
      </c>
      <c r="L303" s="225">
        <v>0</v>
      </c>
      <c r="M303" s="226"/>
      <c r="N303" s="227">
        <f>ROUND(L303*K303,2)</f>
        <v>0</v>
      </c>
      <c r="O303" s="227"/>
      <c r="P303" s="227"/>
      <c r="Q303" s="227"/>
      <c r="R303" s="49"/>
      <c r="T303" s="228" t="s">
        <v>22</v>
      </c>
      <c r="U303" s="57" t="s">
        <v>43</v>
      </c>
      <c r="V303" s="48"/>
      <c r="W303" s="229">
        <f>V303*K303</f>
        <v>0</v>
      </c>
      <c r="X303" s="229">
        <v>1.0000000000000001E-05</v>
      </c>
      <c r="Y303" s="229">
        <f>X303*K303</f>
        <v>0.00040000000000000002</v>
      </c>
      <c r="Z303" s="229">
        <v>0</v>
      </c>
      <c r="AA303" s="230">
        <f>Z303*K303</f>
        <v>0</v>
      </c>
      <c r="AR303" s="23" t="s">
        <v>249</v>
      </c>
      <c r="AT303" s="23" t="s">
        <v>166</v>
      </c>
      <c r="AU303" s="23" t="s">
        <v>144</v>
      </c>
      <c r="AY303" s="23" t="s">
        <v>165</v>
      </c>
      <c r="BE303" s="143">
        <f>IF(U303="základní",N303,0)</f>
        <v>0</v>
      </c>
      <c r="BF303" s="143">
        <f>IF(U303="snížená",N303,0)</f>
        <v>0</v>
      </c>
      <c r="BG303" s="143">
        <f>IF(U303="zákl. přenesená",N303,0)</f>
        <v>0</v>
      </c>
      <c r="BH303" s="143">
        <f>IF(U303="sníž. přenesená",N303,0)</f>
        <v>0</v>
      </c>
      <c r="BI303" s="143">
        <f>IF(U303="nulová",N303,0)</f>
        <v>0</v>
      </c>
      <c r="BJ303" s="23" t="s">
        <v>144</v>
      </c>
      <c r="BK303" s="143">
        <f>ROUND(L303*K303,2)</f>
        <v>0</v>
      </c>
      <c r="BL303" s="23" t="s">
        <v>249</v>
      </c>
      <c r="BM303" s="23" t="s">
        <v>1283</v>
      </c>
    </row>
    <row r="304" s="1" customFormat="1" ht="25.5" customHeight="1">
      <c r="B304" s="47"/>
      <c r="C304" s="220" t="s">
        <v>533</v>
      </c>
      <c r="D304" s="220" t="s">
        <v>166</v>
      </c>
      <c r="E304" s="221" t="s">
        <v>513</v>
      </c>
      <c r="F304" s="222" t="s">
        <v>514</v>
      </c>
      <c r="G304" s="222"/>
      <c r="H304" s="222"/>
      <c r="I304" s="222"/>
      <c r="J304" s="223" t="s">
        <v>396</v>
      </c>
      <c r="K304" s="272">
        <v>0</v>
      </c>
      <c r="L304" s="225">
        <v>0</v>
      </c>
      <c r="M304" s="226"/>
      <c r="N304" s="227">
        <f>ROUND(L304*K304,2)</f>
        <v>0</v>
      </c>
      <c r="O304" s="227"/>
      <c r="P304" s="227"/>
      <c r="Q304" s="227"/>
      <c r="R304" s="49"/>
      <c r="T304" s="228" t="s">
        <v>22</v>
      </c>
      <c r="U304" s="57" t="s">
        <v>43</v>
      </c>
      <c r="V304" s="48"/>
      <c r="W304" s="229">
        <f>V304*K304</f>
        <v>0</v>
      </c>
      <c r="X304" s="229">
        <v>0</v>
      </c>
      <c r="Y304" s="229">
        <f>X304*K304</f>
        <v>0</v>
      </c>
      <c r="Z304" s="229">
        <v>0</v>
      </c>
      <c r="AA304" s="230">
        <f>Z304*K304</f>
        <v>0</v>
      </c>
      <c r="AR304" s="23" t="s">
        <v>249</v>
      </c>
      <c r="AT304" s="23" t="s">
        <v>166</v>
      </c>
      <c r="AU304" s="23" t="s">
        <v>144</v>
      </c>
      <c r="AY304" s="23" t="s">
        <v>165</v>
      </c>
      <c r="BE304" s="143">
        <f>IF(U304="základní",N304,0)</f>
        <v>0</v>
      </c>
      <c r="BF304" s="143">
        <f>IF(U304="snížená",N304,0)</f>
        <v>0</v>
      </c>
      <c r="BG304" s="143">
        <f>IF(U304="zákl. přenesená",N304,0)</f>
        <v>0</v>
      </c>
      <c r="BH304" s="143">
        <f>IF(U304="sníž. přenesená",N304,0)</f>
        <v>0</v>
      </c>
      <c r="BI304" s="143">
        <f>IF(U304="nulová",N304,0)</f>
        <v>0</v>
      </c>
      <c r="BJ304" s="23" t="s">
        <v>144</v>
      </c>
      <c r="BK304" s="143">
        <f>ROUND(L304*K304,2)</f>
        <v>0</v>
      </c>
      <c r="BL304" s="23" t="s">
        <v>249</v>
      </c>
      <c r="BM304" s="23" t="s">
        <v>1284</v>
      </c>
    </row>
    <row r="305" s="9" customFormat="1" ht="29.88" customHeight="1">
      <c r="B305" s="206"/>
      <c r="C305" s="207"/>
      <c r="D305" s="217" t="s">
        <v>128</v>
      </c>
      <c r="E305" s="217"/>
      <c r="F305" s="217"/>
      <c r="G305" s="217"/>
      <c r="H305" s="217"/>
      <c r="I305" s="217"/>
      <c r="J305" s="217"/>
      <c r="K305" s="217"/>
      <c r="L305" s="217"/>
      <c r="M305" s="217"/>
      <c r="N305" s="268">
        <f>BK305</f>
        <v>0</v>
      </c>
      <c r="O305" s="269"/>
      <c r="P305" s="269"/>
      <c r="Q305" s="269"/>
      <c r="R305" s="210"/>
      <c r="T305" s="211"/>
      <c r="U305" s="207"/>
      <c r="V305" s="207"/>
      <c r="W305" s="212">
        <f>SUM(W306:W327)</f>
        <v>0</v>
      </c>
      <c r="X305" s="207"/>
      <c r="Y305" s="212">
        <f>SUM(Y306:Y327)</f>
        <v>0.070669999999999997</v>
      </c>
      <c r="Z305" s="207"/>
      <c r="AA305" s="213">
        <f>SUM(AA306:AA327)</f>
        <v>0.088120000000000004</v>
      </c>
      <c r="AR305" s="214" t="s">
        <v>144</v>
      </c>
      <c r="AT305" s="215" t="s">
        <v>75</v>
      </c>
      <c r="AU305" s="215" t="s">
        <v>84</v>
      </c>
      <c r="AY305" s="214" t="s">
        <v>165</v>
      </c>
      <c r="BK305" s="216">
        <f>SUM(BK306:BK327)</f>
        <v>0</v>
      </c>
    </row>
    <row r="306" s="1" customFormat="1" ht="25.5" customHeight="1">
      <c r="B306" s="47"/>
      <c r="C306" s="220" t="s">
        <v>537</v>
      </c>
      <c r="D306" s="220" t="s">
        <v>166</v>
      </c>
      <c r="E306" s="221" t="s">
        <v>517</v>
      </c>
      <c r="F306" s="222" t="s">
        <v>518</v>
      </c>
      <c r="G306" s="222"/>
      <c r="H306" s="222"/>
      <c r="I306" s="222"/>
      <c r="J306" s="223" t="s">
        <v>519</v>
      </c>
      <c r="K306" s="224">
        <v>1</v>
      </c>
      <c r="L306" s="225">
        <v>0</v>
      </c>
      <c r="M306" s="226"/>
      <c r="N306" s="227">
        <f>ROUND(L306*K306,2)</f>
        <v>0</v>
      </c>
      <c r="O306" s="227"/>
      <c r="P306" s="227"/>
      <c r="Q306" s="227"/>
      <c r="R306" s="49"/>
      <c r="T306" s="228" t="s">
        <v>22</v>
      </c>
      <c r="U306" s="57" t="s">
        <v>43</v>
      </c>
      <c r="V306" s="48"/>
      <c r="W306" s="229">
        <f>V306*K306</f>
        <v>0</v>
      </c>
      <c r="X306" s="229">
        <v>0</v>
      </c>
      <c r="Y306" s="229">
        <f>X306*K306</f>
        <v>0</v>
      </c>
      <c r="Z306" s="229">
        <v>0.01933</v>
      </c>
      <c r="AA306" s="230">
        <f>Z306*K306</f>
        <v>0.01933</v>
      </c>
      <c r="AR306" s="23" t="s">
        <v>249</v>
      </c>
      <c r="AT306" s="23" t="s">
        <v>166</v>
      </c>
      <c r="AU306" s="23" t="s">
        <v>144</v>
      </c>
      <c r="AY306" s="23" t="s">
        <v>165</v>
      </c>
      <c r="BE306" s="143">
        <f>IF(U306="základní",N306,0)</f>
        <v>0</v>
      </c>
      <c r="BF306" s="143">
        <f>IF(U306="snížená",N306,0)</f>
        <v>0</v>
      </c>
      <c r="BG306" s="143">
        <f>IF(U306="zákl. přenesená",N306,0)</f>
        <v>0</v>
      </c>
      <c r="BH306" s="143">
        <f>IF(U306="sníž. přenesená",N306,0)</f>
        <v>0</v>
      </c>
      <c r="BI306" s="143">
        <f>IF(U306="nulová",N306,0)</f>
        <v>0</v>
      </c>
      <c r="BJ306" s="23" t="s">
        <v>144</v>
      </c>
      <c r="BK306" s="143">
        <f>ROUND(L306*K306,2)</f>
        <v>0</v>
      </c>
      <c r="BL306" s="23" t="s">
        <v>249</v>
      </c>
      <c r="BM306" s="23" t="s">
        <v>1285</v>
      </c>
    </row>
    <row r="307" s="1" customFormat="1" ht="25.5" customHeight="1">
      <c r="B307" s="47"/>
      <c r="C307" s="220" t="s">
        <v>541</v>
      </c>
      <c r="D307" s="220" t="s">
        <v>166</v>
      </c>
      <c r="E307" s="221" t="s">
        <v>522</v>
      </c>
      <c r="F307" s="222" t="s">
        <v>523</v>
      </c>
      <c r="G307" s="222"/>
      <c r="H307" s="222"/>
      <c r="I307" s="222"/>
      <c r="J307" s="223" t="s">
        <v>519</v>
      </c>
      <c r="K307" s="224">
        <v>1</v>
      </c>
      <c r="L307" s="225">
        <v>0</v>
      </c>
      <c r="M307" s="226"/>
      <c r="N307" s="227">
        <f>ROUND(L307*K307,2)</f>
        <v>0</v>
      </c>
      <c r="O307" s="227"/>
      <c r="P307" s="227"/>
      <c r="Q307" s="227"/>
      <c r="R307" s="49"/>
      <c r="T307" s="228" t="s">
        <v>22</v>
      </c>
      <c r="U307" s="57" t="s">
        <v>43</v>
      </c>
      <c r="V307" s="48"/>
      <c r="W307" s="229">
        <f>V307*K307</f>
        <v>0</v>
      </c>
      <c r="X307" s="229">
        <v>0.023230000000000001</v>
      </c>
      <c r="Y307" s="229">
        <f>X307*K307</f>
        <v>0.023230000000000001</v>
      </c>
      <c r="Z307" s="229">
        <v>0</v>
      </c>
      <c r="AA307" s="230">
        <f>Z307*K307</f>
        <v>0</v>
      </c>
      <c r="AR307" s="23" t="s">
        <v>249</v>
      </c>
      <c r="AT307" s="23" t="s">
        <v>166</v>
      </c>
      <c r="AU307" s="23" t="s">
        <v>144</v>
      </c>
      <c r="AY307" s="23" t="s">
        <v>165</v>
      </c>
      <c r="BE307" s="143">
        <f>IF(U307="základní",N307,0)</f>
        <v>0</v>
      </c>
      <c r="BF307" s="143">
        <f>IF(U307="snížená",N307,0)</f>
        <v>0</v>
      </c>
      <c r="BG307" s="143">
        <f>IF(U307="zákl. přenesená",N307,0)</f>
        <v>0</v>
      </c>
      <c r="BH307" s="143">
        <f>IF(U307="sníž. přenesená",N307,0)</f>
        <v>0</v>
      </c>
      <c r="BI307" s="143">
        <f>IF(U307="nulová",N307,0)</f>
        <v>0</v>
      </c>
      <c r="BJ307" s="23" t="s">
        <v>144</v>
      </c>
      <c r="BK307" s="143">
        <f>ROUND(L307*K307,2)</f>
        <v>0</v>
      </c>
      <c r="BL307" s="23" t="s">
        <v>249</v>
      </c>
      <c r="BM307" s="23" t="s">
        <v>1286</v>
      </c>
    </row>
    <row r="308" s="1" customFormat="1" ht="25.5" customHeight="1">
      <c r="B308" s="47"/>
      <c r="C308" s="220" t="s">
        <v>545</v>
      </c>
      <c r="D308" s="220" t="s">
        <v>166</v>
      </c>
      <c r="E308" s="221" t="s">
        <v>526</v>
      </c>
      <c r="F308" s="222" t="s">
        <v>527</v>
      </c>
      <c r="G308" s="222"/>
      <c r="H308" s="222"/>
      <c r="I308" s="222"/>
      <c r="J308" s="223" t="s">
        <v>519</v>
      </c>
      <c r="K308" s="224">
        <v>1</v>
      </c>
      <c r="L308" s="225">
        <v>0</v>
      </c>
      <c r="M308" s="226"/>
      <c r="N308" s="227">
        <f>ROUND(L308*K308,2)</f>
        <v>0</v>
      </c>
      <c r="O308" s="227"/>
      <c r="P308" s="227"/>
      <c r="Q308" s="227"/>
      <c r="R308" s="49"/>
      <c r="T308" s="228" t="s">
        <v>22</v>
      </c>
      <c r="U308" s="57" t="s">
        <v>43</v>
      </c>
      <c r="V308" s="48"/>
      <c r="W308" s="229">
        <f>V308*K308</f>
        <v>0</v>
      </c>
      <c r="X308" s="229">
        <v>0</v>
      </c>
      <c r="Y308" s="229">
        <f>X308*K308</f>
        <v>0</v>
      </c>
      <c r="Z308" s="229">
        <v>0.019460000000000002</v>
      </c>
      <c r="AA308" s="230">
        <f>Z308*K308</f>
        <v>0.019460000000000002</v>
      </c>
      <c r="AR308" s="23" t="s">
        <v>249</v>
      </c>
      <c r="AT308" s="23" t="s">
        <v>166</v>
      </c>
      <c r="AU308" s="23" t="s">
        <v>144</v>
      </c>
      <c r="AY308" s="23" t="s">
        <v>165</v>
      </c>
      <c r="BE308" s="143">
        <f>IF(U308="základní",N308,0)</f>
        <v>0</v>
      </c>
      <c r="BF308" s="143">
        <f>IF(U308="snížená",N308,0)</f>
        <v>0</v>
      </c>
      <c r="BG308" s="143">
        <f>IF(U308="zákl. přenesená",N308,0)</f>
        <v>0</v>
      </c>
      <c r="BH308" s="143">
        <f>IF(U308="sníž. přenesená",N308,0)</f>
        <v>0</v>
      </c>
      <c r="BI308" s="143">
        <f>IF(U308="nulová",N308,0)</f>
        <v>0</v>
      </c>
      <c r="BJ308" s="23" t="s">
        <v>144</v>
      </c>
      <c r="BK308" s="143">
        <f>ROUND(L308*K308,2)</f>
        <v>0</v>
      </c>
      <c r="BL308" s="23" t="s">
        <v>249</v>
      </c>
      <c r="BM308" s="23" t="s">
        <v>1287</v>
      </c>
    </row>
    <row r="309" s="1" customFormat="1" ht="25.5" customHeight="1">
      <c r="B309" s="47"/>
      <c r="C309" s="220" t="s">
        <v>549</v>
      </c>
      <c r="D309" s="220" t="s">
        <v>166</v>
      </c>
      <c r="E309" s="221" t="s">
        <v>530</v>
      </c>
      <c r="F309" s="222" t="s">
        <v>531</v>
      </c>
      <c r="G309" s="222"/>
      <c r="H309" s="222"/>
      <c r="I309" s="222"/>
      <c r="J309" s="223" t="s">
        <v>519</v>
      </c>
      <c r="K309" s="224">
        <v>1</v>
      </c>
      <c r="L309" s="225">
        <v>0</v>
      </c>
      <c r="M309" s="226"/>
      <c r="N309" s="227">
        <f>ROUND(L309*K309,2)</f>
        <v>0</v>
      </c>
      <c r="O309" s="227"/>
      <c r="P309" s="227"/>
      <c r="Q309" s="227"/>
      <c r="R309" s="49"/>
      <c r="T309" s="228" t="s">
        <v>22</v>
      </c>
      <c r="U309" s="57" t="s">
        <v>43</v>
      </c>
      <c r="V309" s="48"/>
      <c r="W309" s="229">
        <f>V309*K309</f>
        <v>0</v>
      </c>
      <c r="X309" s="229">
        <v>0.017250000000000001</v>
      </c>
      <c r="Y309" s="229">
        <f>X309*K309</f>
        <v>0.017250000000000001</v>
      </c>
      <c r="Z309" s="229">
        <v>0</v>
      </c>
      <c r="AA309" s="230">
        <f>Z309*K309</f>
        <v>0</v>
      </c>
      <c r="AR309" s="23" t="s">
        <v>249</v>
      </c>
      <c r="AT309" s="23" t="s">
        <v>166</v>
      </c>
      <c r="AU309" s="23" t="s">
        <v>144</v>
      </c>
      <c r="AY309" s="23" t="s">
        <v>165</v>
      </c>
      <c r="BE309" s="143">
        <f>IF(U309="základní",N309,0)</f>
        <v>0</v>
      </c>
      <c r="BF309" s="143">
        <f>IF(U309="snížená",N309,0)</f>
        <v>0</v>
      </c>
      <c r="BG309" s="143">
        <f>IF(U309="zákl. přenesená",N309,0)</f>
        <v>0</v>
      </c>
      <c r="BH309" s="143">
        <f>IF(U309="sníž. přenesená",N309,0)</f>
        <v>0</v>
      </c>
      <c r="BI309" s="143">
        <f>IF(U309="nulová",N309,0)</f>
        <v>0</v>
      </c>
      <c r="BJ309" s="23" t="s">
        <v>144</v>
      </c>
      <c r="BK309" s="143">
        <f>ROUND(L309*K309,2)</f>
        <v>0</v>
      </c>
      <c r="BL309" s="23" t="s">
        <v>249</v>
      </c>
      <c r="BM309" s="23" t="s">
        <v>1288</v>
      </c>
    </row>
    <row r="310" s="1" customFormat="1" ht="16.5" customHeight="1">
      <c r="B310" s="47"/>
      <c r="C310" s="220" t="s">
        <v>553</v>
      </c>
      <c r="D310" s="220" t="s">
        <v>166</v>
      </c>
      <c r="E310" s="221" t="s">
        <v>1289</v>
      </c>
      <c r="F310" s="222" t="s">
        <v>1290</v>
      </c>
      <c r="G310" s="222"/>
      <c r="H310" s="222"/>
      <c r="I310" s="222"/>
      <c r="J310" s="223" t="s">
        <v>519</v>
      </c>
      <c r="K310" s="224">
        <v>1</v>
      </c>
      <c r="L310" s="225">
        <v>0</v>
      </c>
      <c r="M310" s="226"/>
      <c r="N310" s="227">
        <f>ROUND(L310*K310,2)</f>
        <v>0</v>
      </c>
      <c r="O310" s="227"/>
      <c r="P310" s="227"/>
      <c r="Q310" s="227"/>
      <c r="R310" s="49"/>
      <c r="T310" s="228" t="s">
        <v>22</v>
      </c>
      <c r="U310" s="57" t="s">
        <v>43</v>
      </c>
      <c r="V310" s="48"/>
      <c r="W310" s="229">
        <f>V310*K310</f>
        <v>0</v>
      </c>
      <c r="X310" s="229">
        <v>0</v>
      </c>
      <c r="Y310" s="229">
        <f>X310*K310</f>
        <v>0</v>
      </c>
      <c r="Z310" s="229">
        <v>0.032899999999999999</v>
      </c>
      <c r="AA310" s="230">
        <f>Z310*K310</f>
        <v>0.032899999999999999</v>
      </c>
      <c r="AR310" s="23" t="s">
        <v>249</v>
      </c>
      <c r="AT310" s="23" t="s">
        <v>166</v>
      </c>
      <c r="AU310" s="23" t="s">
        <v>144</v>
      </c>
      <c r="AY310" s="23" t="s">
        <v>165</v>
      </c>
      <c r="BE310" s="143">
        <f>IF(U310="základní",N310,0)</f>
        <v>0</v>
      </c>
      <c r="BF310" s="143">
        <f>IF(U310="snížená",N310,0)</f>
        <v>0</v>
      </c>
      <c r="BG310" s="143">
        <f>IF(U310="zákl. přenesená",N310,0)</f>
        <v>0</v>
      </c>
      <c r="BH310" s="143">
        <f>IF(U310="sníž. přenesená",N310,0)</f>
        <v>0</v>
      </c>
      <c r="BI310" s="143">
        <f>IF(U310="nulová",N310,0)</f>
        <v>0</v>
      </c>
      <c r="BJ310" s="23" t="s">
        <v>144</v>
      </c>
      <c r="BK310" s="143">
        <f>ROUND(L310*K310,2)</f>
        <v>0</v>
      </c>
      <c r="BL310" s="23" t="s">
        <v>249</v>
      </c>
      <c r="BM310" s="23" t="s">
        <v>1291</v>
      </c>
    </row>
    <row r="311" s="1" customFormat="1" ht="25.5" customHeight="1">
      <c r="B311" s="47"/>
      <c r="C311" s="220" t="s">
        <v>557</v>
      </c>
      <c r="D311" s="220" t="s">
        <v>166</v>
      </c>
      <c r="E311" s="221" t="s">
        <v>538</v>
      </c>
      <c r="F311" s="222" t="s">
        <v>539</v>
      </c>
      <c r="G311" s="222"/>
      <c r="H311" s="222"/>
      <c r="I311" s="222"/>
      <c r="J311" s="223" t="s">
        <v>519</v>
      </c>
      <c r="K311" s="224">
        <v>1</v>
      </c>
      <c r="L311" s="225">
        <v>0</v>
      </c>
      <c r="M311" s="226"/>
      <c r="N311" s="227">
        <f>ROUND(L311*K311,2)</f>
        <v>0</v>
      </c>
      <c r="O311" s="227"/>
      <c r="P311" s="227"/>
      <c r="Q311" s="227"/>
      <c r="R311" s="49"/>
      <c r="T311" s="228" t="s">
        <v>22</v>
      </c>
      <c r="U311" s="57" t="s">
        <v>43</v>
      </c>
      <c r="V311" s="48"/>
      <c r="W311" s="229">
        <f>V311*K311</f>
        <v>0</v>
      </c>
      <c r="X311" s="229">
        <v>0.019990000000000001</v>
      </c>
      <c r="Y311" s="229">
        <f>X311*K311</f>
        <v>0.019990000000000001</v>
      </c>
      <c r="Z311" s="229">
        <v>0</v>
      </c>
      <c r="AA311" s="230">
        <f>Z311*K311</f>
        <v>0</v>
      </c>
      <c r="AR311" s="23" t="s">
        <v>249</v>
      </c>
      <c r="AT311" s="23" t="s">
        <v>166</v>
      </c>
      <c r="AU311" s="23" t="s">
        <v>144</v>
      </c>
      <c r="AY311" s="23" t="s">
        <v>165</v>
      </c>
      <c r="BE311" s="143">
        <f>IF(U311="základní",N311,0)</f>
        <v>0</v>
      </c>
      <c r="BF311" s="143">
        <f>IF(U311="snížená",N311,0)</f>
        <v>0</v>
      </c>
      <c r="BG311" s="143">
        <f>IF(U311="zákl. přenesená",N311,0)</f>
        <v>0</v>
      </c>
      <c r="BH311" s="143">
        <f>IF(U311="sníž. přenesená",N311,0)</f>
        <v>0</v>
      </c>
      <c r="BI311" s="143">
        <f>IF(U311="nulová",N311,0)</f>
        <v>0</v>
      </c>
      <c r="BJ311" s="23" t="s">
        <v>144</v>
      </c>
      <c r="BK311" s="143">
        <f>ROUND(L311*K311,2)</f>
        <v>0</v>
      </c>
      <c r="BL311" s="23" t="s">
        <v>249</v>
      </c>
      <c r="BM311" s="23" t="s">
        <v>1292</v>
      </c>
    </row>
    <row r="312" s="1" customFormat="1" ht="38.25" customHeight="1">
      <c r="B312" s="47"/>
      <c r="C312" s="220" t="s">
        <v>561</v>
      </c>
      <c r="D312" s="220" t="s">
        <v>166</v>
      </c>
      <c r="E312" s="221" t="s">
        <v>1293</v>
      </c>
      <c r="F312" s="222" t="s">
        <v>1294</v>
      </c>
      <c r="G312" s="222"/>
      <c r="H312" s="222"/>
      <c r="I312" s="222"/>
      <c r="J312" s="223" t="s">
        <v>519</v>
      </c>
      <c r="K312" s="224">
        <v>1</v>
      </c>
      <c r="L312" s="225">
        <v>0</v>
      </c>
      <c r="M312" s="226"/>
      <c r="N312" s="227">
        <f>ROUND(L312*K312,2)</f>
        <v>0</v>
      </c>
      <c r="O312" s="227"/>
      <c r="P312" s="227"/>
      <c r="Q312" s="227"/>
      <c r="R312" s="49"/>
      <c r="T312" s="228" t="s">
        <v>22</v>
      </c>
      <c r="U312" s="57" t="s">
        <v>43</v>
      </c>
      <c r="V312" s="48"/>
      <c r="W312" s="229">
        <f>V312*K312</f>
        <v>0</v>
      </c>
      <c r="X312" s="229">
        <v>0</v>
      </c>
      <c r="Y312" s="229">
        <f>X312*K312</f>
        <v>0</v>
      </c>
      <c r="Z312" s="229">
        <v>0.0091999999999999998</v>
      </c>
      <c r="AA312" s="230">
        <f>Z312*K312</f>
        <v>0.0091999999999999998</v>
      </c>
      <c r="AR312" s="23" t="s">
        <v>249</v>
      </c>
      <c r="AT312" s="23" t="s">
        <v>166</v>
      </c>
      <c r="AU312" s="23" t="s">
        <v>144</v>
      </c>
      <c r="AY312" s="23" t="s">
        <v>165</v>
      </c>
      <c r="BE312" s="143">
        <f>IF(U312="základní",N312,0)</f>
        <v>0</v>
      </c>
      <c r="BF312" s="143">
        <f>IF(U312="snížená",N312,0)</f>
        <v>0</v>
      </c>
      <c r="BG312" s="143">
        <f>IF(U312="zákl. přenesená",N312,0)</f>
        <v>0</v>
      </c>
      <c r="BH312" s="143">
        <f>IF(U312="sníž. přenesená",N312,0)</f>
        <v>0</v>
      </c>
      <c r="BI312" s="143">
        <f>IF(U312="nulová",N312,0)</f>
        <v>0</v>
      </c>
      <c r="BJ312" s="23" t="s">
        <v>144</v>
      </c>
      <c r="BK312" s="143">
        <f>ROUND(L312*K312,2)</f>
        <v>0</v>
      </c>
      <c r="BL312" s="23" t="s">
        <v>249</v>
      </c>
      <c r="BM312" s="23" t="s">
        <v>1295</v>
      </c>
    </row>
    <row r="313" s="1" customFormat="1" ht="16.5" customHeight="1">
      <c r="B313" s="47"/>
      <c r="C313" s="220" t="s">
        <v>565</v>
      </c>
      <c r="D313" s="220" t="s">
        <v>166</v>
      </c>
      <c r="E313" s="221" t="s">
        <v>546</v>
      </c>
      <c r="F313" s="222" t="s">
        <v>547</v>
      </c>
      <c r="G313" s="222"/>
      <c r="H313" s="222"/>
      <c r="I313" s="222"/>
      <c r="J313" s="223" t="s">
        <v>519</v>
      </c>
      <c r="K313" s="224">
        <v>1</v>
      </c>
      <c r="L313" s="225">
        <v>0</v>
      </c>
      <c r="M313" s="226"/>
      <c r="N313" s="227">
        <f>ROUND(L313*K313,2)</f>
        <v>0</v>
      </c>
      <c r="O313" s="227"/>
      <c r="P313" s="227"/>
      <c r="Q313" s="227"/>
      <c r="R313" s="49"/>
      <c r="T313" s="228" t="s">
        <v>22</v>
      </c>
      <c r="U313" s="57" t="s">
        <v>43</v>
      </c>
      <c r="V313" s="48"/>
      <c r="W313" s="229">
        <f>V313*K313</f>
        <v>0</v>
      </c>
      <c r="X313" s="229">
        <v>9.0000000000000006E-05</v>
      </c>
      <c r="Y313" s="229">
        <f>X313*K313</f>
        <v>9.0000000000000006E-05</v>
      </c>
      <c r="Z313" s="229">
        <v>0</v>
      </c>
      <c r="AA313" s="230">
        <f>Z313*K313</f>
        <v>0</v>
      </c>
      <c r="AR313" s="23" t="s">
        <v>249</v>
      </c>
      <c r="AT313" s="23" t="s">
        <v>166</v>
      </c>
      <c r="AU313" s="23" t="s">
        <v>144</v>
      </c>
      <c r="AY313" s="23" t="s">
        <v>165</v>
      </c>
      <c r="BE313" s="143">
        <f>IF(U313="základní",N313,0)</f>
        <v>0</v>
      </c>
      <c r="BF313" s="143">
        <f>IF(U313="snížená",N313,0)</f>
        <v>0</v>
      </c>
      <c r="BG313" s="143">
        <f>IF(U313="zákl. přenesená",N313,0)</f>
        <v>0</v>
      </c>
      <c r="BH313" s="143">
        <f>IF(U313="sníž. přenesená",N313,0)</f>
        <v>0</v>
      </c>
      <c r="BI313" s="143">
        <f>IF(U313="nulová",N313,0)</f>
        <v>0</v>
      </c>
      <c r="BJ313" s="23" t="s">
        <v>144</v>
      </c>
      <c r="BK313" s="143">
        <f>ROUND(L313*K313,2)</f>
        <v>0</v>
      </c>
      <c r="BL313" s="23" t="s">
        <v>249</v>
      </c>
      <c r="BM313" s="23" t="s">
        <v>1296</v>
      </c>
    </row>
    <row r="314" s="1" customFormat="1" ht="16.5" customHeight="1">
      <c r="B314" s="47"/>
      <c r="C314" s="260" t="s">
        <v>569</v>
      </c>
      <c r="D314" s="260" t="s">
        <v>268</v>
      </c>
      <c r="E314" s="261" t="s">
        <v>550</v>
      </c>
      <c r="F314" s="262" t="s">
        <v>551</v>
      </c>
      <c r="G314" s="262"/>
      <c r="H314" s="262"/>
      <c r="I314" s="262"/>
      <c r="J314" s="263" t="s">
        <v>169</v>
      </c>
      <c r="K314" s="264">
        <v>1</v>
      </c>
      <c r="L314" s="265">
        <v>0</v>
      </c>
      <c r="M314" s="266"/>
      <c r="N314" s="267">
        <f>ROUND(L314*K314,2)</f>
        <v>0</v>
      </c>
      <c r="O314" s="227"/>
      <c r="P314" s="227"/>
      <c r="Q314" s="227"/>
      <c r="R314" s="49"/>
      <c r="T314" s="228" t="s">
        <v>22</v>
      </c>
      <c r="U314" s="57" t="s">
        <v>43</v>
      </c>
      <c r="V314" s="48"/>
      <c r="W314" s="229">
        <f>V314*K314</f>
        <v>0</v>
      </c>
      <c r="X314" s="229">
        <v>0.001</v>
      </c>
      <c r="Y314" s="229">
        <f>X314*K314</f>
        <v>0.001</v>
      </c>
      <c r="Z314" s="229">
        <v>0</v>
      </c>
      <c r="AA314" s="230">
        <f>Z314*K314</f>
        <v>0</v>
      </c>
      <c r="AR314" s="23" t="s">
        <v>341</v>
      </c>
      <c r="AT314" s="23" t="s">
        <v>268</v>
      </c>
      <c r="AU314" s="23" t="s">
        <v>144</v>
      </c>
      <c r="AY314" s="23" t="s">
        <v>165</v>
      </c>
      <c r="BE314" s="143">
        <f>IF(U314="základní",N314,0)</f>
        <v>0</v>
      </c>
      <c r="BF314" s="143">
        <f>IF(U314="snížená",N314,0)</f>
        <v>0</v>
      </c>
      <c r="BG314" s="143">
        <f>IF(U314="zákl. přenesená",N314,0)</f>
        <v>0</v>
      </c>
      <c r="BH314" s="143">
        <f>IF(U314="sníž. přenesená",N314,0)</f>
        <v>0</v>
      </c>
      <c r="BI314" s="143">
        <f>IF(U314="nulová",N314,0)</f>
        <v>0</v>
      </c>
      <c r="BJ314" s="23" t="s">
        <v>144</v>
      </c>
      <c r="BK314" s="143">
        <f>ROUND(L314*K314,2)</f>
        <v>0</v>
      </c>
      <c r="BL314" s="23" t="s">
        <v>249</v>
      </c>
      <c r="BM314" s="23" t="s">
        <v>1297</v>
      </c>
    </row>
    <row r="315" s="1" customFormat="1" ht="25.5" customHeight="1">
      <c r="B315" s="47"/>
      <c r="C315" s="220" t="s">
        <v>573</v>
      </c>
      <c r="D315" s="220" t="s">
        <v>166</v>
      </c>
      <c r="E315" s="221" t="s">
        <v>554</v>
      </c>
      <c r="F315" s="222" t="s">
        <v>555</v>
      </c>
      <c r="G315" s="222"/>
      <c r="H315" s="222"/>
      <c r="I315" s="222"/>
      <c r="J315" s="223" t="s">
        <v>519</v>
      </c>
      <c r="K315" s="224">
        <v>5</v>
      </c>
      <c r="L315" s="225">
        <v>0</v>
      </c>
      <c r="M315" s="226"/>
      <c r="N315" s="227">
        <f>ROUND(L315*K315,2)</f>
        <v>0</v>
      </c>
      <c r="O315" s="227"/>
      <c r="P315" s="227"/>
      <c r="Q315" s="227"/>
      <c r="R315" s="49"/>
      <c r="T315" s="228" t="s">
        <v>22</v>
      </c>
      <c r="U315" s="57" t="s">
        <v>43</v>
      </c>
      <c r="V315" s="48"/>
      <c r="W315" s="229">
        <f>V315*K315</f>
        <v>0</v>
      </c>
      <c r="X315" s="229">
        <v>9.0000000000000006E-05</v>
      </c>
      <c r="Y315" s="229">
        <f>X315*K315</f>
        <v>0.00045000000000000004</v>
      </c>
      <c r="Z315" s="229">
        <v>0</v>
      </c>
      <c r="AA315" s="230">
        <f>Z315*K315</f>
        <v>0</v>
      </c>
      <c r="AR315" s="23" t="s">
        <v>249</v>
      </c>
      <c r="AT315" s="23" t="s">
        <v>166</v>
      </c>
      <c r="AU315" s="23" t="s">
        <v>144</v>
      </c>
      <c r="AY315" s="23" t="s">
        <v>165</v>
      </c>
      <c r="BE315" s="143">
        <f>IF(U315="základní",N315,0)</f>
        <v>0</v>
      </c>
      <c r="BF315" s="143">
        <f>IF(U315="snížená",N315,0)</f>
        <v>0</v>
      </c>
      <c r="BG315" s="143">
        <f>IF(U315="zákl. přenesená",N315,0)</f>
        <v>0</v>
      </c>
      <c r="BH315" s="143">
        <f>IF(U315="sníž. přenesená",N315,0)</f>
        <v>0</v>
      </c>
      <c r="BI315" s="143">
        <f>IF(U315="nulová",N315,0)</f>
        <v>0</v>
      </c>
      <c r="BJ315" s="23" t="s">
        <v>144</v>
      </c>
      <c r="BK315" s="143">
        <f>ROUND(L315*K315,2)</f>
        <v>0</v>
      </c>
      <c r="BL315" s="23" t="s">
        <v>249</v>
      </c>
      <c r="BM315" s="23" t="s">
        <v>1298</v>
      </c>
    </row>
    <row r="316" s="1" customFormat="1" ht="25.5" customHeight="1">
      <c r="B316" s="47"/>
      <c r="C316" s="260" t="s">
        <v>577</v>
      </c>
      <c r="D316" s="260" t="s">
        <v>268</v>
      </c>
      <c r="E316" s="261" t="s">
        <v>558</v>
      </c>
      <c r="F316" s="262" t="s">
        <v>559</v>
      </c>
      <c r="G316" s="262"/>
      <c r="H316" s="262"/>
      <c r="I316" s="262"/>
      <c r="J316" s="263" t="s">
        <v>169</v>
      </c>
      <c r="K316" s="264">
        <v>5</v>
      </c>
      <c r="L316" s="265">
        <v>0</v>
      </c>
      <c r="M316" s="266"/>
      <c r="N316" s="267">
        <f>ROUND(L316*K316,2)</f>
        <v>0</v>
      </c>
      <c r="O316" s="227"/>
      <c r="P316" s="227"/>
      <c r="Q316" s="227"/>
      <c r="R316" s="49"/>
      <c r="T316" s="228" t="s">
        <v>22</v>
      </c>
      <c r="U316" s="57" t="s">
        <v>43</v>
      </c>
      <c r="V316" s="48"/>
      <c r="W316" s="229">
        <f>V316*K316</f>
        <v>0</v>
      </c>
      <c r="X316" s="229">
        <v>0.00021000000000000001</v>
      </c>
      <c r="Y316" s="229">
        <f>X316*K316</f>
        <v>0.0010500000000000002</v>
      </c>
      <c r="Z316" s="229">
        <v>0</v>
      </c>
      <c r="AA316" s="230">
        <f>Z316*K316</f>
        <v>0</v>
      </c>
      <c r="AR316" s="23" t="s">
        <v>341</v>
      </c>
      <c r="AT316" s="23" t="s">
        <v>268</v>
      </c>
      <c r="AU316" s="23" t="s">
        <v>144</v>
      </c>
      <c r="AY316" s="23" t="s">
        <v>165</v>
      </c>
      <c r="BE316" s="143">
        <f>IF(U316="základní",N316,0)</f>
        <v>0</v>
      </c>
      <c r="BF316" s="143">
        <f>IF(U316="snížená",N316,0)</f>
        <v>0</v>
      </c>
      <c r="BG316" s="143">
        <f>IF(U316="zákl. přenesená",N316,0)</f>
        <v>0</v>
      </c>
      <c r="BH316" s="143">
        <f>IF(U316="sníž. přenesená",N316,0)</f>
        <v>0</v>
      </c>
      <c r="BI316" s="143">
        <f>IF(U316="nulová",N316,0)</f>
        <v>0</v>
      </c>
      <c r="BJ316" s="23" t="s">
        <v>144</v>
      </c>
      <c r="BK316" s="143">
        <f>ROUND(L316*K316,2)</f>
        <v>0</v>
      </c>
      <c r="BL316" s="23" t="s">
        <v>249</v>
      </c>
      <c r="BM316" s="23" t="s">
        <v>1299</v>
      </c>
    </row>
    <row r="317" s="1" customFormat="1" ht="25.5" customHeight="1">
      <c r="B317" s="47"/>
      <c r="C317" s="220" t="s">
        <v>581</v>
      </c>
      <c r="D317" s="220" t="s">
        <v>166</v>
      </c>
      <c r="E317" s="221" t="s">
        <v>562</v>
      </c>
      <c r="F317" s="222" t="s">
        <v>563</v>
      </c>
      <c r="G317" s="222"/>
      <c r="H317" s="222"/>
      <c r="I317" s="222"/>
      <c r="J317" s="223" t="s">
        <v>519</v>
      </c>
      <c r="K317" s="224">
        <v>3</v>
      </c>
      <c r="L317" s="225">
        <v>0</v>
      </c>
      <c r="M317" s="226"/>
      <c r="N317" s="227">
        <f>ROUND(L317*K317,2)</f>
        <v>0</v>
      </c>
      <c r="O317" s="227"/>
      <c r="P317" s="227"/>
      <c r="Q317" s="227"/>
      <c r="R317" s="49"/>
      <c r="T317" s="228" t="s">
        <v>22</v>
      </c>
      <c r="U317" s="57" t="s">
        <v>43</v>
      </c>
      <c r="V317" s="48"/>
      <c r="W317" s="229">
        <f>V317*K317</f>
        <v>0</v>
      </c>
      <c r="X317" s="229">
        <v>0</v>
      </c>
      <c r="Y317" s="229">
        <f>X317*K317</f>
        <v>0</v>
      </c>
      <c r="Z317" s="229">
        <v>0.00156</v>
      </c>
      <c r="AA317" s="230">
        <f>Z317*K317</f>
        <v>0.0046800000000000001</v>
      </c>
      <c r="AR317" s="23" t="s">
        <v>249</v>
      </c>
      <c r="AT317" s="23" t="s">
        <v>166</v>
      </c>
      <c r="AU317" s="23" t="s">
        <v>144</v>
      </c>
      <c r="AY317" s="23" t="s">
        <v>165</v>
      </c>
      <c r="BE317" s="143">
        <f>IF(U317="základní",N317,0)</f>
        <v>0</v>
      </c>
      <c r="BF317" s="143">
        <f>IF(U317="snížená",N317,0)</f>
        <v>0</v>
      </c>
      <c r="BG317" s="143">
        <f>IF(U317="zákl. přenesená",N317,0)</f>
        <v>0</v>
      </c>
      <c r="BH317" s="143">
        <f>IF(U317="sníž. přenesená",N317,0)</f>
        <v>0</v>
      </c>
      <c r="BI317" s="143">
        <f>IF(U317="nulová",N317,0)</f>
        <v>0</v>
      </c>
      <c r="BJ317" s="23" t="s">
        <v>144</v>
      </c>
      <c r="BK317" s="143">
        <f>ROUND(L317*K317,2)</f>
        <v>0</v>
      </c>
      <c r="BL317" s="23" t="s">
        <v>249</v>
      </c>
      <c r="BM317" s="23" t="s">
        <v>1300</v>
      </c>
    </row>
    <row r="318" s="1" customFormat="1" ht="38.25" customHeight="1">
      <c r="B318" s="47"/>
      <c r="C318" s="220" t="s">
        <v>585</v>
      </c>
      <c r="D318" s="220" t="s">
        <v>166</v>
      </c>
      <c r="E318" s="221" t="s">
        <v>566</v>
      </c>
      <c r="F318" s="222" t="s">
        <v>567</v>
      </c>
      <c r="G318" s="222"/>
      <c r="H318" s="222"/>
      <c r="I318" s="222"/>
      <c r="J318" s="223" t="s">
        <v>519</v>
      </c>
      <c r="K318" s="224">
        <v>1</v>
      </c>
      <c r="L318" s="225">
        <v>0</v>
      </c>
      <c r="M318" s="226"/>
      <c r="N318" s="227">
        <f>ROUND(L318*K318,2)</f>
        <v>0</v>
      </c>
      <c r="O318" s="227"/>
      <c r="P318" s="227"/>
      <c r="Q318" s="227"/>
      <c r="R318" s="49"/>
      <c r="T318" s="228" t="s">
        <v>22</v>
      </c>
      <c r="U318" s="57" t="s">
        <v>43</v>
      </c>
      <c r="V318" s="48"/>
      <c r="W318" s="229">
        <f>V318*K318</f>
        <v>0</v>
      </c>
      <c r="X318" s="229">
        <v>0.0018</v>
      </c>
      <c r="Y318" s="229">
        <f>X318*K318</f>
        <v>0.0018</v>
      </c>
      <c r="Z318" s="229">
        <v>0</v>
      </c>
      <c r="AA318" s="230">
        <f>Z318*K318</f>
        <v>0</v>
      </c>
      <c r="AR318" s="23" t="s">
        <v>249</v>
      </c>
      <c r="AT318" s="23" t="s">
        <v>166</v>
      </c>
      <c r="AU318" s="23" t="s">
        <v>144</v>
      </c>
      <c r="AY318" s="23" t="s">
        <v>165</v>
      </c>
      <c r="BE318" s="143">
        <f>IF(U318="základní",N318,0)</f>
        <v>0</v>
      </c>
      <c r="BF318" s="143">
        <f>IF(U318="snížená",N318,0)</f>
        <v>0</v>
      </c>
      <c r="BG318" s="143">
        <f>IF(U318="zákl. přenesená",N318,0)</f>
        <v>0</v>
      </c>
      <c r="BH318" s="143">
        <f>IF(U318="sníž. přenesená",N318,0)</f>
        <v>0</v>
      </c>
      <c r="BI318" s="143">
        <f>IF(U318="nulová",N318,0)</f>
        <v>0</v>
      </c>
      <c r="BJ318" s="23" t="s">
        <v>144</v>
      </c>
      <c r="BK318" s="143">
        <f>ROUND(L318*K318,2)</f>
        <v>0</v>
      </c>
      <c r="BL318" s="23" t="s">
        <v>249</v>
      </c>
      <c r="BM318" s="23" t="s">
        <v>1301</v>
      </c>
    </row>
    <row r="319" s="1" customFormat="1" ht="25.5" customHeight="1">
      <c r="B319" s="47"/>
      <c r="C319" s="220" t="s">
        <v>589</v>
      </c>
      <c r="D319" s="220" t="s">
        <v>166</v>
      </c>
      <c r="E319" s="221" t="s">
        <v>570</v>
      </c>
      <c r="F319" s="222" t="s">
        <v>571</v>
      </c>
      <c r="G319" s="222"/>
      <c r="H319" s="222"/>
      <c r="I319" s="222"/>
      <c r="J319" s="223" t="s">
        <v>519</v>
      </c>
      <c r="K319" s="224">
        <v>1</v>
      </c>
      <c r="L319" s="225">
        <v>0</v>
      </c>
      <c r="M319" s="226"/>
      <c r="N319" s="227">
        <f>ROUND(L319*K319,2)</f>
        <v>0</v>
      </c>
      <c r="O319" s="227"/>
      <c r="P319" s="227"/>
      <c r="Q319" s="227"/>
      <c r="R319" s="49"/>
      <c r="T319" s="228" t="s">
        <v>22</v>
      </c>
      <c r="U319" s="57" t="s">
        <v>43</v>
      </c>
      <c r="V319" s="48"/>
      <c r="W319" s="229">
        <f>V319*K319</f>
        <v>0</v>
      </c>
      <c r="X319" s="229">
        <v>0.0018400000000000001</v>
      </c>
      <c r="Y319" s="229">
        <f>X319*K319</f>
        <v>0.0018400000000000001</v>
      </c>
      <c r="Z319" s="229">
        <v>0</v>
      </c>
      <c r="AA319" s="230">
        <f>Z319*K319</f>
        <v>0</v>
      </c>
      <c r="AR319" s="23" t="s">
        <v>249</v>
      </c>
      <c r="AT319" s="23" t="s">
        <v>166</v>
      </c>
      <c r="AU319" s="23" t="s">
        <v>144</v>
      </c>
      <c r="AY319" s="23" t="s">
        <v>165</v>
      </c>
      <c r="BE319" s="143">
        <f>IF(U319="základní",N319,0)</f>
        <v>0</v>
      </c>
      <c r="BF319" s="143">
        <f>IF(U319="snížená",N319,0)</f>
        <v>0</v>
      </c>
      <c r="BG319" s="143">
        <f>IF(U319="zákl. přenesená",N319,0)</f>
        <v>0</v>
      </c>
      <c r="BH319" s="143">
        <f>IF(U319="sníž. přenesená",N319,0)</f>
        <v>0</v>
      </c>
      <c r="BI319" s="143">
        <f>IF(U319="nulová",N319,0)</f>
        <v>0</v>
      </c>
      <c r="BJ319" s="23" t="s">
        <v>144</v>
      </c>
      <c r="BK319" s="143">
        <f>ROUND(L319*K319,2)</f>
        <v>0</v>
      </c>
      <c r="BL319" s="23" t="s">
        <v>249</v>
      </c>
      <c r="BM319" s="23" t="s">
        <v>1302</v>
      </c>
    </row>
    <row r="320" s="1" customFormat="1" ht="38.25" customHeight="1">
      <c r="B320" s="47"/>
      <c r="C320" s="220" t="s">
        <v>593</v>
      </c>
      <c r="D320" s="220" t="s">
        <v>166</v>
      </c>
      <c r="E320" s="221" t="s">
        <v>574</v>
      </c>
      <c r="F320" s="222" t="s">
        <v>575</v>
      </c>
      <c r="G320" s="222"/>
      <c r="H320" s="222"/>
      <c r="I320" s="222"/>
      <c r="J320" s="223" t="s">
        <v>519</v>
      </c>
      <c r="K320" s="224">
        <v>1</v>
      </c>
      <c r="L320" s="225">
        <v>0</v>
      </c>
      <c r="M320" s="226"/>
      <c r="N320" s="227">
        <f>ROUND(L320*K320,2)</f>
        <v>0</v>
      </c>
      <c r="O320" s="227"/>
      <c r="P320" s="227"/>
      <c r="Q320" s="227"/>
      <c r="R320" s="49"/>
      <c r="T320" s="228" t="s">
        <v>22</v>
      </c>
      <c r="U320" s="57" t="s">
        <v>43</v>
      </c>
      <c r="V320" s="48"/>
      <c r="W320" s="229">
        <f>V320*K320</f>
        <v>0</v>
      </c>
      <c r="X320" s="229">
        <v>0.0019599999999999999</v>
      </c>
      <c r="Y320" s="229">
        <f>X320*K320</f>
        <v>0.0019599999999999999</v>
      </c>
      <c r="Z320" s="229">
        <v>0</v>
      </c>
      <c r="AA320" s="230">
        <f>Z320*K320</f>
        <v>0</v>
      </c>
      <c r="AR320" s="23" t="s">
        <v>249</v>
      </c>
      <c r="AT320" s="23" t="s">
        <v>166</v>
      </c>
      <c r="AU320" s="23" t="s">
        <v>144</v>
      </c>
      <c r="AY320" s="23" t="s">
        <v>165</v>
      </c>
      <c r="BE320" s="143">
        <f>IF(U320="základní",N320,0)</f>
        <v>0</v>
      </c>
      <c r="BF320" s="143">
        <f>IF(U320="snížená",N320,0)</f>
        <v>0</v>
      </c>
      <c r="BG320" s="143">
        <f>IF(U320="zákl. přenesená",N320,0)</f>
        <v>0</v>
      </c>
      <c r="BH320" s="143">
        <f>IF(U320="sníž. přenesená",N320,0)</f>
        <v>0</v>
      </c>
      <c r="BI320" s="143">
        <f>IF(U320="nulová",N320,0)</f>
        <v>0</v>
      </c>
      <c r="BJ320" s="23" t="s">
        <v>144</v>
      </c>
      <c r="BK320" s="143">
        <f>ROUND(L320*K320,2)</f>
        <v>0</v>
      </c>
      <c r="BL320" s="23" t="s">
        <v>249</v>
      </c>
      <c r="BM320" s="23" t="s">
        <v>1303</v>
      </c>
    </row>
    <row r="321" s="1" customFormat="1" ht="25.5" customHeight="1">
      <c r="B321" s="47"/>
      <c r="C321" s="220" t="s">
        <v>597</v>
      </c>
      <c r="D321" s="220" t="s">
        <v>166</v>
      </c>
      <c r="E321" s="221" t="s">
        <v>578</v>
      </c>
      <c r="F321" s="222" t="s">
        <v>579</v>
      </c>
      <c r="G321" s="222"/>
      <c r="H321" s="222"/>
      <c r="I321" s="222"/>
      <c r="J321" s="223" t="s">
        <v>169</v>
      </c>
      <c r="K321" s="224">
        <v>3</v>
      </c>
      <c r="L321" s="225">
        <v>0</v>
      </c>
      <c r="M321" s="226"/>
      <c r="N321" s="227">
        <f>ROUND(L321*K321,2)</f>
        <v>0</v>
      </c>
      <c r="O321" s="227"/>
      <c r="P321" s="227"/>
      <c r="Q321" s="227"/>
      <c r="R321" s="49"/>
      <c r="T321" s="228" t="s">
        <v>22</v>
      </c>
      <c r="U321" s="57" t="s">
        <v>43</v>
      </c>
      <c r="V321" s="48"/>
      <c r="W321" s="229">
        <f>V321*K321</f>
        <v>0</v>
      </c>
      <c r="X321" s="229">
        <v>0</v>
      </c>
      <c r="Y321" s="229">
        <f>X321*K321</f>
        <v>0</v>
      </c>
      <c r="Z321" s="229">
        <v>0.00084999999999999995</v>
      </c>
      <c r="AA321" s="230">
        <f>Z321*K321</f>
        <v>0.0025499999999999997</v>
      </c>
      <c r="AR321" s="23" t="s">
        <v>249</v>
      </c>
      <c r="AT321" s="23" t="s">
        <v>166</v>
      </c>
      <c r="AU321" s="23" t="s">
        <v>144</v>
      </c>
      <c r="AY321" s="23" t="s">
        <v>165</v>
      </c>
      <c r="BE321" s="143">
        <f>IF(U321="základní",N321,0)</f>
        <v>0</v>
      </c>
      <c r="BF321" s="143">
        <f>IF(U321="snížená",N321,0)</f>
        <v>0</v>
      </c>
      <c r="BG321" s="143">
        <f>IF(U321="zákl. přenesená",N321,0)</f>
        <v>0</v>
      </c>
      <c r="BH321" s="143">
        <f>IF(U321="sníž. přenesená",N321,0)</f>
        <v>0</v>
      </c>
      <c r="BI321" s="143">
        <f>IF(U321="nulová",N321,0)</f>
        <v>0</v>
      </c>
      <c r="BJ321" s="23" t="s">
        <v>144</v>
      </c>
      <c r="BK321" s="143">
        <f>ROUND(L321*K321,2)</f>
        <v>0</v>
      </c>
      <c r="BL321" s="23" t="s">
        <v>249</v>
      </c>
      <c r="BM321" s="23" t="s">
        <v>1304</v>
      </c>
    </row>
    <row r="322" s="1" customFormat="1" ht="25.5" customHeight="1">
      <c r="B322" s="47"/>
      <c r="C322" s="220" t="s">
        <v>601</v>
      </c>
      <c r="D322" s="220" t="s">
        <v>166</v>
      </c>
      <c r="E322" s="221" t="s">
        <v>582</v>
      </c>
      <c r="F322" s="222" t="s">
        <v>583</v>
      </c>
      <c r="G322" s="222"/>
      <c r="H322" s="222"/>
      <c r="I322" s="222"/>
      <c r="J322" s="223" t="s">
        <v>169</v>
      </c>
      <c r="K322" s="224">
        <v>1</v>
      </c>
      <c r="L322" s="225">
        <v>0</v>
      </c>
      <c r="M322" s="226"/>
      <c r="N322" s="227">
        <f>ROUND(L322*K322,2)</f>
        <v>0</v>
      </c>
      <c r="O322" s="227"/>
      <c r="P322" s="227"/>
      <c r="Q322" s="227"/>
      <c r="R322" s="49"/>
      <c r="T322" s="228" t="s">
        <v>22</v>
      </c>
      <c r="U322" s="57" t="s">
        <v>43</v>
      </c>
      <c r="V322" s="48"/>
      <c r="W322" s="229">
        <f>V322*K322</f>
        <v>0</v>
      </c>
      <c r="X322" s="229">
        <v>0.00023000000000000001</v>
      </c>
      <c r="Y322" s="229">
        <f>X322*K322</f>
        <v>0.00023000000000000001</v>
      </c>
      <c r="Z322" s="229">
        <v>0</v>
      </c>
      <c r="AA322" s="230">
        <f>Z322*K322</f>
        <v>0</v>
      </c>
      <c r="AR322" s="23" t="s">
        <v>249</v>
      </c>
      <c r="AT322" s="23" t="s">
        <v>166</v>
      </c>
      <c r="AU322" s="23" t="s">
        <v>144</v>
      </c>
      <c r="AY322" s="23" t="s">
        <v>165</v>
      </c>
      <c r="BE322" s="143">
        <f>IF(U322="základní",N322,0)</f>
        <v>0</v>
      </c>
      <c r="BF322" s="143">
        <f>IF(U322="snížená",N322,0)</f>
        <v>0</v>
      </c>
      <c r="BG322" s="143">
        <f>IF(U322="zákl. přenesená",N322,0)</f>
        <v>0</v>
      </c>
      <c r="BH322" s="143">
        <f>IF(U322="sníž. přenesená",N322,0)</f>
        <v>0</v>
      </c>
      <c r="BI322" s="143">
        <f>IF(U322="nulová",N322,0)</f>
        <v>0</v>
      </c>
      <c r="BJ322" s="23" t="s">
        <v>144</v>
      </c>
      <c r="BK322" s="143">
        <f>ROUND(L322*K322,2)</f>
        <v>0</v>
      </c>
      <c r="BL322" s="23" t="s">
        <v>249</v>
      </c>
      <c r="BM322" s="23" t="s">
        <v>1305</v>
      </c>
    </row>
    <row r="323" s="1" customFormat="1" ht="25.5" customHeight="1">
      <c r="B323" s="47"/>
      <c r="C323" s="220" t="s">
        <v>605</v>
      </c>
      <c r="D323" s="220" t="s">
        <v>166</v>
      </c>
      <c r="E323" s="221" t="s">
        <v>586</v>
      </c>
      <c r="F323" s="222" t="s">
        <v>587</v>
      </c>
      <c r="G323" s="222"/>
      <c r="H323" s="222"/>
      <c r="I323" s="222"/>
      <c r="J323" s="223" t="s">
        <v>169</v>
      </c>
      <c r="K323" s="224">
        <v>1</v>
      </c>
      <c r="L323" s="225">
        <v>0</v>
      </c>
      <c r="M323" s="226"/>
      <c r="N323" s="227">
        <f>ROUND(L323*K323,2)</f>
        <v>0</v>
      </c>
      <c r="O323" s="227"/>
      <c r="P323" s="227"/>
      <c r="Q323" s="227"/>
      <c r="R323" s="49"/>
      <c r="T323" s="228" t="s">
        <v>22</v>
      </c>
      <c r="U323" s="57" t="s">
        <v>43</v>
      </c>
      <c r="V323" s="48"/>
      <c r="W323" s="229">
        <f>V323*K323</f>
        <v>0</v>
      </c>
      <c r="X323" s="229">
        <v>0.00027999999999999998</v>
      </c>
      <c r="Y323" s="229">
        <f>X323*K323</f>
        <v>0.00027999999999999998</v>
      </c>
      <c r="Z323" s="229">
        <v>0</v>
      </c>
      <c r="AA323" s="230">
        <f>Z323*K323</f>
        <v>0</v>
      </c>
      <c r="AR323" s="23" t="s">
        <v>249</v>
      </c>
      <c r="AT323" s="23" t="s">
        <v>166</v>
      </c>
      <c r="AU323" s="23" t="s">
        <v>144</v>
      </c>
      <c r="AY323" s="23" t="s">
        <v>165</v>
      </c>
      <c r="BE323" s="143">
        <f>IF(U323="základní",N323,0)</f>
        <v>0</v>
      </c>
      <c r="BF323" s="143">
        <f>IF(U323="snížená",N323,0)</f>
        <v>0</v>
      </c>
      <c r="BG323" s="143">
        <f>IF(U323="zákl. přenesená",N323,0)</f>
        <v>0</v>
      </c>
      <c r="BH323" s="143">
        <f>IF(U323="sníž. přenesená",N323,0)</f>
        <v>0</v>
      </c>
      <c r="BI323" s="143">
        <f>IF(U323="nulová",N323,0)</f>
        <v>0</v>
      </c>
      <c r="BJ323" s="23" t="s">
        <v>144</v>
      </c>
      <c r="BK323" s="143">
        <f>ROUND(L323*K323,2)</f>
        <v>0</v>
      </c>
      <c r="BL323" s="23" t="s">
        <v>249</v>
      </c>
      <c r="BM323" s="23" t="s">
        <v>1306</v>
      </c>
    </row>
    <row r="324" s="1" customFormat="1" ht="25.5" customHeight="1">
      <c r="B324" s="47"/>
      <c r="C324" s="220" t="s">
        <v>609</v>
      </c>
      <c r="D324" s="220" t="s">
        <v>166</v>
      </c>
      <c r="E324" s="221" t="s">
        <v>590</v>
      </c>
      <c r="F324" s="222" t="s">
        <v>591</v>
      </c>
      <c r="G324" s="222"/>
      <c r="H324" s="222"/>
      <c r="I324" s="222"/>
      <c r="J324" s="223" t="s">
        <v>169</v>
      </c>
      <c r="K324" s="224">
        <v>1</v>
      </c>
      <c r="L324" s="225">
        <v>0</v>
      </c>
      <c r="M324" s="226"/>
      <c r="N324" s="227">
        <f>ROUND(L324*K324,2)</f>
        <v>0</v>
      </c>
      <c r="O324" s="227"/>
      <c r="P324" s="227"/>
      <c r="Q324" s="227"/>
      <c r="R324" s="49"/>
      <c r="T324" s="228" t="s">
        <v>22</v>
      </c>
      <c r="U324" s="57" t="s">
        <v>43</v>
      </c>
      <c r="V324" s="48"/>
      <c r="W324" s="229">
        <f>V324*K324</f>
        <v>0</v>
      </c>
      <c r="X324" s="229">
        <v>0.0010100000000000001</v>
      </c>
      <c r="Y324" s="229">
        <f>X324*K324</f>
        <v>0.0010100000000000001</v>
      </c>
      <c r="Z324" s="229">
        <v>0</v>
      </c>
      <c r="AA324" s="230">
        <f>Z324*K324</f>
        <v>0</v>
      </c>
      <c r="AR324" s="23" t="s">
        <v>249</v>
      </c>
      <c r="AT324" s="23" t="s">
        <v>166</v>
      </c>
      <c r="AU324" s="23" t="s">
        <v>144</v>
      </c>
      <c r="AY324" s="23" t="s">
        <v>165</v>
      </c>
      <c r="BE324" s="143">
        <f>IF(U324="základní",N324,0)</f>
        <v>0</v>
      </c>
      <c r="BF324" s="143">
        <f>IF(U324="snížená",N324,0)</f>
        <v>0</v>
      </c>
      <c r="BG324" s="143">
        <f>IF(U324="zákl. přenesená",N324,0)</f>
        <v>0</v>
      </c>
      <c r="BH324" s="143">
        <f>IF(U324="sníž. přenesená",N324,0)</f>
        <v>0</v>
      </c>
      <c r="BI324" s="143">
        <f>IF(U324="nulová",N324,0)</f>
        <v>0</v>
      </c>
      <c r="BJ324" s="23" t="s">
        <v>144</v>
      </c>
      <c r="BK324" s="143">
        <f>ROUND(L324*K324,2)</f>
        <v>0</v>
      </c>
      <c r="BL324" s="23" t="s">
        <v>249</v>
      </c>
      <c r="BM324" s="23" t="s">
        <v>1307</v>
      </c>
    </row>
    <row r="325" s="1" customFormat="1" ht="16.5" customHeight="1">
      <c r="B325" s="47"/>
      <c r="C325" s="220" t="s">
        <v>613</v>
      </c>
      <c r="D325" s="220" t="s">
        <v>166</v>
      </c>
      <c r="E325" s="221" t="s">
        <v>594</v>
      </c>
      <c r="F325" s="222" t="s">
        <v>595</v>
      </c>
      <c r="G325" s="222"/>
      <c r="H325" s="222"/>
      <c r="I325" s="222"/>
      <c r="J325" s="223" t="s">
        <v>169</v>
      </c>
      <c r="K325" s="224">
        <v>2</v>
      </c>
      <c r="L325" s="225">
        <v>0</v>
      </c>
      <c r="M325" s="226"/>
      <c r="N325" s="227">
        <f>ROUND(L325*K325,2)</f>
        <v>0</v>
      </c>
      <c r="O325" s="227"/>
      <c r="P325" s="227"/>
      <c r="Q325" s="227"/>
      <c r="R325" s="49"/>
      <c r="T325" s="228" t="s">
        <v>22</v>
      </c>
      <c r="U325" s="57" t="s">
        <v>43</v>
      </c>
      <c r="V325" s="48"/>
      <c r="W325" s="229">
        <f>V325*K325</f>
        <v>0</v>
      </c>
      <c r="X325" s="229">
        <v>9.0000000000000006E-05</v>
      </c>
      <c r="Y325" s="229">
        <f>X325*K325</f>
        <v>0.00018000000000000001</v>
      </c>
      <c r="Z325" s="229">
        <v>0</v>
      </c>
      <c r="AA325" s="230">
        <f>Z325*K325</f>
        <v>0</v>
      </c>
      <c r="AR325" s="23" t="s">
        <v>249</v>
      </c>
      <c r="AT325" s="23" t="s">
        <v>166</v>
      </c>
      <c r="AU325" s="23" t="s">
        <v>144</v>
      </c>
      <c r="AY325" s="23" t="s">
        <v>165</v>
      </c>
      <c r="BE325" s="143">
        <f>IF(U325="základní",N325,0)</f>
        <v>0</v>
      </c>
      <c r="BF325" s="143">
        <f>IF(U325="snížená",N325,0)</f>
        <v>0</v>
      </c>
      <c r="BG325" s="143">
        <f>IF(U325="zákl. přenesená",N325,0)</f>
        <v>0</v>
      </c>
      <c r="BH325" s="143">
        <f>IF(U325="sníž. přenesená",N325,0)</f>
        <v>0</v>
      </c>
      <c r="BI325" s="143">
        <f>IF(U325="nulová",N325,0)</f>
        <v>0</v>
      </c>
      <c r="BJ325" s="23" t="s">
        <v>144</v>
      </c>
      <c r="BK325" s="143">
        <f>ROUND(L325*K325,2)</f>
        <v>0</v>
      </c>
      <c r="BL325" s="23" t="s">
        <v>249</v>
      </c>
      <c r="BM325" s="23" t="s">
        <v>1308</v>
      </c>
    </row>
    <row r="326" s="1" customFormat="1" ht="16.5" customHeight="1">
      <c r="B326" s="47"/>
      <c r="C326" s="220" t="s">
        <v>617</v>
      </c>
      <c r="D326" s="220" t="s">
        <v>166</v>
      </c>
      <c r="E326" s="221" t="s">
        <v>598</v>
      </c>
      <c r="F326" s="222" t="s">
        <v>599</v>
      </c>
      <c r="G326" s="222"/>
      <c r="H326" s="222"/>
      <c r="I326" s="222"/>
      <c r="J326" s="223" t="s">
        <v>169</v>
      </c>
      <c r="K326" s="224">
        <v>1</v>
      </c>
      <c r="L326" s="225">
        <v>0</v>
      </c>
      <c r="M326" s="226"/>
      <c r="N326" s="227">
        <f>ROUND(L326*K326,2)</f>
        <v>0</v>
      </c>
      <c r="O326" s="227"/>
      <c r="P326" s="227"/>
      <c r="Q326" s="227"/>
      <c r="R326" s="49"/>
      <c r="T326" s="228" t="s">
        <v>22</v>
      </c>
      <c r="U326" s="57" t="s">
        <v>43</v>
      </c>
      <c r="V326" s="48"/>
      <c r="W326" s="229">
        <f>V326*K326</f>
        <v>0</v>
      </c>
      <c r="X326" s="229">
        <v>0.00031</v>
      </c>
      <c r="Y326" s="229">
        <f>X326*K326</f>
        <v>0.00031</v>
      </c>
      <c r="Z326" s="229">
        <v>0</v>
      </c>
      <c r="AA326" s="230">
        <f>Z326*K326</f>
        <v>0</v>
      </c>
      <c r="AR326" s="23" t="s">
        <v>249</v>
      </c>
      <c r="AT326" s="23" t="s">
        <v>166</v>
      </c>
      <c r="AU326" s="23" t="s">
        <v>144</v>
      </c>
      <c r="AY326" s="23" t="s">
        <v>165</v>
      </c>
      <c r="BE326" s="143">
        <f>IF(U326="základní",N326,0)</f>
        <v>0</v>
      </c>
      <c r="BF326" s="143">
        <f>IF(U326="snížená",N326,0)</f>
        <v>0</v>
      </c>
      <c r="BG326" s="143">
        <f>IF(U326="zákl. přenesená",N326,0)</f>
        <v>0</v>
      </c>
      <c r="BH326" s="143">
        <f>IF(U326="sníž. přenesená",N326,0)</f>
        <v>0</v>
      </c>
      <c r="BI326" s="143">
        <f>IF(U326="nulová",N326,0)</f>
        <v>0</v>
      </c>
      <c r="BJ326" s="23" t="s">
        <v>144</v>
      </c>
      <c r="BK326" s="143">
        <f>ROUND(L326*K326,2)</f>
        <v>0</v>
      </c>
      <c r="BL326" s="23" t="s">
        <v>249</v>
      </c>
      <c r="BM326" s="23" t="s">
        <v>1309</v>
      </c>
    </row>
    <row r="327" s="1" customFormat="1" ht="25.5" customHeight="1">
      <c r="B327" s="47"/>
      <c r="C327" s="220" t="s">
        <v>621</v>
      </c>
      <c r="D327" s="220" t="s">
        <v>166</v>
      </c>
      <c r="E327" s="221" t="s">
        <v>602</v>
      </c>
      <c r="F327" s="222" t="s">
        <v>603</v>
      </c>
      <c r="G327" s="222"/>
      <c r="H327" s="222"/>
      <c r="I327" s="222"/>
      <c r="J327" s="223" t="s">
        <v>396</v>
      </c>
      <c r="K327" s="272">
        <v>0</v>
      </c>
      <c r="L327" s="225">
        <v>0</v>
      </c>
      <c r="M327" s="226"/>
      <c r="N327" s="227">
        <f>ROUND(L327*K327,2)</f>
        <v>0</v>
      </c>
      <c r="O327" s="227"/>
      <c r="P327" s="227"/>
      <c r="Q327" s="227"/>
      <c r="R327" s="49"/>
      <c r="T327" s="228" t="s">
        <v>22</v>
      </c>
      <c r="U327" s="57" t="s">
        <v>43</v>
      </c>
      <c r="V327" s="48"/>
      <c r="W327" s="229">
        <f>V327*K327</f>
        <v>0</v>
      </c>
      <c r="X327" s="229">
        <v>0</v>
      </c>
      <c r="Y327" s="229">
        <f>X327*K327</f>
        <v>0</v>
      </c>
      <c r="Z327" s="229">
        <v>0</v>
      </c>
      <c r="AA327" s="230">
        <f>Z327*K327</f>
        <v>0</v>
      </c>
      <c r="AR327" s="23" t="s">
        <v>249</v>
      </c>
      <c r="AT327" s="23" t="s">
        <v>166</v>
      </c>
      <c r="AU327" s="23" t="s">
        <v>144</v>
      </c>
      <c r="AY327" s="23" t="s">
        <v>165</v>
      </c>
      <c r="BE327" s="143">
        <f>IF(U327="základní",N327,0)</f>
        <v>0</v>
      </c>
      <c r="BF327" s="143">
        <f>IF(U327="snížená",N327,0)</f>
        <v>0</v>
      </c>
      <c r="BG327" s="143">
        <f>IF(U327="zákl. přenesená",N327,0)</f>
        <v>0</v>
      </c>
      <c r="BH327" s="143">
        <f>IF(U327="sníž. přenesená",N327,0)</f>
        <v>0</v>
      </c>
      <c r="BI327" s="143">
        <f>IF(U327="nulová",N327,0)</f>
        <v>0</v>
      </c>
      <c r="BJ327" s="23" t="s">
        <v>144</v>
      </c>
      <c r="BK327" s="143">
        <f>ROUND(L327*K327,2)</f>
        <v>0</v>
      </c>
      <c r="BL327" s="23" t="s">
        <v>249</v>
      </c>
      <c r="BM327" s="23" t="s">
        <v>1310</v>
      </c>
    </row>
    <row r="328" s="9" customFormat="1" ht="29.88" customHeight="1">
      <c r="B328" s="206"/>
      <c r="C328" s="207"/>
      <c r="D328" s="217" t="s">
        <v>129</v>
      </c>
      <c r="E328" s="217"/>
      <c r="F328" s="217"/>
      <c r="G328" s="217"/>
      <c r="H328" s="217"/>
      <c r="I328" s="217"/>
      <c r="J328" s="217"/>
      <c r="K328" s="217"/>
      <c r="L328" s="217"/>
      <c r="M328" s="217"/>
      <c r="N328" s="268">
        <f>BK328</f>
        <v>0</v>
      </c>
      <c r="O328" s="269"/>
      <c r="P328" s="269"/>
      <c r="Q328" s="269"/>
      <c r="R328" s="210"/>
      <c r="T328" s="211"/>
      <c r="U328" s="207"/>
      <c r="V328" s="207"/>
      <c r="W328" s="212">
        <f>SUM(W329:W363)</f>
        <v>0</v>
      </c>
      <c r="X328" s="207"/>
      <c r="Y328" s="212">
        <f>SUM(Y329:Y363)</f>
        <v>0.061620000000000008</v>
      </c>
      <c r="Z328" s="207"/>
      <c r="AA328" s="213">
        <f>SUM(AA329:AA363)</f>
        <v>0</v>
      </c>
      <c r="AR328" s="214" t="s">
        <v>144</v>
      </c>
      <c r="AT328" s="215" t="s">
        <v>75</v>
      </c>
      <c r="AU328" s="215" t="s">
        <v>84</v>
      </c>
      <c r="AY328" s="214" t="s">
        <v>165</v>
      </c>
      <c r="BK328" s="216">
        <f>SUM(BK329:BK363)</f>
        <v>0</v>
      </c>
    </row>
    <row r="329" s="1" customFormat="1" ht="25.5" customHeight="1">
      <c r="B329" s="47"/>
      <c r="C329" s="220" t="s">
        <v>625</v>
      </c>
      <c r="D329" s="220" t="s">
        <v>166</v>
      </c>
      <c r="E329" s="221" t="s">
        <v>606</v>
      </c>
      <c r="F329" s="222" t="s">
        <v>607</v>
      </c>
      <c r="G329" s="222"/>
      <c r="H329" s="222"/>
      <c r="I329" s="222"/>
      <c r="J329" s="223" t="s">
        <v>169</v>
      </c>
      <c r="K329" s="224">
        <v>40</v>
      </c>
      <c r="L329" s="225">
        <v>0</v>
      </c>
      <c r="M329" s="226"/>
      <c r="N329" s="227">
        <f>ROUND(L329*K329,2)</f>
        <v>0</v>
      </c>
      <c r="O329" s="227"/>
      <c r="P329" s="227"/>
      <c r="Q329" s="227"/>
      <c r="R329" s="49"/>
      <c r="T329" s="228" t="s">
        <v>22</v>
      </c>
      <c r="U329" s="57" t="s">
        <v>43</v>
      </c>
      <c r="V329" s="48"/>
      <c r="W329" s="229">
        <f>V329*K329</f>
        <v>0</v>
      </c>
      <c r="X329" s="229">
        <v>0</v>
      </c>
      <c r="Y329" s="229">
        <f>X329*K329</f>
        <v>0</v>
      </c>
      <c r="Z329" s="229">
        <v>0</v>
      </c>
      <c r="AA329" s="230">
        <f>Z329*K329</f>
        <v>0</v>
      </c>
      <c r="AR329" s="23" t="s">
        <v>249</v>
      </c>
      <c r="AT329" s="23" t="s">
        <v>166</v>
      </c>
      <c r="AU329" s="23" t="s">
        <v>144</v>
      </c>
      <c r="AY329" s="23" t="s">
        <v>165</v>
      </c>
      <c r="BE329" s="143">
        <f>IF(U329="základní",N329,0)</f>
        <v>0</v>
      </c>
      <c r="BF329" s="143">
        <f>IF(U329="snížená",N329,0)</f>
        <v>0</v>
      </c>
      <c r="BG329" s="143">
        <f>IF(U329="zákl. přenesená",N329,0)</f>
        <v>0</v>
      </c>
      <c r="BH329" s="143">
        <f>IF(U329="sníž. přenesená",N329,0)</f>
        <v>0</v>
      </c>
      <c r="BI329" s="143">
        <f>IF(U329="nulová",N329,0)</f>
        <v>0</v>
      </c>
      <c r="BJ329" s="23" t="s">
        <v>144</v>
      </c>
      <c r="BK329" s="143">
        <f>ROUND(L329*K329,2)</f>
        <v>0</v>
      </c>
      <c r="BL329" s="23" t="s">
        <v>249</v>
      </c>
      <c r="BM329" s="23" t="s">
        <v>1311</v>
      </c>
    </row>
    <row r="330" s="1" customFormat="1" ht="25.5" customHeight="1">
      <c r="B330" s="47"/>
      <c r="C330" s="260" t="s">
        <v>629</v>
      </c>
      <c r="D330" s="260" t="s">
        <v>268</v>
      </c>
      <c r="E330" s="261" t="s">
        <v>610</v>
      </c>
      <c r="F330" s="262" t="s">
        <v>611</v>
      </c>
      <c r="G330" s="262"/>
      <c r="H330" s="262"/>
      <c r="I330" s="262"/>
      <c r="J330" s="263" t="s">
        <v>169</v>
      </c>
      <c r="K330" s="264">
        <v>40</v>
      </c>
      <c r="L330" s="265">
        <v>0</v>
      </c>
      <c r="M330" s="266"/>
      <c r="N330" s="267">
        <f>ROUND(L330*K330,2)</f>
        <v>0</v>
      </c>
      <c r="O330" s="227"/>
      <c r="P330" s="227"/>
      <c r="Q330" s="227"/>
      <c r="R330" s="49"/>
      <c r="T330" s="228" t="s">
        <v>22</v>
      </c>
      <c r="U330" s="57" t="s">
        <v>43</v>
      </c>
      <c r="V330" s="48"/>
      <c r="W330" s="229">
        <f>V330*K330</f>
        <v>0</v>
      </c>
      <c r="X330" s="229">
        <v>5.0000000000000002E-05</v>
      </c>
      <c r="Y330" s="229">
        <f>X330*K330</f>
        <v>0.002</v>
      </c>
      <c r="Z330" s="229">
        <v>0</v>
      </c>
      <c r="AA330" s="230">
        <f>Z330*K330</f>
        <v>0</v>
      </c>
      <c r="AR330" s="23" t="s">
        <v>341</v>
      </c>
      <c r="AT330" s="23" t="s">
        <v>268</v>
      </c>
      <c r="AU330" s="23" t="s">
        <v>144</v>
      </c>
      <c r="AY330" s="23" t="s">
        <v>165</v>
      </c>
      <c r="BE330" s="143">
        <f>IF(U330="základní",N330,0)</f>
        <v>0</v>
      </c>
      <c r="BF330" s="143">
        <f>IF(U330="snížená",N330,0)</f>
        <v>0</v>
      </c>
      <c r="BG330" s="143">
        <f>IF(U330="zákl. přenesená",N330,0)</f>
        <v>0</v>
      </c>
      <c r="BH330" s="143">
        <f>IF(U330="sníž. přenesená",N330,0)</f>
        <v>0</v>
      </c>
      <c r="BI330" s="143">
        <f>IF(U330="nulová",N330,0)</f>
        <v>0</v>
      </c>
      <c r="BJ330" s="23" t="s">
        <v>144</v>
      </c>
      <c r="BK330" s="143">
        <f>ROUND(L330*K330,2)</f>
        <v>0</v>
      </c>
      <c r="BL330" s="23" t="s">
        <v>249</v>
      </c>
      <c r="BM330" s="23" t="s">
        <v>1312</v>
      </c>
    </row>
    <row r="331" s="1" customFormat="1" ht="25.5" customHeight="1">
      <c r="B331" s="47"/>
      <c r="C331" s="220" t="s">
        <v>633</v>
      </c>
      <c r="D331" s="220" t="s">
        <v>166</v>
      </c>
      <c r="E331" s="221" t="s">
        <v>614</v>
      </c>
      <c r="F331" s="222" t="s">
        <v>615</v>
      </c>
      <c r="G331" s="222"/>
      <c r="H331" s="222"/>
      <c r="I331" s="222"/>
      <c r="J331" s="223" t="s">
        <v>311</v>
      </c>
      <c r="K331" s="224">
        <v>15</v>
      </c>
      <c r="L331" s="225">
        <v>0</v>
      </c>
      <c r="M331" s="226"/>
      <c r="N331" s="227">
        <f>ROUND(L331*K331,2)</f>
        <v>0</v>
      </c>
      <c r="O331" s="227"/>
      <c r="P331" s="227"/>
      <c r="Q331" s="227"/>
      <c r="R331" s="49"/>
      <c r="T331" s="228" t="s">
        <v>22</v>
      </c>
      <c r="U331" s="57" t="s">
        <v>43</v>
      </c>
      <c r="V331" s="48"/>
      <c r="W331" s="229">
        <f>V331*K331</f>
        <v>0</v>
      </c>
      <c r="X331" s="229">
        <v>0</v>
      </c>
      <c r="Y331" s="229">
        <f>X331*K331</f>
        <v>0</v>
      </c>
      <c r="Z331" s="229">
        <v>0</v>
      </c>
      <c r="AA331" s="230">
        <f>Z331*K331</f>
        <v>0</v>
      </c>
      <c r="AR331" s="23" t="s">
        <v>249</v>
      </c>
      <c r="AT331" s="23" t="s">
        <v>166</v>
      </c>
      <c r="AU331" s="23" t="s">
        <v>144</v>
      </c>
      <c r="AY331" s="23" t="s">
        <v>165</v>
      </c>
      <c r="BE331" s="143">
        <f>IF(U331="základní",N331,0)</f>
        <v>0</v>
      </c>
      <c r="BF331" s="143">
        <f>IF(U331="snížená",N331,0)</f>
        <v>0</v>
      </c>
      <c r="BG331" s="143">
        <f>IF(U331="zákl. přenesená",N331,0)</f>
        <v>0</v>
      </c>
      <c r="BH331" s="143">
        <f>IF(U331="sníž. přenesená",N331,0)</f>
        <v>0</v>
      </c>
      <c r="BI331" s="143">
        <f>IF(U331="nulová",N331,0)</f>
        <v>0</v>
      </c>
      <c r="BJ331" s="23" t="s">
        <v>144</v>
      </c>
      <c r="BK331" s="143">
        <f>ROUND(L331*K331,2)</f>
        <v>0</v>
      </c>
      <c r="BL331" s="23" t="s">
        <v>249</v>
      </c>
      <c r="BM331" s="23" t="s">
        <v>1313</v>
      </c>
    </row>
    <row r="332" s="1" customFormat="1" ht="25.5" customHeight="1">
      <c r="B332" s="47"/>
      <c r="C332" s="260" t="s">
        <v>637</v>
      </c>
      <c r="D332" s="260" t="s">
        <v>268</v>
      </c>
      <c r="E332" s="261" t="s">
        <v>618</v>
      </c>
      <c r="F332" s="262" t="s">
        <v>619</v>
      </c>
      <c r="G332" s="262"/>
      <c r="H332" s="262"/>
      <c r="I332" s="262"/>
      <c r="J332" s="263" t="s">
        <v>311</v>
      </c>
      <c r="K332" s="264">
        <v>15</v>
      </c>
      <c r="L332" s="265">
        <v>0</v>
      </c>
      <c r="M332" s="266"/>
      <c r="N332" s="267">
        <f>ROUND(L332*K332,2)</f>
        <v>0</v>
      </c>
      <c r="O332" s="227"/>
      <c r="P332" s="227"/>
      <c r="Q332" s="227"/>
      <c r="R332" s="49"/>
      <c r="T332" s="228" t="s">
        <v>22</v>
      </c>
      <c r="U332" s="57" t="s">
        <v>43</v>
      </c>
      <c r="V332" s="48"/>
      <c r="W332" s="229">
        <f>V332*K332</f>
        <v>0</v>
      </c>
      <c r="X332" s="229">
        <v>8.0000000000000007E-05</v>
      </c>
      <c r="Y332" s="229">
        <f>X332*K332</f>
        <v>0.0012000000000000001</v>
      </c>
      <c r="Z332" s="229">
        <v>0</v>
      </c>
      <c r="AA332" s="230">
        <f>Z332*K332</f>
        <v>0</v>
      </c>
      <c r="AR332" s="23" t="s">
        <v>341</v>
      </c>
      <c r="AT332" s="23" t="s">
        <v>268</v>
      </c>
      <c r="AU332" s="23" t="s">
        <v>144</v>
      </c>
      <c r="AY332" s="23" t="s">
        <v>165</v>
      </c>
      <c r="BE332" s="143">
        <f>IF(U332="základní",N332,0)</f>
        <v>0</v>
      </c>
      <c r="BF332" s="143">
        <f>IF(U332="snížená",N332,0)</f>
        <v>0</v>
      </c>
      <c r="BG332" s="143">
        <f>IF(U332="zákl. přenesená",N332,0)</f>
        <v>0</v>
      </c>
      <c r="BH332" s="143">
        <f>IF(U332="sníž. přenesená",N332,0)</f>
        <v>0</v>
      </c>
      <c r="BI332" s="143">
        <f>IF(U332="nulová",N332,0)</f>
        <v>0</v>
      </c>
      <c r="BJ332" s="23" t="s">
        <v>144</v>
      </c>
      <c r="BK332" s="143">
        <f>ROUND(L332*K332,2)</f>
        <v>0</v>
      </c>
      <c r="BL332" s="23" t="s">
        <v>249</v>
      </c>
      <c r="BM332" s="23" t="s">
        <v>1314</v>
      </c>
    </row>
    <row r="333" s="1" customFormat="1" ht="38.25" customHeight="1">
      <c r="B333" s="47"/>
      <c r="C333" s="220" t="s">
        <v>641</v>
      </c>
      <c r="D333" s="220" t="s">
        <v>166</v>
      </c>
      <c r="E333" s="221" t="s">
        <v>622</v>
      </c>
      <c r="F333" s="222" t="s">
        <v>623</v>
      </c>
      <c r="G333" s="222"/>
      <c r="H333" s="222"/>
      <c r="I333" s="222"/>
      <c r="J333" s="223" t="s">
        <v>311</v>
      </c>
      <c r="K333" s="224">
        <v>135</v>
      </c>
      <c r="L333" s="225">
        <v>0</v>
      </c>
      <c r="M333" s="226"/>
      <c r="N333" s="227">
        <f>ROUND(L333*K333,2)</f>
        <v>0</v>
      </c>
      <c r="O333" s="227"/>
      <c r="P333" s="227"/>
      <c r="Q333" s="227"/>
      <c r="R333" s="49"/>
      <c r="T333" s="228" t="s">
        <v>22</v>
      </c>
      <c r="U333" s="57" t="s">
        <v>43</v>
      </c>
      <c r="V333" s="48"/>
      <c r="W333" s="229">
        <f>V333*K333</f>
        <v>0</v>
      </c>
      <c r="X333" s="229">
        <v>0</v>
      </c>
      <c r="Y333" s="229">
        <f>X333*K333</f>
        <v>0</v>
      </c>
      <c r="Z333" s="229">
        <v>0</v>
      </c>
      <c r="AA333" s="230">
        <f>Z333*K333</f>
        <v>0</v>
      </c>
      <c r="AR333" s="23" t="s">
        <v>249</v>
      </c>
      <c r="AT333" s="23" t="s">
        <v>166</v>
      </c>
      <c r="AU333" s="23" t="s">
        <v>144</v>
      </c>
      <c r="AY333" s="23" t="s">
        <v>165</v>
      </c>
      <c r="BE333" s="143">
        <f>IF(U333="základní",N333,0)</f>
        <v>0</v>
      </c>
      <c r="BF333" s="143">
        <f>IF(U333="snížená",N333,0)</f>
        <v>0</v>
      </c>
      <c r="BG333" s="143">
        <f>IF(U333="zákl. přenesená",N333,0)</f>
        <v>0</v>
      </c>
      <c r="BH333" s="143">
        <f>IF(U333="sníž. přenesená",N333,0)</f>
        <v>0</v>
      </c>
      <c r="BI333" s="143">
        <f>IF(U333="nulová",N333,0)</f>
        <v>0</v>
      </c>
      <c r="BJ333" s="23" t="s">
        <v>144</v>
      </c>
      <c r="BK333" s="143">
        <f>ROUND(L333*K333,2)</f>
        <v>0</v>
      </c>
      <c r="BL333" s="23" t="s">
        <v>249</v>
      </c>
      <c r="BM333" s="23" t="s">
        <v>1315</v>
      </c>
    </row>
    <row r="334" s="1" customFormat="1" ht="25.5" customHeight="1">
      <c r="B334" s="47"/>
      <c r="C334" s="260" t="s">
        <v>645</v>
      </c>
      <c r="D334" s="260" t="s">
        <v>268</v>
      </c>
      <c r="E334" s="261" t="s">
        <v>626</v>
      </c>
      <c r="F334" s="262" t="s">
        <v>627</v>
      </c>
      <c r="G334" s="262"/>
      <c r="H334" s="262"/>
      <c r="I334" s="262"/>
      <c r="J334" s="263" t="s">
        <v>311</v>
      </c>
      <c r="K334" s="264">
        <v>135</v>
      </c>
      <c r="L334" s="265">
        <v>0</v>
      </c>
      <c r="M334" s="266"/>
      <c r="N334" s="267">
        <f>ROUND(L334*K334,2)</f>
        <v>0</v>
      </c>
      <c r="O334" s="227"/>
      <c r="P334" s="227"/>
      <c r="Q334" s="227"/>
      <c r="R334" s="49"/>
      <c r="T334" s="228" t="s">
        <v>22</v>
      </c>
      <c r="U334" s="57" t="s">
        <v>43</v>
      </c>
      <c r="V334" s="48"/>
      <c r="W334" s="229">
        <f>V334*K334</f>
        <v>0</v>
      </c>
      <c r="X334" s="229">
        <v>0.00012</v>
      </c>
      <c r="Y334" s="229">
        <f>X334*K334</f>
        <v>0.016199999999999999</v>
      </c>
      <c r="Z334" s="229">
        <v>0</v>
      </c>
      <c r="AA334" s="230">
        <f>Z334*K334</f>
        <v>0</v>
      </c>
      <c r="AR334" s="23" t="s">
        <v>341</v>
      </c>
      <c r="AT334" s="23" t="s">
        <v>268</v>
      </c>
      <c r="AU334" s="23" t="s">
        <v>144</v>
      </c>
      <c r="AY334" s="23" t="s">
        <v>165</v>
      </c>
      <c r="BE334" s="143">
        <f>IF(U334="základní",N334,0)</f>
        <v>0</v>
      </c>
      <c r="BF334" s="143">
        <f>IF(U334="snížená",N334,0)</f>
        <v>0</v>
      </c>
      <c r="BG334" s="143">
        <f>IF(U334="zákl. přenesená",N334,0)</f>
        <v>0</v>
      </c>
      <c r="BH334" s="143">
        <f>IF(U334="sníž. přenesená",N334,0)</f>
        <v>0</v>
      </c>
      <c r="BI334" s="143">
        <f>IF(U334="nulová",N334,0)</f>
        <v>0</v>
      </c>
      <c r="BJ334" s="23" t="s">
        <v>144</v>
      </c>
      <c r="BK334" s="143">
        <f>ROUND(L334*K334,2)</f>
        <v>0</v>
      </c>
      <c r="BL334" s="23" t="s">
        <v>249</v>
      </c>
      <c r="BM334" s="23" t="s">
        <v>1316</v>
      </c>
    </row>
    <row r="335" s="1" customFormat="1" ht="38.25" customHeight="1">
      <c r="B335" s="47"/>
      <c r="C335" s="220" t="s">
        <v>649</v>
      </c>
      <c r="D335" s="220" t="s">
        <v>166</v>
      </c>
      <c r="E335" s="221" t="s">
        <v>630</v>
      </c>
      <c r="F335" s="222" t="s">
        <v>631</v>
      </c>
      <c r="G335" s="222"/>
      <c r="H335" s="222"/>
      <c r="I335" s="222"/>
      <c r="J335" s="223" t="s">
        <v>311</v>
      </c>
      <c r="K335" s="224">
        <v>160</v>
      </c>
      <c r="L335" s="225">
        <v>0</v>
      </c>
      <c r="M335" s="226"/>
      <c r="N335" s="227">
        <f>ROUND(L335*K335,2)</f>
        <v>0</v>
      </c>
      <c r="O335" s="227"/>
      <c r="P335" s="227"/>
      <c r="Q335" s="227"/>
      <c r="R335" s="49"/>
      <c r="T335" s="228" t="s">
        <v>22</v>
      </c>
      <c r="U335" s="57" t="s">
        <v>43</v>
      </c>
      <c r="V335" s="48"/>
      <c r="W335" s="229">
        <f>V335*K335</f>
        <v>0</v>
      </c>
      <c r="X335" s="229">
        <v>0</v>
      </c>
      <c r="Y335" s="229">
        <f>X335*K335</f>
        <v>0</v>
      </c>
      <c r="Z335" s="229">
        <v>0</v>
      </c>
      <c r="AA335" s="230">
        <f>Z335*K335</f>
        <v>0</v>
      </c>
      <c r="AR335" s="23" t="s">
        <v>249</v>
      </c>
      <c r="AT335" s="23" t="s">
        <v>166</v>
      </c>
      <c r="AU335" s="23" t="s">
        <v>144</v>
      </c>
      <c r="AY335" s="23" t="s">
        <v>165</v>
      </c>
      <c r="BE335" s="143">
        <f>IF(U335="základní",N335,0)</f>
        <v>0</v>
      </c>
      <c r="BF335" s="143">
        <f>IF(U335="snížená",N335,0)</f>
        <v>0</v>
      </c>
      <c r="BG335" s="143">
        <f>IF(U335="zákl. přenesená",N335,0)</f>
        <v>0</v>
      </c>
      <c r="BH335" s="143">
        <f>IF(U335="sníž. přenesená",N335,0)</f>
        <v>0</v>
      </c>
      <c r="BI335" s="143">
        <f>IF(U335="nulová",N335,0)</f>
        <v>0</v>
      </c>
      <c r="BJ335" s="23" t="s">
        <v>144</v>
      </c>
      <c r="BK335" s="143">
        <f>ROUND(L335*K335,2)</f>
        <v>0</v>
      </c>
      <c r="BL335" s="23" t="s">
        <v>249</v>
      </c>
      <c r="BM335" s="23" t="s">
        <v>1317</v>
      </c>
    </row>
    <row r="336" s="1" customFormat="1" ht="25.5" customHeight="1">
      <c r="B336" s="47"/>
      <c r="C336" s="260" t="s">
        <v>653</v>
      </c>
      <c r="D336" s="260" t="s">
        <v>268</v>
      </c>
      <c r="E336" s="261" t="s">
        <v>634</v>
      </c>
      <c r="F336" s="262" t="s">
        <v>635</v>
      </c>
      <c r="G336" s="262"/>
      <c r="H336" s="262"/>
      <c r="I336" s="262"/>
      <c r="J336" s="263" t="s">
        <v>311</v>
      </c>
      <c r="K336" s="264">
        <v>160</v>
      </c>
      <c r="L336" s="265">
        <v>0</v>
      </c>
      <c r="M336" s="266"/>
      <c r="N336" s="267">
        <f>ROUND(L336*K336,2)</f>
        <v>0</v>
      </c>
      <c r="O336" s="227"/>
      <c r="P336" s="227"/>
      <c r="Q336" s="227"/>
      <c r="R336" s="49"/>
      <c r="T336" s="228" t="s">
        <v>22</v>
      </c>
      <c r="U336" s="57" t="s">
        <v>43</v>
      </c>
      <c r="V336" s="48"/>
      <c r="W336" s="229">
        <f>V336*K336</f>
        <v>0</v>
      </c>
      <c r="X336" s="229">
        <v>0.00017000000000000001</v>
      </c>
      <c r="Y336" s="229">
        <f>X336*K336</f>
        <v>0.027200000000000002</v>
      </c>
      <c r="Z336" s="229">
        <v>0</v>
      </c>
      <c r="AA336" s="230">
        <f>Z336*K336</f>
        <v>0</v>
      </c>
      <c r="AR336" s="23" t="s">
        <v>341</v>
      </c>
      <c r="AT336" s="23" t="s">
        <v>268</v>
      </c>
      <c r="AU336" s="23" t="s">
        <v>144</v>
      </c>
      <c r="AY336" s="23" t="s">
        <v>165</v>
      </c>
      <c r="BE336" s="143">
        <f>IF(U336="základní",N336,0)</f>
        <v>0</v>
      </c>
      <c r="BF336" s="143">
        <f>IF(U336="snížená",N336,0)</f>
        <v>0</v>
      </c>
      <c r="BG336" s="143">
        <f>IF(U336="zákl. přenesená",N336,0)</f>
        <v>0</v>
      </c>
      <c r="BH336" s="143">
        <f>IF(U336="sníž. přenesená",N336,0)</f>
        <v>0</v>
      </c>
      <c r="BI336" s="143">
        <f>IF(U336="nulová",N336,0)</f>
        <v>0</v>
      </c>
      <c r="BJ336" s="23" t="s">
        <v>144</v>
      </c>
      <c r="BK336" s="143">
        <f>ROUND(L336*K336,2)</f>
        <v>0</v>
      </c>
      <c r="BL336" s="23" t="s">
        <v>249</v>
      </c>
      <c r="BM336" s="23" t="s">
        <v>1318</v>
      </c>
    </row>
    <row r="337" s="1" customFormat="1" ht="25.5" customHeight="1">
      <c r="B337" s="47"/>
      <c r="C337" s="220" t="s">
        <v>657</v>
      </c>
      <c r="D337" s="220" t="s">
        <v>166</v>
      </c>
      <c r="E337" s="221" t="s">
        <v>638</v>
      </c>
      <c r="F337" s="222" t="s">
        <v>639</v>
      </c>
      <c r="G337" s="222"/>
      <c r="H337" s="222"/>
      <c r="I337" s="222"/>
      <c r="J337" s="223" t="s">
        <v>169</v>
      </c>
      <c r="K337" s="224">
        <v>4</v>
      </c>
      <c r="L337" s="225">
        <v>0</v>
      </c>
      <c r="M337" s="226"/>
      <c r="N337" s="227">
        <f>ROUND(L337*K337,2)</f>
        <v>0</v>
      </c>
      <c r="O337" s="227"/>
      <c r="P337" s="227"/>
      <c r="Q337" s="227"/>
      <c r="R337" s="49"/>
      <c r="T337" s="228" t="s">
        <v>22</v>
      </c>
      <c r="U337" s="57" t="s">
        <v>43</v>
      </c>
      <c r="V337" s="48"/>
      <c r="W337" s="229">
        <f>V337*K337</f>
        <v>0</v>
      </c>
      <c r="X337" s="229">
        <v>0</v>
      </c>
      <c r="Y337" s="229">
        <f>X337*K337</f>
        <v>0</v>
      </c>
      <c r="Z337" s="229">
        <v>0</v>
      </c>
      <c r="AA337" s="230">
        <f>Z337*K337</f>
        <v>0</v>
      </c>
      <c r="AR337" s="23" t="s">
        <v>249</v>
      </c>
      <c r="AT337" s="23" t="s">
        <v>166</v>
      </c>
      <c r="AU337" s="23" t="s">
        <v>144</v>
      </c>
      <c r="AY337" s="23" t="s">
        <v>165</v>
      </c>
      <c r="BE337" s="143">
        <f>IF(U337="základní",N337,0)</f>
        <v>0</v>
      </c>
      <c r="BF337" s="143">
        <f>IF(U337="snížená",N337,0)</f>
        <v>0</v>
      </c>
      <c r="BG337" s="143">
        <f>IF(U337="zákl. přenesená",N337,0)</f>
        <v>0</v>
      </c>
      <c r="BH337" s="143">
        <f>IF(U337="sníž. přenesená",N337,0)</f>
        <v>0</v>
      </c>
      <c r="BI337" s="143">
        <f>IF(U337="nulová",N337,0)</f>
        <v>0</v>
      </c>
      <c r="BJ337" s="23" t="s">
        <v>144</v>
      </c>
      <c r="BK337" s="143">
        <f>ROUND(L337*K337,2)</f>
        <v>0</v>
      </c>
      <c r="BL337" s="23" t="s">
        <v>249</v>
      </c>
      <c r="BM337" s="23" t="s">
        <v>1319</v>
      </c>
    </row>
    <row r="338" s="1" customFormat="1" ht="25.5" customHeight="1">
      <c r="B338" s="47"/>
      <c r="C338" s="260" t="s">
        <v>661</v>
      </c>
      <c r="D338" s="260" t="s">
        <v>268</v>
      </c>
      <c r="E338" s="261" t="s">
        <v>642</v>
      </c>
      <c r="F338" s="262" t="s">
        <v>643</v>
      </c>
      <c r="G338" s="262"/>
      <c r="H338" s="262"/>
      <c r="I338" s="262"/>
      <c r="J338" s="263" t="s">
        <v>169</v>
      </c>
      <c r="K338" s="264">
        <v>4</v>
      </c>
      <c r="L338" s="265">
        <v>0</v>
      </c>
      <c r="M338" s="266"/>
      <c r="N338" s="267">
        <f>ROUND(L338*K338,2)</f>
        <v>0</v>
      </c>
      <c r="O338" s="227"/>
      <c r="P338" s="227"/>
      <c r="Q338" s="227"/>
      <c r="R338" s="49"/>
      <c r="T338" s="228" t="s">
        <v>22</v>
      </c>
      <c r="U338" s="57" t="s">
        <v>43</v>
      </c>
      <c r="V338" s="48"/>
      <c r="W338" s="229">
        <f>V338*K338</f>
        <v>0</v>
      </c>
      <c r="X338" s="229">
        <v>0.00016000000000000001</v>
      </c>
      <c r="Y338" s="229">
        <f>X338*K338</f>
        <v>0.00064000000000000005</v>
      </c>
      <c r="Z338" s="229">
        <v>0</v>
      </c>
      <c r="AA338" s="230">
        <f>Z338*K338</f>
        <v>0</v>
      </c>
      <c r="AR338" s="23" t="s">
        <v>341</v>
      </c>
      <c r="AT338" s="23" t="s">
        <v>268</v>
      </c>
      <c r="AU338" s="23" t="s">
        <v>144</v>
      </c>
      <c r="AY338" s="23" t="s">
        <v>165</v>
      </c>
      <c r="BE338" s="143">
        <f>IF(U338="základní",N338,0)</f>
        <v>0</v>
      </c>
      <c r="BF338" s="143">
        <f>IF(U338="snížená",N338,0)</f>
        <v>0</v>
      </c>
      <c r="BG338" s="143">
        <f>IF(U338="zákl. přenesená",N338,0)</f>
        <v>0</v>
      </c>
      <c r="BH338" s="143">
        <f>IF(U338="sníž. přenesená",N338,0)</f>
        <v>0</v>
      </c>
      <c r="BI338" s="143">
        <f>IF(U338="nulová",N338,0)</f>
        <v>0</v>
      </c>
      <c r="BJ338" s="23" t="s">
        <v>144</v>
      </c>
      <c r="BK338" s="143">
        <f>ROUND(L338*K338,2)</f>
        <v>0</v>
      </c>
      <c r="BL338" s="23" t="s">
        <v>249</v>
      </c>
      <c r="BM338" s="23" t="s">
        <v>1320</v>
      </c>
    </row>
    <row r="339" s="1" customFormat="1" ht="25.5" customHeight="1">
      <c r="B339" s="47"/>
      <c r="C339" s="220" t="s">
        <v>665</v>
      </c>
      <c r="D339" s="220" t="s">
        <v>166</v>
      </c>
      <c r="E339" s="221" t="s">
        <v>646</v>
      </c>
      <c r="F339" s="222" t="s">
        <v>647</v>
      </c>
      <c r="G339" s="222"/>
      <c r="H339" s="222"/>
      <c r="I339" s="222"/>
      <c r="J339" s="223" t="s">
        <v>169</v>
      </c>
      <c r="K339" s="224">
        <v>1</v>
      </c>
      <c r="L339" s="225">
        <v>0</v>
      </c>
      <c r="M339" s="226"/>
      <c r="N339" s="227">
        <f>ROUND(L339*K339,2)</f>
        <v>0</v>
      </c>
      <c r="O339" s="227"/>
      <c r="P339" s="227"/>
      <c r="Q339" s="227"/>
      <c r="R339" s="49"/>
      <c r="T339" s="228" t="s">
        <v>22</v>
      </c>
      <c r="U339" s="57" t="s">
        <v>43</v>
      </c>
      <c r="V339" s="48"/>
      <c r="W339" s="229">
        <f>V339*K339</f>
        <v>0</v>
      </c>
      <c r="X339" s="229">
        <v>0</v>
      </c>
      <c r="Y339" s="229">
        <f>X339*K339</f>
        <v>0</v>
      </c>
      <c r="Z339" s="229">
        <v>0</v>
      </c>
      <c r="AA339" s="230">
        <f>Z339*K339</f>
        <v>0</v>
      </c>
      <c r="AR339" s="23" t="s">
        <v>249</v>
      </c>
      <c r="AT339" s="23" t="s">
        <v>166</v>
      </c>
      <c r="AU339" s="23" t="s">
        <v>144</v>
      </c>
      <c r="AY339" s="23" t="s">
        <v>165</v>
      </c>
      <c r="BE339" s="143">
        <f>IF(U339="základní",N339,0)</f>
        <v>0</v>
      </c>
      <c r="BF339" s="143">
        <f>IF(U339="snížená",N339,0)</f>
        <v>0</v>
      </c>
      <c r="BG339" s="143">
        <f>IF(U339="zákl. přenesená",N339,0)</f>
        <v>0</v>
      </c>
      <c r="BH339" s="143">
        <f>IF(U339="sníž. přenesená",N339,0)</f>
        <v>0</v>
      </c>
      <c r="BI339" s="143">
        <f>IF(U339="nulová",N339,0)</f>
        <v>0</v>
      </c>
      <c r="BJ339" s="23" t="s">
        <v>144</v>
      </c>
      <c r="BK339" s="143">
        <f>ROUND(L339*K339,2)</f>
        <v>0</v>
      </c>
      <c r="BL339" s="23" t="s">
        <v>249</v>
      </c>
      <c r="BM339" s="23" t="s">
        <v>1321</v>
      </c>
    </row>
    <row r="340" s="1" customFormat="1" ht="25.5" customHeight="1">
      <c r="B340" s="47"/>
      <c r="C340" s="260" t="s">
        <v>669</v>
      </c>
      <c r="D340" s="260" t="s">
        <v>268</v>
      </c>
      <c r="E340" s="261" t="s">
        <v>650</v>
      </c>
      <c r="F340" s="262" t="s">
        <v>651</v>
      </c>
      <c r="G340" s="262"/>
      <c r="H340" s="262"/>
      <c r="I340" s="262"/>
      <c r="J340" s="263" t="s">
        <v>169</v>
      </c>
      <c r="K340" s="264">
        <v>1</v>
      </c>
      <c r="L340" s="265">
        <v>0</v>
      </c>
      <c r="M340" s="266"/>
      <c r="N340" s="267">
        <f>ROUND(L340*K340,2)</f>
        <v>0</v>
      </c>
      <c r="O340" s="227"/>
      <c r="P340" s="227"/>
      <c r="Q340" s="227"/>
      <c r="R340" s="49"/>
      <c r="T340" s="228" t="s">
        <v>22</v>
      </c>
      <c r="U340" s="57" t="s">
        <v>43</v>
      </c>
      <c r="V340" s="48"/>
      <c r="W340" s="229">
        <f>V340*K340</f>
        <v>0</v>
      </c>
      <c r="X340" s="229">
        <v>0.0035300000000000002</v>
      </c>
      <c r="Y340" s="229">
        <f>X340*K340</f>
        <v>0.0035300000000000002</v>
      </c>
      <c r="Z340" s="229">
        <v>0</v>
      </c>
      <c r="AA340" s="230">
        <f>Z340*K340</f>
        <v>0</v>
      </c>
      <c r="AR340" s="23" t="s">
        <v>341</v>
      </c>
      <c r="AT340" s="23" t="s">
        <v>268</v>
      </c>
      <c r="AU340" s="23" t="s">
        <v>144</v>
      </c>
      <c r="AY340" s="23" t="s">
        <v>165</v>
      </c>
      <c r="BE340" s="143">
        <f>IF(U340="základní",N340,0)</f>
        <v>0</v>
      </c>
      <c r="BF340" s="143">
        <f>IF(U340="snížená",N340,0)</f>
        <v>0</v>
      </c>
      <c r="BG340" s="143">
        <f>IF(U340="zákl. přenesená",N340,0)</f>
        <v>0</v>
      </c>
      <c r="BH340" s="143">
        <f>IF(U340="sníž. přenesená",N340,0)</f>
        <v>0</v>
      </c>
      <c r="BI340" s="143">
        <f>IF(U340="nulová",N340,0)</f>
        <v>0</v>
      </c>
      <c r="BJ340" s="23" t="s">
        <v>144</v>
      </c>
      <c r="BK340" s="143">
        <f>ROUND(L340*K340,2)</f>
        <v>0</v>
      </c>
      <c r="BL340" s="23" t="s">
        <v>249</v>
      </c>
      <c r="BM340" s="23" t="s">
        <v>1322</v>
      </c>
    </row>
    <row r="341" s="1" customFormat="1" ht="25.5" customHeight="1">
      <c r="B341" s="47"/>
      <c r="C341" s="220" t="s">
        <v>673</v>
      </c>
      <c r="D341" s="220" t="s">
        <v>166</v>
      </c>
      <c r="E341" s="221" t="s">
        <v>654</v>
      </c>
      <c r="F341" s="222" t="s">
        <v>655</v>
      </c>
      <c r="G341" s="222"/>
      <c r="H341" s="222"/>
      <c r="I341" s="222"/>
      <c r="J341" s="223" t="s">
        <v>169</v>
      </c>
      <c r="K341" s="224">
        <v>13</v>
      </c>
      <c r="L341" s="225">
        <v>0</v>
      </c>
      <c r="M341" s="226"/>
      <c r="N341" s="227">
        <f>ROUND(L341*K341,2)</f>
        <v>0</v>
      </c>
      <c r="O341" s="227"/>
      <c r="P341" s="227"/>
      <c r="Q341" s="227"/>
      <c r="R341" s="49"/>
      <c r="T341" s="228" t="s">
        <v>22</v>
      </c>
      <c r="U341" s="57" t="s">
        <v>43</v>
      </c>
      <c r="V341" s="48"/>
      <c r="W341" s="229">
        <f>V341*K341</f>
        <v>0</v>
      </c>
      <c r="X341" s="229">
        <v>0</v>
      </c>
      <c r="Y341" s="229">
        <f>X341*K341</f>
        <v>0</v>
      </c>
      <c r="Z341" s="229">
        <v>0</v>
      </c>
      <c r="AA341" s="230">
        <f>Z341*K341</f>
        <v>0</v>
      </c>
      <c r="AR341" s="23" t="s">
        <v>249</v>
      </c>
      <c r="AT341" s="23" t="s">
        <v>166</v>
      </c>
      <c r="AU341" s="23" t="s">
        <v>144</v>
      </c>
      <c r="AY341" s="23" t="s">
        <v>165</v>
      </c>
      <c r="BE341" s="143">
        <f>IF(U341="základní",N341,0)</f>
        <v>0</v>
      </c>
      <c r="BF341" s="143">
        <f>IF(U341="snížená",N341,0)</f>
        <v>0</v>
      </c>
      <c r="BG341" s="143">
        <f>IF(U341="zákl. přenesená",N341,0)</f>
        <v>0</v>
      </c>
      <c r="BH341" s="143">
        <f>IF(U341="sníž. přenesená",N341,0)</f>
        <v>0</v>
      </c>
      <c r="BI341" s="143">
        <f>IF(U341="nulová",N341,0)</f>
        <v>0</v>
      </c>
      <c r="BJ341" s="23" t="s">
        <v>144</v>
      </c>
      <c r="BK341" s="143">
        <f>ROUND(L341*K341,2)</f>
        <v>0</v>
      </c>
      <c r="BL341" s="23" t="s">
        <v>249</v>
      </c>
      <c r="BM341" s="23" t="s">
        <v>1323</v>
      </c>
    </row>
    <row r="342" s="1" customFormat="1" ht="25.5" customHeight="1">
      <c r="B342" s="47"/>
      <c r="C342" s="260" t="s">
        <v>677</v>
      </c>
      <c r="D342" s="260" t="s">
        <v>268</v>
      </c>
      <c r="E342" s="261" t="s">
        <v>658</v>
      </c>
      <c r="F342" s="262" t="s">
        <v>659</v>
      </c>
      <c r="G342" s="262"/>
      <c r="H342" s="262"/>
      <c r="I342" s="262"/>
      <c r="J342" s="263" t="s">
        <v>169</v>
      </c>
      <c r="K342" s="264">
        <v>7</v>
      </c>
      <c r="L342" s="265">
        <v>0</v>
      </c>
      <c r="M342" s="266"/>
      <c r="N342" s="267">
        <f>ROUND(L342*K342,2)</f>
        <v>0</v>
      </c>
      <c r="O342" s="227"/>
      <c r="P342" s="227"/>
      <c r="Q342" s="227"/>
      <c r="R342" s="49"/>
      <c r="T342" s="228" t="s">
        <v>22</v>
      </c>
      <c r="U342" s="57" t="s">
        <v>43</v>
      </c>
      <c r="V342" s="48"/>
      <c r="W342" s="229">
        <f>V342*K342</f>
        <v>0</v>
      </c>
      <c r="X342" s="229">
        <v>5.0000000000000002E-05</v>
      </c>
      <c r="Y342" s="229">
        <f>X342*K342</f>
        <v>0.00035</v>
      </c>
      <c r="Z342" s="229">
        <v>0</v>
      </c>
      <c r="AA342" s="230">
        <f>Z342*K342</f>
        <v>0</v>
      </c>
      <c r="AR342" s="23" t="s">
        <v>341</v>
      </c>
      <c r="AT342" s="23" t="s">
        <v>268</v>
      </c>
      <c r="AU342" s="23" t="s">
        <v>144</v>
      </c>
      <c r="AY342" s="23" t="s">
        <v>165</v>
      </c>
      <c r="BE342" s="143">
        <f>IF(U342="základní",N342,0)</f>
        <v>0</v>
      </c>
      <c r="BF342" s="143">
        <f>IF(U342="snížená",N342,0)</f>
        <v>0</v>
      </c>
      <c r="BG342" s="143">
        <f>IF(U342="zákl. přenesená",N342,0)</f>
        <v>0</v>
      </c>
      <c r="BH342" s="143">
        <f>IF(U342="sníž. přenesená",N342,0)</f>
        <v>0</v>
      </c>
      <c r="BI342" s="143">
        <f>IF(U342="nulová",N342,0)</f>
        <v>0</v>
      </c>
      <c r="BJ342" s="23" t="s">
        <v>144</v>
      </c>
      <c r="BK342" s="143">
        <f>ROUND(L342*K342,2)</f>
        <v>0</v>
      </c>
      <c r="BL342" s="23" t="s">
        <v>249</v>
      </c>
      <c r="BM342" s="23" t="s">
        <v>1324</v>
      </c>
    </row>
    <row r="343" s="1" customFormat="1" ht="25.5" customHeight="1">
      <c r="B343" s="47"/>
      <c r="C343" s="260" t="s">
        <v>681</v>
      </c>
      <c r="D343" s="260" t="s">
        <v>268</v>
      </c>
      <c r="E343" s="261" t="s">
        <v>662</v>
      </c>
      <c r="F343" s="262" t="s">
        <v>663</v>
      </c>
      <c r="G343" s="262"/>
      <c r="H343" s="262"/>
      <c r="I343" s="262"/>
      <c r="J343" s="263" t="s">
        <v>169</v>
      </c>
      <c r="K343" s="264">
        <v>6</v>
      </c>
      <c r="L343" s="265">
        <v>0</v>
      </c>
      <c r="M343" s="266"/>
      <c r="N343" s="267">
        <f>ROUND(L343*K343,2)</f>
        <v>0</v>
      </c>
      <c r="O343" s="227"/>
      <c r="P343" s="227"/>
      <c r="Q343" s="227"/>
      <c r="R343" s="49"/>
      <c r="T343" s="228" t="s">
        <v>22</v>
      </c>
      <c r="U343" s="57" t="s">
        <v>43</v>
      </c>
      <c r="V343" s="48"/>
      <c r="W343" s="229">
        <f>V343*K343</f>
        <v>0</v>
      </c>
      <c r="X343" s="229">
        <v>5.0000000000000002E-05</v>
      </c>
      <c r="Y343" s="229">
        <f>X343*K343</f>
        <v>0.00030000000000000003</v>
      </c>
      <c r="Z343" s="229">
        <v>0</v>
      </c>
      <c r="AA343" s="230">
        <f>Z343*K343</f>
        <v>0</v>
      </c>
      <c r="AR343" s="23" t="s">
        <v>341</v>
      </c>
      <c r="AT343" s="23" t="s">
        <v>268</v>
      </c>
      <c r="AU343" s="23" t="s">
        <v>144</v>
      </c>
      <c r="AY343" s="23" t="s">
        <v>165</v>
      </c>
      <c r="BE343" s="143">
        <f>IF(U343="základní",N343,0)</f>
        <v>0</v>
      </c>
      <c r="BF343" s="143">
        <f>IF(U343="snížená",N343,0)</f>
        <v>0</v>
      </c>
      <c r="BG343" s="143">
        <f>IF(U343="zákl. přenesená",N343,0)</f>
        <v>0</v>
      </c>
      <c r="BH343" s="143">
        <f>IF(U343="sníž. přenesená",N343,0)</f>
        <v>0</v>
      </c>
      <c r="BI343" s="143">
        <f>IF(U343="nulová",N343,0)</f>
        <v>0</v>
      </c>
      <c r="BJ343" s="23" t="s">
        <v>144</v>
      </c>
      <c r="BK343" s="143">
        <f>ROUND(L343*K343,2)</f>
        <v>0</v>
      </c>
      <c r="BL343" s="23" t="s">
        <v>249</v>
      </c>
      <c r="BM343" s="23" t="s">
        <v>1325</v>
      </c>
    </row>
    <row r="344" s="1" customFormat="1" ht="38.25" customHeight="1">
      <c r="B344" s="47"/>
      <c r="C344" s="220" t="s">
        <v>685</v>
      </c>
      <c r="D344" s="220" t="s">
        <v>166</v>
      </c>
      <c r="E344" s="221" t="s">
        <v>666</v>
      </c>
      <c r="F344" s="222" t="s">
        <v>667</v>
      </c>
      <c r="G344" s="222"/>
      <c r="H344" s="222"/>
      <c r="I344" s="222"/>
      <c r="J344" s="223" t="s">
        <v>169</v>
      </c>
      <c r="K344" s="224">
        <v>23</v>
      </c>
      <c r="L344" s="225">
        <v>0</v>
      </c>
      <c r="M344" s="226"/>
      <c r="N344" s="227">
        <f>ROUND(L344*K344,2)</f>
        <v>0</v>
      </c>
      <c r="O344" s="227"/>
      <c r="P344" s="227"/>
      <c r="Q344" s="227"/>
      <c r="R344" s="49"/>
      <c r="T344" s="228" t="s">
        <v>22</v>
      </c>
      <c r="U344" s="57" t="s">
        <v>43</v>
      </c>
      <c r="V344" s="48"/>
      <c r="W344" s="229">
        <f>V344*K344</f>
        <v>0</v>
      </c>
      <c r="X344" s="229">
        <v>0</v>
      </c>
      <c r="Y344" s="229">
        <f>X344*K344</f>
        <v>0</v>
      </c>
      <c r="Z344" s="229">
        <v>0</v>
      </c>
      <c r="AA344" s="230">
        <f>Z344*K344</f>
        <v>0</v>
      </c>
      <c r="AR344" s="23" t="s">
        <v>249</v>
      </c>
      <c r="AT344" s="23" t="s">
        <v>166</v>
      </c>
      <c r="AU344" s="23" t="s">
        <v>144</v>
      </c>
      <c r="AY344" s="23" t="s">
        <v>165</v>
      </c>
      <c r="BE344" s="143">
        <f>IF(U344="základní",N344,0)</f>
        <v>0</v>
      </c>
      <c r="BF344" s="143">
        <f>IF(U344="snížená",N344,0)</f>
        <v>0</v>
      </c>
      <c r="BG344" s="143">
        <f>IF(U344="zákl. přenesená",N344,0)</f>
        <v>0</v>
      </c>
      <c r="BH344" s="143">
        <f>IF(U344="sníž. přenesená",N344,0)</f>
        <v>0</v>
      </c>
      <c r="BI344" s="143">
        <f>IF(U344="nulová",N344,0)</f>
        <v>0</v>
      </c>
      <c r="BJ344" s="23" t="s">
        <v>144</v>
      </c>
      <c r="BK344" s="143">
        <f>ROUND(L344*K344,2)</f>
        <v>0</v>
      </c>
      <c r="BL344" s="23" t="s">
        <v>249</v>
      </c>
      <c r="BM344" s="23" t="s">
        <v>1326</v>
      </c>
    </row>
    <row r="345" s="1" customFormat="1" ht="25.5" customHeight="1">
      <c r="B345" s="47"/>
      <c r="C345" s="260" t="s">
        <v>689</v>
      </c>
      <c r="D345" s="260" t="s">
        <v>268</v>
      </c>
      <c r="E345" s="261" t="s">
        <v>670</v>
      </c>
      <c r="F345" s="262" t="s">
        <v>671</v>
      </c>
      <c r="G345" s="262"/>
      <c r="H345" s="262"/>
      <c r="I345" s="262"/>
      <c r="J345" s="263" t="s">
        <v>169</v>
      </c>
      <c r="K345" s="264">
        <v>23</v>
      </c>
      <c r="L345" s="265">
        <v>0</v>
      </c>
      <c r="M345" s="266"/>
      <c r="N345" s="267">
        <f>ROUND(L345*K345,2)</f>
        <v>0</v>
      </c>
      <c r="O345" s="227"/>
      <c r="P345" s="227"/>
      <c r="Q345" s="227"/>
      <c r="R345" s="49"/>
      <c r="T345" s="228" t="s">
        <v>22</v>
      </c>
      <c r="U345" s="57" t="s">
        <v>43</v>
      </c>
      <c r="V345" s="48"/>
      <c r="W345" s="229">
        <f>V345*K345</f>
        <v>0</v>
      </c>
      <c r="X345" s="229">
        <v>6.0000000000000002E-05</v>
      </c>
      <c r="Y345" s="229">
        <f>X345*K345</f>
        <v>0.0013799999999999999</v>
      </c>
      <c r="Z345" s="229">
        <v>0</v>
      </c>
      <c r="AA345" s="230">
        <f>Z345*K345</f>
        <v>0</v>
      </c>
      <c r="AR345" s="23" t="s">
        <v>341</v>
      </c>
      <c r="AT345" s="23" t="s">
        <v>268</v>
      </c>
      <c r="AU345" s="23" t="s">
        <v>144</v>
      </c>
      <c r="AY345" s="23" t="s">
        <v>165</v>
      </c>
      <c r="BE345" s="143">
        <f>IF(U345="základní",N345,0)</f>
        <v>0</v>
      </c>
      <c r="BF345" s="143">
        <f>IF(U345="snížená",N345,0)</f>
        <v>0</v>
      </c>
      <c r="BG345" s="143">
        <f>IF(U345="zákl. přenesená",N345,0)</f>
        <v>0</v>
      </c>
      <c r="BH345" s="143">
        <f>IF(U345="sníž. přenesená",N345,0)</f>
        <v>0</v>
      </c>
      <c r="BI345" s="143">
        <f>IF(U345="nulová",N345,0)</f>
        <v>0</v>
      </c>
      <c r="BJ345" s="23" t="s">
        <v>144</v>
      </c>
      <c r="BK345" s="143">
        <f>ROUND(L345*K345,2)</f>
        <v>0</v>
      </c>
      <c r="BL345" s="23" t="s">
        <v>249</v>
      </c>
      <c r="BM345" s="23" t="s">
        <v>1327</v>
      </c>
    </row>
    <row r="346" s="1" customFormat="1" ht="25.5" customHeight="1">
      <c r="B346" s="47"/>
      <c r="C346" s="220" t="s">
        <v>693</v>
      </c>
      <c r="D346" s="220" t="s">
        <v>166</v>
      </c>
      <c r="E346" s="221" t="s">
        <v>674</v>
      </c>
      <c r="F346" s="222" t="s">
        <v>675</v>
      </c>
      <c r="G346" s="222"/>
      <c r="H346" s="222"/>
      <c r="I346" s="222"/>
      <c r="J346" s="223" t="s">
        <v>169</v>
      </c>
      <c r="K346" s="224">
        <v>8</v>
      </c>
      <c r="L346" s="225">
        <v>0</v>
      </c>
      <c r="M346" s="226"/>
      <c r="N346" s="227">
        <f>ROUND(L346*K346,2)</f>
        <v>0</v>
      </c>
      <c r="O346" s="227"/>
      <c r="P346" s="227"/>
      <c r="Q346" s="227"/>
      <c r="R346" s="49"/>
      <c r="T346" s="228" t="s">
        <v>22</v>
      </c>
      <c r="U346" s="57" t="s">
        <v>43</v>
      </c>
      <c r="V346" s="48"/>
      <c r="W346" s="229">
        <f>V346*K346</f>
        <v>0</v>
      </c>
      <c r="X346" s="229">
        <v>0</v>
      </c>
      <c r="Y346" s="229">
        <f>X346*K346</f>
        <v>0</v>
      </c>
      <c r="Z346" s="229">
        <v>0</v>
      </c>
      <c r="AA346" s="230">
        <f>Z346*K346</f>
        <v>0</v>
      </c>
      <c r="AR346" s="23" t="s">
        <v>249</v>
      </c>
      <c r="AT346" s="23" t="s">
        <v>166</v>
      </c>
      <c r="AU346" s="23" t="s">
        <v>144</v>
      </c>
      <c r="AY346" s="23" t="s">
        <v>165</v>
      </c>
      <c r="BE346" s="143">
        <f>IF(U346="základní",N346,0)</f>
        <v>0</v>
      </c>
      <c r="BF346" s="143">
        <f>IF(U346="snížená",N346,0)</f>
        <v>0</v>
      </c>
      <c r="BG346" s="143">
        <f>IF(U346="zákl. přenesená",N346,0)</f>
        <v>0</v>
      </c>
      <c r="BH346" s="143">
        <f>IF(U346="sníž. přenesená",N346,0)</f>
        <v>0</v>
      </c>
      <c r="BI346" s="143">
        <f>IF(U346="nulová",N346,0)</f>
        <v>0</v>
      </c>
      <c r="BJ346" s="23" t="s">
        <v>144</v>
      </c>
      <c r="BK346" s="143">
        <f>ROUND(L346*K346,2)</f>
        <v>0</v>
      </c>
      <c r="BL346" s="23" t="s">
        <v>249</v>
      </c>
      <c r="BM346" s="23" t="s">
        <v>1328</v>
      </c>
    </row>
    <row r="347" s="1" customFormat="1" ht="16.5" customHeight="1">
      <c r="B347" s="47"/>
      <c r="C347" s="260" t="s">
        <v>697</v>
      </c>
      <c r="D347" s="260" t="s">
        <v>268</v>
      </c>
      <c r="E347" s="261" t="s">
        <v>678</v>
      </c>
      <c r="F347" s="262" t="s">
        <v>679</v>
      </c>
      <c r="G347" s="262"/>
      <c r="H347" s="262"/>
      <c r="I347" s="262"/>
      <c r="J347" s="263" t="s">
        <v>169</v>
      </c>
      <c r="K347" s="264">
        <v>2</v>
      </c>
      <c r="L347" s="265">
        <v>0</v>
      </c>
      <c r="M347" s="266"/>
      <c r="N347" s="267">
        <f>ROUND(L347*K347,2)</f>
        <v>0</v>
      </c>
      <c r="O347" s="227"/>
      <c r="P347" s="227"/>
      <c r="Q347" s="227"/>
      <c r="R347" s="49"/>
      <c r="T347" s="228" t="s">
        <v>22</v>
      </c>
      <c r="U347" s="57" t="s">
        <v>43</v>
      </c>
      <c r="V347" s="48"/>
      <c r="W347" s="229">
        <f>V347*K347</f>
        <v>0</v>
      </c>
      <c r="X347" s="229">
        <v>0.00016000000000000001</v>
      </c>
      <c r="Y347" s="229">
        <f>X347*K347</f>
        <v>0.00032000000000000003</v>
      </c>
      <c r="Z347" s="229">
        <v>0</v>
      </c>
      <c r="AA347" s="230">
        <f>Z347*K347</f>
        <v>0</v>
      </c>
      <c r="AR347" s="23" t="s">
        <v>341</v>
      </c>
      <c r="AT347" s="23" t="s">
        <v>268</v>
      </c>
      <c r="AU347" s="23" t="s">
        <v>144</v>
      </c>
      <c r="AY347" s="23" t="s">
        <v>165</v>
      </c>
      <c r="BE347" s="143">
        <f>IF(U347="základní",N347,0)</f>
        <v>0</v>
      </c>
      <c r="BF347" s="143">
        <f>IF(U347="snížená",N347,0)</f>
        <v>0</v>
      </c>
      <c r="BG347" s="143">
        <f>IF(U347="zákl. přenesená",N347,0)</f>
        <v>0</v>
      </c>
      <c r="BH347" s="143">
        <f>IF(U347="sníž. přenesená",N347,0)</f>
        <v>0</v>
      </c>
      <c r="BI347" s="143">
        <f>IF(U347="nulová",N347,0)</f>
        <v>0</v>
      </c>
      <c r="BJ347" s="23" t="s">
        <v>144</v>
      </c>
      <c r="BK347" s="143">
        <f>ROUND(L347*K347,2)</f>
        <v>0</v>
      </c>
      <c r="BL347" s="23" t="s">
        <v>249</v>
      </c>
      <c r="BM347" s="23" t="s">
        <v>1329</v>
      </c>
    </row>
    <row r="348" s="1" customFormat="1" ht="16.5" customHeight="1">
      <c r="B348" s="47"/>
      <c r="C348" s="260" t="s">
        <v>701</v>
      </c>
      <c r="D348" s="260" t="s">
        <v>268</v>
      </c>
      <c r="E348" s="261" t="s">
        <v>682</v>
      </c>
      <c r="F348" s="262" t="s">
        <v>683</v>
      </c>
      <c r="G348" s="262"/>
      <c r="H348" s="262"/>
      <c r="I348" s="262"/>
      <c r="J348" s="263" t="s">
        <v>169</v>
      </c>
      <c r="K348" s="264">
        <v>6</v>
      </c>
      <c r="L348" s="265">
        <v>0</v>
      </c>
      <c r="M348" s="266"/>
      <c r="N348" s="267">
        <f>ROUND(L348*K348,2)</f>
        <v>0</v>
      </c>
      <c r="O348" s="227"/>
      <c r="P348" s="227"/>
      <c r="Q348" s="227"/>
      <c r="R348" s="49"/>
      <c r="T348" s="228" t="s">
        <v>22</v>
      </c>
      <c r="U348" s="57" t="s">
        <v>43</v>
      </c>
      <c r="V348" s="48"/>
      <c r="W348" s="229">
        <f>V348*K348</f>
        <v>0</v>
      </c>
      <c r="X348" s="229">
        <v>0.00016000000000000001</v>
      </c>
      <c r="Y348" s="229">
        <f>X348*K348</f>
        <v>0.00096000000000000013</v>
      </c>
      <c r="Z348" s="229">
        <v>0</v>
      </c>
      <c r="AA348" s="230">
        <f>Z348*K348</f>
        <v>0</v>
      </c>
      <c r="AR348" s="23" t="s">
        <v>341</v>
      </c>
      <c r="AT348" s="23" t="s">
        <v>268</v>
      </c>
      <c r="AU348" s="23" t="s">
        <v>144</v>
      </c>
      <c r="AY348" s="23" t="s">
        <v>165</v>
      </c>
      <c r="BE348" s="143">
        <f>IF(U348="základní",N348,0)</f>
        <v>0</v>
      </c>
      <c r="BF348" s="143">
        <f>IF(U348="snížená",N348,0)</f>
        <v>0</v>
      </c>
      <c r="BG348" s="143">
        <f>IF(U348="zákl. přenesená",N348,0)</f>
        <v>0</v>
      </c>
      <c r="BH348" s="143">
        <f>IF(U348="sníž. přenesená",N348,0)</f>
        <v>0</v>
      </c>
      <c r="BI348" s="143">
        <f>IF(U348="nulová",N348,0)</f>
        <v>0</v>
      </c>
      <c r="BJ348" s="23" t="s">
        <v>144</v>
      </c>
      <c r="BK348" s="143">
        <f>ROUND(L348*K348,2)</f>
        <v>0</v>
      </c>
      <c r="BL348" s="23" t="s">
        <v>249</v>
      </c>
      <c r="BM348" s="23" t="s">
        <v>1330</v>
      </c>
    </row>
    <row r="349" s="1" customFormat="1" ht="25.5" customHeight="1">
      <c r="B349" s="47"/>
      <c r="C349" s="220" t="s">
        <v>705</v>
      </c>
      <c r="D349" s="220" t="s">
        <v>166</v>
      </c>
      <c r="E349" s="221" t="s">
        <v>686</v>
      </c>
      <c r="F349" s="222" t="s">
        <v>687</v>
      </c>
      <c r="G349" s="222"/>
      <c r="H349" s="222"/>
      <c r="I349" s="222"/>
      <c r="J349" s="223" t="s">
        <v>169</v>
      </c>
      <c r="K349" s="224">
        <v>1</v>
      </c>
      <c r="L349" s="225">
        <v>0</v>
      </c>
      <c r="M349" s="226"/>
      <c r="N349" s="227">
        <f>ROUND(L349*K349,2)</f>
        <v>0</v>
      </c>
      <c r="O349" s="227"/>
      <c r="P349" s="227"/>
      <c r="Q349" s="227"/>
      <c r="R349" s="49"/>
      <c r="T349" s="228" t="s">
        <v>22</v>
      </c>
      <c r="U349" s="57" t="s">
        <v>43</v>
      </c>
      <c r="V349" s="48"/>
      <c r="W349" s="229">
        <f>V349*K349</f>
        <v>0</v>
      </c>
      <c r="X349" s="229">
        <v>0</v>
      </c>
      <c r="Y349" s="229">
        <f>X349*K349</f>
        <v>0</v>
      </c>
      <c r="Z349" s="229">
        <v>0</v>
      </c>
      <c r="AA349" s="230">
        <f>Z349*K349</f>
        <v>0</v>
      </c>
      <c r="AR349" s="23" t="s">
        <v>249</v>
      </c>
      <c r="AT349" s="23" t="s">
        <v>166</v>
      </c>
      <c r="AU349" s="23" t="s">
        <v>144</v>
      </c>
      <c r="AY349" s="23" t="s">
        <v>165</v>
      </c>
      <c r="BE349" s="143">
        <f>IF(U349="základní",N349,0)</f>
        <v>0</v>
      </c>
      <c r="BF349" s="143">
        <f>IF(U349="snížená",N349,0)</f>
        <v>0</v>
      </c>
      <c r="BG349" s="143">
        <f>IF(U349="zákl. přenesená",N349,0)</f>
        <v>0</v>
      </c>
      <c r="BH349" s="143">
        <f>IF(U349="sníž. přenesená",N349,0)</f>
        <v>0</v>
      </c>
      <c r="BI349" s="143">
        <f>IF(U349="nulová",N349,0)</f>
        <v>0</v>
      </c>
      <c r="BJ349" s="23" t="s">
        <v>144</v>
      </c>
      <c r="BK349" s="143">
        <f>ROUND(L349*K349,2)</f>
        <v>0</v>
      </c>
      <c r="BL349" s="23" t="s">
        <v>249</v>
      </c>
      <c r="BM349" s="23" t="s">
        <v>1331</v>
      </c>
    </row>
    <row r="350" s="1" customFormat="1" ht="25.5" customHeight="1">
      <c r="B350" s="47"/>
      <c r="C350" s="260" t="s">
        <v>709</v>
      </c>
      <c r="D350" s="260" t="s">
        <v>268</v>
      </c>
      <c r="E350" s="261" t="s">
        <v>690</v>
      </c>
      <c r="F350" s="262" t="s">
        <v>691</v>
      </c>
      <c r="G350" s="262"/>
      <c r="H350" s="262"/>
      <c r="I350" s="262"/>
      <c r="J350" s="263" t="s">
        <v>169</v>
      </c>
      <c r="K350" s="264">
        <v>1</v>
      </c>
      <c r="L350" s="265">
        <v>0</v>
      </c>
      <c r="M350" s="266"/>
      <c r="N350" s="267">
        <f>ROUND(L350*K350,2)</f>
        <v>0</v>
      </c>
      <c r="O350" s="227"/>
      <c r="P350" s="227"/>
      <c r="Q350" s="227"/>
      <c r="R350" s="49"/>
      <c r="T350" s="228" t="s">
        <v>22</v>
      </c>
      <c r="U350" s="57" t="s">
        <v>43</v>
      </c>
      <c r="V350" s="48"/>
      <c r="W350" s="229">
        <f>V350*K350</f>
        <v>0</v>
      </c>
      <c r="X350" s="229">
        <v>0.00024000000000000001</v>
      </c>
      <c r="Y350" s="229">
        <f>X350*K350</f>
        <v>0.00024000000000000001</v>
      </c>
      <c r="Z350" s="229">
        <v>0</v>
      </c>
      <c r="AA350" s="230">
        <f>Z350*K350</f>
        <v>0</v>
      </c>
      <c r="AR350" s="23" t="s">
        <v>341</v>
      </c>
      <c r="AT350" s="23" t="s">
        <v>268</v>
      </c>
      <c r="AU350" s="23" t="s">
        <v>144</v>
      </c>
      <c r="AY350" s="23" t="s">
        <v>165</v>
      </c>
      <c r="BE350" s="143">
        <f>IF(U350="základní",N350,0)</f>
        <v>0</v>
      </c>
      <c r="BF350" s="143">
        <f>IF(U350="snížená",N350,0)</f>
        <v>0</v>
      </c>
      <c r="BG350" s="143">
        <f>IF(U350="zákl. přenesená",N350,0)</f>
        <v>0</v>
      </c>
      <c r="BH350" s="143">
        <f>IF(U350="sníž. přenesená",N350,0)</f>
        <v>0</v>
      </c>
      <c r="BI350" s="143">
        <f>IF(U350="nulová",N350,0)</f>
        <v>0</v>
      </c>
      <c r="BJ350" s="23" t="s">
        <v>144</v>
      </c>
      <c r="BK350" s="143">
        <f>ROUND(L350*K350,2)</f>
        <v>0</v>
      </c>
      <c r="BL350" s="23" t="s">
        <v>249</v>
      </c>
      <c r="BM350" s="23" t="s">
        <v>1332</v>
      </c>
    </row>
    <row r="351" s="1" customFormat="1" ht="25.5" customHeight="1">
      <c r="B351" s="47"/>
      <c r="C351" s="220" t="s">
        <v>714</v>
      </c>
      <c r="D351" s="220" t="s">
        <v>166</v>
      </c>
      <c r="E351" s="221" t="s">
        <v>694</v>
      </c>
      <c r="F351" s="222" t="s">
        <v>695</v>
      </c>
      <c r="G351" s="222"/>
      <c r="H351" s="222"/>
      <c r="I351" s="222"/>
      <c r="J351" s="223" t="s">
        <v>169</v>
      </c>
      <c r="K351" s="224">
        <v>6</v>
      </c>
      <c r="L351" s="225">
        <v>0</v>
      </c>
      <c r="M351" s="226"/>
      <c r="N351" s="227">
        <f>ROUND(L351*K351,2)</f>
        <v>0</v>
      </c>
      <c r="O351" s="227"/>
      <c r="P351" s="227"/>
      <c r="Q351" s="227"/>
      <c r="R351" s="49"/>
      <c r="T351" s="228" t="s">
        <v>22</v>
      </c>
      <c r="U351" s="57" t="s">
        <v>43</v>
      </c>
      <c r="V351" s="48"/>
      <c r="W351" s="229">
        <f>V351*K351</f>
        <v>0</v>
      </c>
      <c r="X351" s="229">
        <v>0</v>
      </c>
      <c r="Y351" s="229">
        <f>X351*K351</f>
        <v>0</v>
      </c>
      <c r="Z351" s="229">
        <v>0</v>
      </c>
      <c r="AA351" s="230">
        <f>Z351*K351</f>
        <v>0</v>
      </c>
      <c r="AR351" s="23" t="s">
        <v>249</v>
      </c>
      <c r="AT351" s="23" t="s">
        <v>166</v>
      </c>
      <c r="AU351" s="23" t="s">
        <v>144</v>
      </c>
      <c r="AY351" s="23" t="s">
        <v>165</v>
      </c>
      <c r="BE351" s="143">
        <f>IF(U351="základní",N351,0)</f>
        <v>0</v>
      </c>
      <c r="BF351" s="143">
        <f>IF(U351="snížená",N351,0)</f>
        <v>0</v>
      </c>
      <c r="BG351" s="143">
        <f>IF(U351="zákl. přenesená",N351,0)</f>
        <v>0</v>
      </c>
      <c r="BH351" s="143">
        <f>IF(U351="sníž. přenesená",N351,0)</f>
        <v>0</v>
      </c>
      <c r="BI351" s="143">
        <f>IF(U351="nulová",N351,0)</f>
        <v>0</v>
      </c>
      <c r="BJ351" s="23" t="s">
        <v>144</v>
      </c>
      <c r="BK351" s="143">
        <f>ROUND(L351*K351,2)</f>
        <v>0</v>
      </c>
      <c r="BL351" s="23" t="s">
        <v>249</v>
      </c>
      <c r="BM351" s="23" t="s">
        <v>1333</v>
      </c>
    </row>
    <row r="352" s="1" customFormat="1" ht="25.5" customHeight="1">
      <c r="B352" s="47"/>
      <c r="C352" s="260" t="s">
        <v>718</v>
      </c>
      <c r="D352" s="260" t="s">
        <v>268</v>
      </c>
      <c r="E352" s="261" t="s">
        <v>698</v>
      </c>
      <c r="F352" s="262" t="s">
        <v>699</v>
      </c>
      <c r="G352" s="262"/>
      <c r="H352" s="262"/>
      <c r="I352" s="262"/>
      <c r="J352" s="263" t="s">
        <v>169</v>
      </c>
      <c r="K352" s="264">
        <v>6</v>
      </c>
      <c r="L352" s="265">
        <v>0</v>
      </c>
      <c r="M352" s="266"/>
      <c r="N352" s="267">
        <f>ROUND(L352*K352,2)</f>
        <v>0</v>
      </c>
      <c r="O352" s="227"/>
      <c r="P352" s="227"/>
      <c r="Q352" s="227"/>
      <c r="R352" s="49"/>
      <c r="T352" s="228" t="s">
        <v>22</v>
      </c>
      <c r="U352" s="57" t="s">
        <v>43</v>
      </c>
      <c r="V352" s="48"/>
      <c r="W352" s="229">
        <f>V352*K352</f>
        <v>0</v>
      </c>
      <c r="X352" s="229">
        <v>0.00080000000000000004</v>
      </c>
      <c r="Y352" s="229">
        <f>X352*K352</f>
        <v>0.0048000000000000004</v>
      </c>
      <c r="Z352" s="229">
        <v>0</v>
      </c>
      <c r="AA352" s="230">
        <f>Z352*K352</f>
        <v>0</v>
      </c>
      <c r="AR352" s="23" t="s">
        <v>341</v>
      </c>
      <c r="AT352" s="23" t="s">
        <v>268</v>
      </c>
      <c r="AU352" s="23" t="s">
        <v>144</v>
      </c>
      <c r="AY352" s="23" t="s">
        <v>165</v>
      </c>
      <c r="BE352" s="143">
        <f>IF(U352="základní",N352,0)</f>
        <v>0</v>
      </c>
      <c r="BF352" s="143">
        <f>IF(U352="snížená",N352,0)</f>
        <v>0</v>
      </c>
      <c r="BG352" s="143">
        <f>IF(U352="zákl. přenesená",N352,0)</f>
        <v>0</v>
      </c>
      <c r="BH352" s="143">
        <f>IF(U352="sníž. přenesená",N352,0)</f>
        <v>0</v>
      </c>
      <c r="BI352" s="143">
        <f>IF(U352="nulová",N352,0)</f>
        <v>0</v>
      </c>
      <c r="BJ352" s="23" t="s">
        <v>144</v>
      </c>
      <c r="BK352" s="143">
        <f>ROUND(L352*K352,2)</f>
        <v>0</v>
      </c>
      <c r="BL352" s="23" t="s">
        <v>249</v>
      </c>
      <c r="BM352" s="23" t="s">
        <v>1334</v>
      </c>
    </row>
    <row r="353" s="1" customFormat="1" ht="25.5" customHeight="1">
      <c r="B353" s="47"/>
      <c r="C353" s="220" t="s">
        <v>722</v>
      </c>
      <c r="D353" s="220" t="s">
        <v>166</v>
      </c>
      <c r="E353" s="221" t="s">
        <v>702</v>
      </c>
      <c r="F353" s="222" t="s">
        <v>703</v>
      </c>
      <c r="G353" s="222"/>
      <c r="H353" s="222"/>
      <c r="I353" s="222"/>
      <c r="J353" s="223" t="s">
        <v>169</v>
      </c>
      <c r="K353" s="224">
        <v>1</v>
      </c>
      <c r="L353" s="225">
        <v>0</v>
      </c>
      <c r="M353" s="226"/>
      <c r="N353" s="227">
        <f>ROUND(L353*K353,2)</f>
        <v>0</v>
      </c>
      <c r="O353" s="227"/>
      <c r="P353" s="227"/>
      <c r="Q353" s="227"/>
      <c r="R353" s="49"/>
      <c r="T353" s="228" t="s">
        <v>22</v>
      </c>
      <c r="U353" s="57" t="s">
        <v>43</v>
      </c>
      <c r="V353" s="48"/>
      <c r="W353" s="229">
        <f>V353*K353</f>
        <v>0</v>
      </c>
      <c r="X353" s="229">
        <v>0</v>
      </c>
      <c r="Y353" s="229">
        <f>X353*K353</f>
        <v>0</v>
      </c>
      <c r="Z353" s="229">
        <v>0</v>
      </c>
      <c r="AA353" s="230">
        <f>Z353*K353</f>
        <v>0</v>
      </c>
      <c r="AR353" s="23" t="s">
        <v>249</v>
      </c>
      <c r="AT353" s="23" t="s">
        <v>166</v>
      </c>
      <c r="AU353" s="23" t="s">
        <v>144</v>
      </c>
      <c r="AY353" s="23" t="s">
        <v>165</v>
      </c>
      <c r="BE353" s="143">
        <f>IF(U353="základní",N353,0)</f>
        <v>0</v>
      </c>
      <c r="BF353" s="143">
        <f>IF(U353="snížená",N353,0)</f>
        <v>0</v>
      </c>
      <c r="BG353" s="143">
        <f>IF(U353="zákl. přenesená",N353,0)</f>
        <v>0</v>
      </c>
      <c r="BH353" s="143">
        <f>IF(U353="sníž. přenesená",N353,0)</f>
        <v>0</v>
      </c>
      <c r="BI353" s="143">
        <f>IF(U353="nulová",N353,0)</f>
        <v>0</v>
      </c>
      <c r="BJ353" s="23" t="s">
        <v>144</v>
      </c>
      <c r="BK353" s="143">
        <f>ROUND(L353*K353,2)</f>
        <v>0</v>
      </c>
      <c r="BL353" s="23" t="s">
        <v>249</v>
      </c>
      <c r="BM353" s="23" t="s">
        <v>1335</v>
      </c>
    </row>
    <row r="354" s="1" customFormat="1" ht="25.5" customHeight="1">
      <c r="B354" s="47"/>
      <c r="C354" s="260" t="s">
        <v>726</v>
      </c>
      <c r="D354" s="260" t="s">
        <v>268</v>
      </c>
      <c r="E354" s="261" t="s">
        <v>706</v>
      </c>
      <c r="F354" s="262" t="s">
        <v>707</v>
      </c>
      <c r="G354" s="262"/>
      <c r="H354" s="262"/>
      <c r="I354" s="262"/>
      <c r="J354" s="263" t="s">
        <v>169</v>
      </c>
      <c r="K354" s="264">
        <v>1</v>
      </c>
      <c r="L354" s="265">
        <v>0</v>
      </c>
      <c r="M354" s="266"/>
      <c r="N354" s="267">
        <f>ROUND(L354*K354,2)</f>
        <v>0</v>
      </c>
      <c r="O354" s="227"/>
      <c r="P354" s="227"/>
      <c r="Q354" s="227"/>
      <c r="R354" s="49"/>
      <c r="T354" s="228" t="s">
        <v>22</v>
      </c>
      <c r="U354" s="57" t="s">
        <v>43</v>
      </c>
      <c r="V354" s="48"/>
      <c r="W354" s="229">
        <f>V354*K354</f>
        <v>0</v>
      </c>
      <c r="X354" s="229">
        <v>0.0025000000000000001</v>
      </c>
      <c r="Y354" s="229">
        <f>X354*K354</f>
        <v>0.0025000000000000001</v>
      </c>
      <c r="Z354" s="229">
        <v>0</v>
      </c>
      <c r="AA354" s="230">
        <f>Z354*K354</f>
        <v>0</v>
      </c>
      <c r="AR354" s="23" t="s">
        <v>341</v>
      </c>
      <c r="AT354" s="23" t="s">
        <v>268</v>
      </c>
      <c r="AU354" s="23" t="s">
        <v>144</v>
      </c>
      <c r="AY354" s="23" t="s">
        <v>165</v>
      </c>
      <c r="BE354" s="143">
        <f>IF(U354="základní",N354,0)</f>
        <v>0</v>
      </c>
      <c r="BF354" s="143">
        <f>IF(U354="snížená",N354,0)</f>
        <v>0</v>
      </c>
      <c r="BG354" s="143">
        <f>IF(U354="zákl. přenesená",N354,0)</f>
        <v>0</v>
      </c>
      <c r="BH354" s="143">
        <f>IF(U354="sníž. přenesená",N354,0)</f>
        <v>0</v>
      </c>
      <c r="BI354" s="143">
        <f>IF(U354="nulová",N354,0)</f>
        <v>0</v>
      </c>
      <c r="BJ354" s="23" t="s">
        <v>144</v>
      </c>
      <c r="BK354" s="143">
        <f>ROUND(L354*K354,2)</f>
        <v>0</v>
      </c>
      <c r="BL354" s="23" t="s">
        <v>249</v>
      </c>
      <c r="BM354" s="23" t="s">
        <v>1336</v>
      </c>
    </row>
    <row r="355" s="1" customFormat="1" ht="38.25" customHeight="1">
      <c r="B355" s="47"/>
      <c r="C355" s="220" t="s">
        <v>730</v>
      </c>
      <c r="D355" s="220" t="s">
        <v>166</v>
      </c>
      <c r="E355" s="221" t="s">
        <v>710</v>
      </c>
      <c r="F355" s="222" t="s">
        <v>711</v>
      </c>
      <c r="G355" s="222"/>
      <c r="H355" s="222"/>
      <c r="I355" s="222"/>
      <c r="J355" s="223" t="s">
        <v>712</v>
      </c>
      <c r="K355" s="224">
        <v>1</v>
      </c>
      <c r="L355" s="225">
        <v>0</v>
      </c>
      <c r="M355" s="226"/>
      <c r="N355" s="227">
        <f>ROUND(L355*K355,2)</f>
        <v>0</v>
      </c>
      <c r="O355" s="227"/>
      <c r="P355" s="227"/>
      <c r="Q355" s="227"/>
      <c r="R355" s="49"/>
      <c r="T355" s="228" t="s">
        <v>22</v>
      </c>
      <c r="U355" s="57" t="s">
        <v>43</v>
      </c>
      <c r="V355" s="48"/>
      <c r="W355" s="229">
        <f>V355*K355</f>
        <v>0</v>
      </c>
      <c r="X355" s="229">
        <v>0</v>
      </c>
      <c r="Y355" s="229">
        <f>X355*K355</f>
        <v>0</v>
      </c>
      <c r="Z355" s="229">
        <v>0</v>
      </c>
      <c r="AA355" s="230">
        <f>Z355*K355</f>
        <v>0</v>
      </c>
      <c r="AR355" s="23" t="s">
        <v>249</v>
      </c>
      <c r="AT355" s="23" t="s">
        <v>166</v>
      </c>
      <c r="AU355" s="23" t="s">
        <v>144</v>
      </c>
      <c r="AY355" s="23" t="s">
        <v>165</v>
      </c>
      <c r="BE355" s="143">
        <f>IF(U355="základní",N355,0)</f>
        <v>0</v>
      </c>
      <c r="BF355" s="143">
        <f>IF(U355="snížená",N355,0)</f>
        <v>0</v>
      </c>
      <c r="BG355" s="143">
        <f>IF(U355="zákl. přenesená",N355,0)</f>
        <v>0</v>
      </c>
      <c r="BH355" s="143">
        <f>IF(U355="sníž. přenesená",N355,0)</f>
        <v>0</v>
      </c>
      <c r="BI355" s="143">
        <f>IF(U355="nulová",N355,0)</f>
        <v>0</v>
      </c>
      <c r="BJ355" s="23" t="s">
        <v>144</v>
      </c>
      <c r="BK355" s="143">
        <f>ROUND(L355*K355,2)</f>
        <v>0</v>
      </c>
      <c r="BL355" s="23" t="s">
        <v>249</v>
      </c>
      <c r="BM355" s="23" t="s">
        <v>1337</v>
      </c>
    </row>
    <row r="356" s="1" customFormat="1" ht="16.5" customHeight="1">
      <c r="B356" s="47"/>
      <c r="C356" s="220" t="s">
        <v>734</v>
      </c>
      <c r="D356" s="220" t="s">
        <v>166</v>
      </c>
      <c r="E356" s="221" t="s">
        <v>715</v>
      </c>
      <c r="F356" s="222" t="s">
        <v>716</v>
      </c>
      <c r="G356" s="222"/>
      <c r="H356" s="222"/>
      <c r="I356" s="222"/>
      <c r="J356" s="223" t="s">
        <v>494</v>
      </c>
      <c r="K356" s="224">
        <v>1</v>
      </c>
      <c r="L356" s="225">
        <v>0</v>
      </c>
      <c r="M356" s="226"/>
      <c r="N356" s="227">
        <f>ROUND(L356*K356,2)</f>
        <v>0</v>
      </c>
      <c r="O356" s="227"/>
      <c r="P356" s="227"/>
      <c r="Q356" s="227"/>
      <c r="R356" s="49"/>
      <c r="T356" s="228" t="s">
        <v>22</v>
      </c>
      <c r="U356" s="57" t="s">
        <v>43</v>
      </c>
      <c r="V356" s="48"/>
      <c r="W356" s="229">
        <f>V356*K356</f>
        <v>0</v>
      </c>
      <c r="X356" s="229">
        <v>0</v>
      </c>
      <c r="Y356" s="229">
        <f>X356*K356</f>
        <v>0</v>
      </c>
      <c r="Z356" s="229">
        <v>0</v>
      </c>
      <c r="AA356" s="230">
        <f>Z356*K356</f>
        <v>0</v>
      </c>
      <c r="AR356" s="23" t="s">
        <v>249</v>
      </c>
      <c r="AT356" s="23" t="s">
        <v>166</v>
      </c>
      <c r="AU356" s="23" t="s">
        <v>144</v>
      </c>
      <c r="AY356" s="23" t="s">
        <v>165</v>
      </c>
      <c r="BE356" s="143">
        <f>IF(U356="základní",N356,0)</f>
        <v>0</v>
      </c>
      <c r="BF356" s="143">
        <f>IF(U356="snížená",N356,0)</f>
        <v>0</v>
      </c>
      <c r="BG356" s="143">
        <f>IF(U356="zákl. přenesená",N356,0)</f>
        <v>0</v>
      </c>
      <c r="BH356" s="143">
        <f>IF(U356="sníž. přenesená",N356,0)</f>
        <v>0</v>
      </c>
      <c r="BI356" s="143">
        <f>IF(U356="nulová",N356,0)</f>
        <v>0</v>
      </c>
      <c r="BJ356" s="23" t="s">
        <v>144</v>
      </c>
      <c r="BK356" s="143">
        <f>ROUND(L356*K356,2)</f>
        <v>0</v>
      </c>
      <c r="BL356" s="23" t="s">
        <v>249</v>
      </c>
      <c r="BM356" s="23" t="s">
        <v>1338</v>
      </c>
    </row>
    <row r="357" s="1" customFormat="1" ht="25.5" customHeight="1">
      <c r="B357" s="47"/>
      <c r="C357" s="260" t="s">
        <v>738</v>
      </c>
      <c r="D357" s="260" t="s">
        <v>268</v>
      </c>
      <c r="E357" s="261" t="s">
        <v>719</v>
      </c>
      <c r="F357" s="262" t="s">
        <v>720</v>
      </c>
      <c r="G357" s="262"/>
      <c r="H357" s="262"/>
      <c r="I357" s="262"/>
      <c r="J357" s="263" t="s">
        <v>494</v>
      </c>
      <c r="K357" s="264">
        <v>1</v>
      </c>
      <c r="L357" s="265">
        <v>0</v>
      </c>
      <c r="M357" s="266"/>
      <c r="N357" s="267">
        <f>ROUND(L357*K357,2)</f>
        <v>0</v>
      </c>
      <c r="O357" s="227"/>
      <c r="P357" s="227"/>
      <c r="Q357" s="227"/>
      <c r="R357" s="49"/>
      <c r="T357" s="228" t="s">
        <v>22</v>
      </c>
      <c r="U357" s="57" t="s">
        <v>43</v>
      </c>
      <c r="V357" s="48"/>
      <c r="W357" s="229">
        <f>V357*K357</f>
        <v>0</v>
      </c>
      <c r="X357" s="229">
        <v>0</v>
      </c>
      <c r="Y357" s="229">
        <f>X357*K357</f>
        <v>0</v>
      </c>
      <c r="Z357" s="229">
        <v>0</v>
      </c>
      <c r="AA357" s="230">
        <f>Z357*K357</f>
        <v>0</v>
      </c>
      <c r="AR357" s="23" t="s">
        <v>341</v>
      </c>
      <c r="AT357" s="23" t="s">
        <v>268</v>
      </c>
      <c r="AU357" s="23" t="s">
        <v>144</v>
      </c>
      <c r="AY357" s="23" t="s">
        <v>165</v>
      </c>
      <c r="BE357" s="143">
        <f>IF(U357="základní",N357,0)</f>
        <v>0</v>
      </c>
      <c r="BF357" s="143">
        <f>IF(U357="snížená",N357,0)</f>
        <v>0</v>
      </c>
      <c r="BG357" s="143">
        <f>IF(U357="zákl. přenesená",N357,0)</f>
        <v>0</v>
      </c>
      <c r="BH357" s="143">
        <f>IF(U357="sníž. přenesená",N357,0)</f>
        <v>0</v>
      </c>
      <c r="BI357" s="143">
        <f>IF(U357="nulová",N357,0)</f>
        <v>0</v>
      </c>
      <c r="BJ357" s="23" t="s">
        <v>144</v>
      </c>
      <c r="BK357" s="143">
        <f>ROUND(L357*K357,2)</f>
        <v>0</v>
      </c>
      <c r="BL357" s="23" t="s">
        <v>249</v>
      </c>
      <c r="BM357" s="23" t="s">
        <v>1339</v>
      </c>
    </row>
    <row r="358" s="1" customFormat="1" ht="16.5" customHeight="1">
      <c r="B358" s="47"/>
      <c r="C358" s="220" t="s">
        <v>742</v>
      </c>
      <c r="D358" s="220" t="s">
        <v>166</v>
      </c>
      <c r="E358" s="221" t="s">
        <v>723</v>
      </c>
      <c r="F358" s="222" t="s">
        <v>724</v>
      </c>
      <c r="G358" s="222"/>
      <c r="H358" s="222"/>
      <c r="I358" s="222"/>
      <c r="J358" s="223" t="s">
        <v>169</v>
      </c>
      <c r="K358" s="224">
        <v>1</v>
      </c>
      <c r="L358" s="225">
        <v>0</v>
      </c>
      <c r="M358" s="226"/>
      <c r="N358" s="227">
        <f>ROUND(L358*K358,2)</f>
        <v>0</v>
      </c>
      <c r="O358" s="227"/>
      <c r="P358" s="227"/>
      <c r="Q358" s="227"/>
      <c r="R358" s="49"/>
      <c r="T358" s="228" t="s">
        <v>22</v>
      </c>
      <c r="U358" s="57" t="s">
        <v>43</v>
      </c>
      <c r="V358" s="48"/>
      <c r="W358" s="229">
        <f>V358*K358</f>
        <v>0</v>
      </c>
      <c r="X358" s="229">
        <v>0</v>
      </c>
      <c r="Y358" s="229">
        <f>X358*K358</f>
        <v>0</v>
      </c>
      <c r="Z358" s="229">
        <v>0</v>
      </c>
      <c r="AA358" s="230">
        <f>Z358*K358</f>
        <v>0</v>
      </c>
      <c r="AR358" s="23" t="s">
        <v>249</v>
      </c>
      <c r="AT358" s="23" t="s">
        <v>166</v>
      </c>
      <c r="AU358" s="23" t="s">
        <v>144</v>
      </c>
      <c r="AY358" s="23" t="s">
        <v>165</v>
      </c>
      <c r="BE358" s="143">
        <f>IF(U358="základní",N358,0)</f>
        <v>0</v>
      </c>
      <c r="BF358" s="143">
        <f>IF(U358="snížená",N358,0)</f>
        <v>0</v>
      </c>
      <c r="BG358" s="143">
        <f>IF(U358="zákl. přenesená",N358,0)</f>
        <v>0</v>
      </c>
      <c r="BH358" s="143">
        <f>IF(U358="sníž. přenesená",N358,0)</f>
        <v>0</v>
      </c>
      <c r="BI358" s="143">
        <f>IF(U358="nulová",N358,0)</f>
        <v>0</v>
      </c>
      <c r="BJ358" s="23" t="s">
        <v>144</v>
      </c>
      <c r="BK358" s="143">
        <f>ROUND(L358*K358,2)</f>
        <v>0</v>
      </c>
      <c r="BL358" s="23" t="s">
        <v>249</v>
      </c>
      <c r="BM358" s="23" t="s">
        <v>1340</v>
      </c>
    </row>
    <row r="359" s="1" customFormat="1" ht="25.5" customHeight="1">
      <c r="B359" s="47"/>
      <c r="C359" s="220" t="s">
        <v>746</v>
      </c>
      <c r="D359" s="220" t="s">
        <v>166</v>
      </c>
      <c r="E359" s="221" t="s">
        <v>727</v>
      </c>
      <c r="F359" s="222" t="s">
        <v>728</v>
      </c>
      <c r="G359" s="222"/>
      <c r="H359" s="222"/>
      <c r="I359" s="222"/>
      <c r="J359" s="223" t="s">
        <v>712</v>
      </c>
      <c r="K359" s="224">
        <v>1</v>
      </c>
      <c r="L359" s="225">
        <v>0</v>
      </c>
      <c r="M359" s="226"/>
      <c r="N359" s="227">
        <f>ROUND(L359*K359,2)</f>
        <v>0</v>
      </c>
      <c r="O359" s="227"/>
      <c r="P359" s="227"/>
      <c r="Q359" s="227"/>
      <c r="R359" s="49"/>
      <c r="T359" s="228" t="s">
        <v>22</v>
      </c>
      <c r="U359" s="57" t="s">
        <v>43</v>
      </c>
      <c r="V359" s="48"/>
      <c r="W359" s="229">
        <f>V359*K359</f>
        <v>0</v>
      </c>
      <c r="X359" s="229">
        <v>0</v>
      </c>
      <c r="Y359" s="229">
        <f>X359*K359</f>
        <v>0</v>
      </c>
      <c r="Z359" s="229">
        <v>0</v>
      </c>
      <c r="AA359" s="230">
        <f>Z359*K359</f>
        <v>0</v>
      </c>
      <c r="AR359" s="23" t="s">
        <v>249</v>
      </c>
      <c r="AT359" s="23" t="s">
        <v>166</v>
      </c>
      <c r="AU359" s="23" t="s">
        <v>144</v>
      </c>
      <c r="AY359" s="23" t="s">
        <v>165</v>
      </c>
      <c r="BE359" s="143">
        <f>IF(U359="základní",N359,0)</f>
        <v>0</v>
      </c>
      <c r="BF359" s="143">
        <f>IF(U359="snížená",N359,0)</f>
        <v>0</v>
      </c>
      <c r="BG359" s="143">
        <f>IF(U359="zákl. přenesená",N359,0)</f>
        <v>0</v>
      </c>
      <c r="BH359" s="143">
        <f>IF(U359="sníž. přenesená",N359,0)</f>
        <v>0</v>
      </c>
      <c r="BI359" s="143">
        <f>IF(U359="nulová",N359,0)</f>
        <v>0</v>
      </c>
      <c r="BJ359" s="23" t="s">
        <v>144</v>
      </c>
      <c r="BK359" s="143">
        <f>ROUND(L359*K359,2)</f>
        <v>0</v>
      </c>
      <c r="BL359" s="23" t="s">
        <v>249</v>
      </c>
      <c r="BM359" s="23" t="s">
        <v>1341</v>
      </c>
    </row>
    <row r="360" s="1" customFormat="1" ht="25.5" customHeight="1">
      <c r="B360" s="47"/>
      <c r="C360" s="220" t="s">
        <v>754</v>
      </c>
      <c r="D360" s="220" t="s">
        <v>166</v>
      </c>
      <c r="E360" s="221" t="s">
        <v>731</v>
      </c>
      <c r="F360" s="222" t="s">
        <v>732</v>
      </c>
      <c r="G360" s="222"/>
      <c r="H360" s="222"/>
      <c r="I360" s="222"/>
      <c r="J360" s="223" t="s">
        <v>712</v>
      </c>
      <c r="K360" s="224">
        <v>1</v>
      </c>
      <c r="L360" s="225">
        <v>0</v>
      </c>
      <c r="M360" s="226"/>
      <c r="N360" s="227">
        <f>ROUND(L360*K360,2)</f>
        <v>0</v>
      </c>
      <c r="O360" s="227"/>
      <c r="P360" s="227"/>
      <c r="Q360" s="227"/>
      <c r="R360" s="49"/>
      <c r="T360" s="228" t="s">
        <v>22</v>
      </c>
      <c r="U360" s="57" t="s">
        <v>43</v>
      </c>
      <c r="V360" s="48"/>
      <c r="W360" s="229">
        <f>V360*K360</f>
        <v>0</v>
      </c>
      <c r="X360" s="229">
        <v>0</v>
      </c>
      <c r="Y360" s="229">
        <f>X360*K360</f>
        <v>0</v>
      </c>
      <c r="Z360" s="229">
        <v>0</v>
      </c>
      <c r="AA360" s="230">
        <f>Z360*K360</f>
        <v>0</v>
      </c>
      <c r="AR360" s="23" t="s">
        <v>249</v>
      </c>
      <c r="AT360" s="23" t="s">
        <v>166</v>
      </c>
      <c r="AU360" s="23" t="s">
        <v>144</v>
      </c>
      <c r="AY360" s="23" t="s">
        <v>165</v>
      </c>
      <c r="BE360" s="143">
        <f>IF(U360="základní",N360,0)</f>
        <v>0</v>
      </c>
      <c r="BF360" s="143">
        <f>IF(U360="snížená",N360,0)</f>
        <v>0</v>
      </c>
      <c r="BG360" s="143">
        <f>IF(U360="zákl. přenesená",N360,0)</f>
        <v>0</v>
      </c>
      <c r="BH360" s="143">
        <f>IF(U360="sníž. přenesená",N360,0)</f>
        <v>0</v>
      </c>
      <c r="BI360" s="143">
        <f>IF(U360="nulová",N360,0)</f>
        <v>0</v>
      </c>
      <c r="BJ360" s="23" t="s">
        <v>144</v>
      </c>
      <c r="BK360" s="143">
        <f>ROUND(L360*K360,2)</f>
        <v>0</v>
      </c>
      <c r="BL360" s="23" t="s">
        <v>249</v>
      </c>
      <c r="BM360" s="23" t="s">
        <v>1342</v>
      </c>
    </row>
    <row r="361" s="1" customFormat="1" ht="25.5" customHeight="1">
      <c r="B361" s="47"/>
      <c r="C361" s="220" t="s">
        <v>758</v>
      </c>
      <c r="D361" s="220" t="s">
        <v>166</v>
      </c>
      <c r="E361" s="221" t="s">
        <v>735</v>
      </c>
      <c r="F361" s="222" t="s">
        <v>736</v>
      </c>
      <c r="G361" s="222"/>
      <c r="H361" s="222"/>
      <c r="I361" s="222"/>
      <c r="J361" s="223" t="s">
        <v>169</v>
      </c>
      <c r="K361" s="224">
        <v>1</v>
      </c>
      <c r="L361" s="225">
        <v>0</v>
      </c>
      <c r="M361" s="226"/>
      <c r="N361" s="227">
        <f>ROUND(L361*K361,2)</f>
        <v>0</v>
      </c>
      <c r="O361" s="227"/>
      <c r="P361" s="227"/>
      <c r="Q361" s="227"/>
      <c r="R361" s="49"/>
      <c r="T361" s="228" t="s">
        <v>22</v>
      </c>
      <c r="U361" s="57" t="s">
        <v>43</v>
      </c>
      <c r="V361" s="48"/>
      <c r="W361" s="229">
        <f>V361*K361</f>
        <v>0</v>
      </c>
      <c r="X361" s="229">
        <v>0</v>
      </c>
      <c r="Y361" s="229">
        <f>X361*K361</f>
        <v>0</v>
      </c>
      <c r="Z361" s="229">
        <v>0</v>
      </c>
      <c r="AA361" s="230">
        <f>Z361*K361</f>
        <v>0</v>
      </c>
      <c r="AR361" s="23" t="s">
        <v>249</v>
      </c>
      <c r="AT361" s="23" t="s">
        <v>166</v>
      </c>
      <c r="AU361" s="23" t="s">
        <v>144</v>
      </c>
      <c r="AY361" s="23" t="s">
        <v>165</v>
      </c>
      <c r="BE361" s="143">
        <f>IF(U361="základní",N361,0)</f>
        <v>0</v>
      </c>
      <c r="BF361" s="143">
        <f>IF(U361="snížená",N361,0)</f>
        <v>0</v>
      </c>
      <c r="BG361" s="143">
        <f>IF(U361="zákl. přenesená",N361,0)</f>
        <v>0</v>
      </c>
      <c r="BH361" s="143">
        <f>IF(U361="sníž. přenesená",N361,0)</f>
        <v>0</v>
      </c>
      <c r="BI361" s="143">
        <f>IF(U361="nulová",N361,0)</f>
        <v>0</v>
      </c>
      <c r="BJ361" s="23" t="s">
        <v>144</v>
      </c>
      <c r="BK361" s="143">
        <f>ROUND(L361*K361,2)</f>
        <v>0</v>
      </c>
      <c r="BL361" s="23" t="s">
        <v>249</v>
      </c>
      <c r="BM361" s="23" t="s">
        <v>1343</v>
      </c>
    </row>
    <row r="362" s="1" customFormat="1" ht="25.5" customHeight="1">
      <c r="B362" s="47"/>
      <c r="C362" s="260" t="s">
        <v>762</v>
      </c>
      <c r="D362" s="260" t="s">
        <v>268</v>
      </c>
      <c r="E362" s="261" t="s">
        <v>739</v>
      </c>
      <c r="F362" s="262" t="s">
        <v>740</v>
      </c>
      <c r="G362" s="262"/>
      <c r="H362" s="262"/>
      <c r="I362" s="262"/>
      <c r="J362" s="263" t="s">
        <v>494</v>
      </c>
      <c r="K362" s="264">
        <v>1</v>
      </c>
      <c r="L362" s="265">
        <v>0</v>
      </c>
      <c r="M362" s="266"/>
      <c r="N362" s="267">
        <f>ROUND(L362*K362,2)</f>
        <v>0</v>
      </c>
      <c r="O362" s="227"/>
      <c r="P362" s="227"/>
      <c r="Q362" s="227"/>
      <c r="R362" s="49"/>
      <c r="T362" s="228" t="s">
        <v>22</v>
      </c>
      <c r="U362" s="57" t="s">
        <v>43</v>
      </c>
      <c r="V362" s="48"/>
      <c r="W362" s="229">
        <f>V362*K362</f>
        <v>0</v>
      </c>
      <c r="X362" s="229">
        <v>0</v>
      </c>
      <c r="Y362" s="229">
        <f>X362*K362</f>
        <v>0</v>
      </c>
      <c r="Z362" s="229">
        <v>0</v>
      </c>
      <c r="AA362" s="230">
        <f>Z362*K362</f>
        <v>0</v>
      </c>
      <c r="AR362" s="23" t="s">
        <v>341</v>
      </c>
      <c r="AT362" s="23" t="s">
        <v>268</v>
      </c>
      <c r="AU362" s="23" t="s">
        <v>144</v>
      </c>
      <c r="AY362" s="23" t="s">
        <v>165</v>
      </c>
      <c r="BE362" s="143">
        <f>IF(U362="základní",N362,0)</f>
        <v>0</v>
      </c>
      <c r="BF362" s="143">
        <f>IF(U362="snížená",N362,0)</f>
        <v>0</v>
      </c>
      <c r="BG362" s="143">
        <f>IF(U362="zákl. přenesená",N362,0)</f>
        <v>0</v>
      </c>
      <c r="BH362" s="143">
        <f>IF(U362="sníž. přenesená",N362,0)</f>
        <v>0</v>
      </c>
      <c r="BI362" s="143">
        <f>IF(U362="nulová",N362,0)</f>
        <v>0</v>
      </c>
      <c r="BJ362" s="23" t="s">
        <v>144</v>
      </c>
      <c r="BK362" s="143">
        <f>ROUND(L362*K362,2)</f>
        <v>0</v>
      </c>
      <c r="BL362" s="23" t="s">
        <v>249</v>
      </c>
      <c r="BM362" s="23" t="s">
        <v>1344</v>
      </c>
    </row>
    <row r="363" s="1" customFormat="1" ht="25.5" customHeight="1">
      <c r="B363" s="47"/>
      <c r="C363" s="220" t="s">
        <v>766</v>
      </c>
      <c r="D363" s="220" t="s">
        <v>166</v>
      </c>
      <c r="E363" s="221" t="s">
        <v>743</v>
      </c>
      <c r="F363" s="222" t="s">
        <v>744</v>
      </c>
      <c r="G363" s="222"/>
      <c r="H363" s="222"/>
      <c r="I363" s="222"/>
      <c r="J363" s="223" t="s">
        <v>396</v>
      </c>
      <c r="K363" s="272">
        <v>0</v>
      </c>
      <c r="L363" s="225">
        <v>0</v>
      </c>
      <c r="M363" s="226"/>
      <c r="N363" s="227">
        <f>ROUND(L363*K363,2)</f>
        <v>0</v>
      </c>
      <c r="O363" s="227"/>
      <c r="P363" s="227"/>
      <c r="Q363" s="227"/>
      <c r="R363" s="49"/>
      <c r="T363" s="228" t="s">
        <v>22</v>
      </c>
      <c r="U363" s="57" t="s">
        <v>43</v>
      </c>
      <c r="V363" s="48"/>
      <c r="W363" s="229">
        <f>V363*K363</f>
        <v>0</v>
      </c>
      <c r="X363" s="229">
        <v>0</v>
      </c>
      <c r="Y363" s="229">
        <f>X363*K363</f>
        <v>0</v>
      </c>
      <c r="Z363" s="229">
        <v>0</v>
      </c>
      <c r="AA363" s="230">
        <f>Z363*K363</f>
        <v>0</v>
      </c>
      <c r="AR363" s="23" t="s">
        <v>249</v>
      </c>
      <c r="AT363" s="23" t="s">
        <v>166</v>
      </c>
      <c r="AU363" s="23" t="s">
        <v>144</v>
      </c>
      <c r="AY363" s="23" t="s">
        <v>165</v>
      </c>
      <c r="BE363" s="143">
        <f>IF(U363="základní",N363,0)</f>
        <v>0</v>
      </c>
      <c r="BF363" s="143">
        <f>IF(U363="snížená",N363,0)</f>
        <v>0</v>
      </c>
      <c r="BG363" s="143">
        <f>IF(U363="zákl. přenesená",N363,0)</f>
        <v>0</v>
      </c>
      <c r="BH363" s="143">
        <f>IF(U363="sníž. přenesená",N363,0)</f>
        <v>0</v>
      </c>
      <c r="BI363" s="143">
        <f>IF(U363="nulová",N363,0)</f>
        <v>0</v>
      </c>
      <c r="BJ363" s="23" t="s">
        <v>144</v>
      </c>
      <c r="BK363" s="143">
        <f>ROUND(L363*K363,2)</f>
        <v>0</v>
      </c>
      <c r="BL363" s="23" t="s">
        <v>249</v>
      </c>
      <c r="BM363" s="23" t="s">
        <v>1345</v>
      </c>
    </row>
    <row r="364" s="9" customFormat="1" ht="29.88" customHeight="1">
      <c r="B364" s="206"/>
      <c r="C364" s="207"/>
      <c r="D364" s="217" t="s">
        <v>130</v>
      </c>
      <c r="E364" s="217"/>
      <c r="F364" s="217"/>
      <c r="G364" s="217"/>
      <c r="H364" s="217"/>
      <c r="I364" s="217"/>
      <c r="J364" s="217"/>
      <c r="K364" s="217"/>
      <c r="L364" s="217"/>
      <c r="M364" s="217"/>
      <c r="N364" s="268">
        <f>BK364</f>
        <v>0</v>
      </c>
      <c r="O364" s="269"/>
      <c r="P364" s="269"/>
      <c r="Q364" s="269"/>
      <c r="R364" s="210"/>
      <c r="T364" s="211"/>
      <c r="U364" s="207"/>
      <c r="V364" s="207"/>
      <c r="W364" s="212">
        <f>SUM(W365:W379)</f>
        <v>0</v>
      </c>
      <c r="X364" s="207"/>
      <c r="Y364" s="212">
        <f>SUM(Y365:Y379)</f>
        <v>0.77655823999999996</v>
      </c>
      <c r="Z364" s="207"/>
      <c r="AA364" s="213">
        <f>SUM(AA365:AA379)</f>
        <v>1.0545580000000001</v>
      </c>
      <c r="AR364" s="214" t="s">
        <v>144</v>
      </c>
      <c r="AT364" s="215" t="s">
        <v>75</v>
      </c>
      <c r="AU364" s="215" t="s">
        <v>84</v>
      </c>
      <c r="AY364" s="214" t="s">
        <v>165</v>
      </c>
      <c r="BK364" s="216">
        <f>SUM(BK365:BK379)</f>
        <v>0</v>
      </c>
    </row>
    <row r="365" s="1" customFormat="1" ht="25.5" customHeight="1">
      <c r="B365" s="47"/>
      <c r="C365" s="220" t="s">
        <v>774</v>
      </c>
      <c r="D365" s="220" t="s">
        <v>166</v>
      </c>
      <c r="E365" s="221" t="s">
        <v>747</v>
      </c>
      <c r="F365" s="222" t="s">
        <v>748</v>
      </c>
      <c r="G365" s="222"/>
      <c r="H365" s="222"/>
      <c r="I365" s="222"/>
      <c r="J365" s="223" t="s">
        <v>185</v>
      </c>
      <c r="K365" s="224">
        <v>55.948</v>
      </c>
      <c r="L365" s="225">
        <v>0</v>
      </c>
      <c r="M365" s="226"/>
      <c r="N365" s="227">
        <f>ROUND(L365*K365,2)</f>
        <v>0</v>
      </c>
      <c r="O365" s="227"/>
      <c r="P365" s="227"/>
      <c r="Q365" s="227"/>
      <c r="R365" s="49"/>
      <c r="T365" s="228" t="s">
        <v>22</v>
      </c>
      <c r="U365" s="57" t="s">
        <v>43</v>
      </c>
      <c r="V365" s="48"/>
      <c r="W365" s="229">
        <f>V365*K365</f>
        <v>0</v>
      </c>
      <c r="X365" s="229">
        <v>0.01388</v>
      </c>
      <c r="Y365" s="229">
        <f>X365*K365</f>
        <v>0.77655823999999996</v>
      </c>
      <c r="Z365" s="229">
        <v>0</v>
      </c>
      <c r="AA365" s="230">
        <f>Z365*K365</f>
        <v>0</v>
      </c>
      <c r="AR365" s="23" t="s">
        <v>249</v>
      </c>
      <c r="AT365" s="23" t="s">
        <v>166</v>
      </c>
      <c r="AU365" s="23" t="s">
        <v>144</v>
      </c>
      <c r="AY365" s="23" t="s">
        <v>165</v>
      </c>
      <c r="BE365" s="143">
        <f>IF(U365="základní",N365,0)</f>
        <v>0</v>
      </c>
      <c r="BF365" s="143">
        <f>IF(U365="snížená",N365,0)</f>
        <v>0</v>
      </c>
      <c r="BG365" s="143">
        <f>IF(U365="zákl. přenesená",N365,0)</f>
        <v>0</v>
      </c>
      <c r="BH365" s="143">
        <f>IF(U365="sníž. přenesená",N365,0)</f>
        <v>0</v>
      </c>
      <c r="BI365" s="143">
        <f>IF(U365="nulová",N365,0)</f>
        <v>0</v>
      </c>
      <c r="BJ365" s="23" t="s">
        <v>144</v>
      </c>
      <c r="BK365" s="143">
        <f>ROUND(L365*K365,2)</f>
        <v>0</v>
      </c>
      <c r="BL365" s="23" t="s">
        <v>249</v>
      </c>
      <c r="BM365" s="23" t="s">
        <v>1346</v>
      </c>
    </row>
    <row r="366" s="10" customFormat="1" ht="16.5" customHeight="1">
      <c r="B366" s="231"/>
      <c r="C366" s="232"/>
      <c r="D366" s="232"/>
      <c r="E366" s="233" t="s">
        <v>22</v>
      </c>
      <c r="F366" s="234" t="s">
        <v>750</v>
      </c>
      <c r="G366" s="235"/>
      <c r="H366" s="235"/>
      <c r="I366" s="235"/>
      <c r="J366" s="232"/>
      <c r="K366" s="236">
        <v>10.853</v>
      </c>
      <c r="L366" s="232"/>
      <c r="M366" s="232"/>
      <c r="N366" s="232"/>
      <c r="O366" s="232"/>
      <c r="P366" s="232"/>
      <c r="Q366" s="232"/>
      <c r="R366" s="237"/>
      <c r="T366" s="238"/>
      <c r="U366" s="232"/>
      <c r="V366" s="232"/>
      <c r="W366" s="232"/>
      <c r="X366" s="232"/>
      <c r="Y366" s="232"/>
      <c r="Z366" s="232"/>
      <c r="AA366" s="239"/>
      <c r="AT366" s="240" t="s">
        <v>173</v>
      </c>
      <c r="AU366" s="240" t="s">
        <v>144</v>
      </c>
      <c r="AV366" s="10" t="s">
        <v>144</v>
      </c>
      <c r="AW366" s="10" t="s">
        <v>34</v>
      </c>
      <c r="AX366" s="10" t="s">
        <v>76</v>
      </c>
      <c r="AY366" s="240" t="s">
        <v>165</v>
      </c>
    </row>
    <row r="367" s="10" customFormat="1" ht="16.5" customHeight="1">
      <c r="B367" s="231"/>
      <c r="C367" s="232"/>
      <c r="D367" s="232"/>
      <c r="E367" s="233" t="s">
        <v>22</v>
      </c>
      <c r="F367" s="241" t="s">
        <v>751</v>
      </c>
      <c r="G367" s="232"/>
      <c r="H367" s="232"/>
      <c r="I367" s="232"/>
      <c r="J367" s="232"/>
      <c r="K367" s="236">
        <v>19.43</v>
      </c>
      <c r="L367" s="232"/>
      <c r="M367" s="232"/>
      <c r="N367" s="232"/>
      <c r="O367" s="232"/>
      <c r="P367" s="232"/>
      <c r="Q367" s="232"/>
      <c r="R367" s="237"/>
      <c r="T367" s="238"/>
      <c r="U367" s="232"/>
      <c r="V367" s="232"/>
      <c r="W367" s="232"/>
      <c r="X367" s="232"/>
      <c r="Y367" s="232"/>
      <c r="Z367" s="232"/>
      <c r="AA367" s="239"/>
      <c r="AT367" s="240" t="s">
        <v>173</v>
      </c>
      <c r="AU367" s="240" t="s">
        <v>144</v>
      </c>
      <c r="AV367" s="10" t="s">
        <v>144</v>
      </c>
      <c r="AW367" s="10" t="s">
        <v>34</v>
      </c>
      <c r="AX367" s="10" t="s">
        <v>76</v>
      </c>
      <c r="AY367" s="240" t="s">
        <v>165</v>
      </c>
    </row>
    <row r="368" s="10" customFormat="1" ht="16.5" customHeight="1">
      <c r="B368" s="231"/>
      <c r="C368" s="232"/>
      <c r="D368" s="232"/>
      <c r="E368" s="233" t="s">
        <v>22</v>
      </c>
      <c r="F368" s="241" t="s">
        <v>752</v>
      </c>
      <c r="G368" s="232"/>
      <c r="H368" s="232"/>
      <c r="I368" s="232"/>
      <c r="J368" s="232"/>
      <c r="K368" s="236">
        <v>11.385</v>
      </c>
      <c r="L368" s="232"/>
      <c r="M368" s="232"/>
      <c r="N368" s="232"/>
      <c r="O368" s="232"/>
      <c r="P368" s="232"/>
      <c r="Q368" s="232"/>
      <c r="R368" s="237"/>
      <c r="T368" s="238"/>
      <c r="U368" s="232"/>
      <c r="V368" s="232"/>
      <c r="W368" s="232"/>
      <c r="X368" s="232"/>
      <c r="Y368" s="232"/>
      <c r="Z368" s="232"/>
      <c r="AA368" s="239"/>
      <c r="AT368" s="240" t="s">
        <v>173</v>
      </c>
      <c r="AU368" s="240" t="s">
        <v>144</v>
      </c>
      <c r="AV368" s="10" t="s">
        <v>144</v>
      </c>
      <c r="AW368" s="10" t="s">
        <v>34</v>
      </c>
      <c r="AX368" s="10" t="s">
        <v>76</v>
      </c>
      <c r="AY368" s="240" t="s">
        <v>165</v>
      </c>
    </row>
    <row r="369" s="10" customFormat="1" ht="16.5" customHeight="1">
      <c r="B369" s="231"/>
      <c r="C369" s="232"/>
      <c r="D369" s="232"/>
      <c r="E369" s="233" t="s">
        <v>22</v>
      </c>
      <c r="F369" s="241" t="s">
        <v>753</v>
      </c>
      <c r="G369" s="232"/>
      <c r="H369" s="232"/>
      <c r="I369" s="232"/>
      <c r="J369" s="232"/>
      <c r="K369" s="236">
        <v>14.279999999999999</v>
      </c>
      <c r="L369" s="232"/>
      <c r="M369" s="232"/>
      <c r="N369" s="232"/>
      <c r="O369" s="232"/>
      <c r="P369" s="232"/>
      <c r="Q369" s="232"/>
      <c r="R369" s="237"/>
      <c r="T369" s="238"/>
      <c r="U369" s="232"/>
      <c r="V369" s="232"/>
      <c r="W369" s="232"/>
      <c r="X369" s="232"/>
      <c r="Y369" s="232"/>
      <c r="Z369" s="232"/>
      <c r="AA369" s="239"/>
      <c r="AT369" s="240" t="s">
        <v>173</v>
      </c>
      <c r="AU369" s="240" t="s">
        <v>144</v>
      </c>
      <c r="AV369" s="10" t="s">
        <v>144</v>
      </c>
      <c r="AW369" s="10" t="s">
        <v>34</v>
      </c>
      <c r="AX369" s="10" t="s">
        <v>76</v>
      </c>
      <c r="AY369" s="240" t="s">
        <v>165</v>
      </c>
    </row>
    <row r="370" s="11" customFormat="1" ht="16.5" customHeight="1">
      <c r="B370" s="242"/>
      <c r="C370" s="243"/>
      <c r="D370" s="243"/>
      <c r="E370" s="244" t="s">
        <v>22</v>
      </c>
      <c r="F370" s="245" t="s">
        <v>189</v>
      </c>
      <c r="G370" s="243"/>
      <c r="H370" s="243"/>
      <c r="I370" s="243"/>
      <c r="J370" s="243"/>
      <c r="K370" s="246">
        <v>55.948</v>
      </c>
      <c r="L370" s="243"/>
      <c r="M370" s="243"/>
      <c r="N370" s="243"/>
      <c r="O370" s="243"/>
      <c r="P370" s="243"/>
      <c r="Q370" s="243"/>
      <c r="R370" s="247"/>
      <c r="T370" s="248"/>
      <c r="U370" s="243"/>
      <c r="V370" s="243"/>
      <c r="W370" s="243"/>
      <c r="X370" s="243"/>
      <c r="Y370" s="243"/>
      <c r="Z370" s="243"/>
      <c r="AA370" s="249"/>
      <c r="AT370" s="250" t="s">
        <v>173</v>
      </c>
      <c r="AU370" s="250" t="s">
        <v>144</v>
      </c>
      <c r="AV370" s="11" t="s">
        <v>170</v>
      </c>
      <c r="AW370" s="11" t="s">
        <v>34</v>
      </c>
      <c r="AX370" s="11" t="s">
        <v>84</v>
      </c>
      <c r="AY370" s="250" t="s">
        <v>165</v>
      </c>
    </row>
    <row r="371" s="1" customFormat="1" ht="25.5" customHeight="1">
      <c r="B371" s="47"/>
      <c r="C371" s="220" t="s">
        <v>778</v>
      </c>
      <c r="D371" s="220" t="s">
        <v>166</v>
      </c>
      <c r="E371" s="221" t="s">
        <v>755</v>
      </c>
      <c r="F371" s="222" t="s">
        <v>756</v>
      </c>
      <c r="G371" s="222"/>
      <c r="H371" s="222"/>
      <c r="I371" s="222"/>
      <c r="J371" s="223" t="s">
        <v>185</v>
      </c>
      <c r="K371" s="224">
        <v>44.563000000000002</v>
      </c>
      <c r="L371" s="225">
        <v>0</v>
      </c>
      <c r="M371" s="226"/>
      <c r="N371" s="227">
        <f>ROUND(L371*K371,2)</f>
        <v>0</v>
      </c>
      <c r="O371" s="227"/>
      <c r="P371" s="227"/>
      <c r="Q371" s="227"/>
      <c r="R371" s="49"/>
      <c r="T371" s="228" t="s">
        <v>22</v>
      </c>
      <c r="U371" s="57" t="s">
        <v>43</v>
      </c>
      <c r="V371" s="48"/>
      <c r="W371" s="229">
        <f>V371*K371</f>
        <v>0</v>
      </c>
      <c r="X371" s="229">
        <v>0</v>
      </c>
      <c r="Y371" s="229">
        <f>X371*K371</f>
        <v>0</v>
      </c>
      <c r="Z371" s="229">
        <v>0.016</v>
      </c>
      <c r="AA371" s="230">
        <f>Z371*K371</f>
        <v>0.71300800000000009</v>
      </c>
      <c r="AR371" s="23" t="s">
        <v>249</v>
      </c>
      <c r="AT371" s="23" t="s">
        <v>166</v>
      </c>
      <c r="AU371" s="23" t="s">
        <v>144</v>
      </c>
      <c r="AY371" s="23" t="s">
        <v>165</v>
      </c>
      <c r="BE371" s="143">
        <f>IF(U371="základní",N371,0)</f>
        <v>0</v>
      </c>
      <c r="BF371" s="143">
        <f>IF(U371="snížená",N371,0)</f>
        <v>0</v>
      </c>
      <c r="BG371" s="143">
        <f>IF(U371="zákl. přenesená",N371,0)</f>
        <v>0</v>
      </c>
      <c r="BH371" s="143">
        <f>IF(U371="sníž. přenesená",N371,0)</f>
        <v>0</v>
      </c>
      <c r="BI371" s="143">
        <f>IF(U371="nulová",N371,0)</f>
        <v>0</v>
      </c>
      <c r="BJ371" s="23" t="s">
        <v>144</v>
      </c>
      <c r="BK371" s="143">
        <f>ROUND(L371*K371,2)</f>
        <v>0</v>
      </c>
      <c r="BL371" s="23" t="s">
        <v>249</v>
      </c>
      <c r="BM371" s="23" t="s">
        <v>1347</v>
      </c>
    </row>
    <row r="372" s="10" customFormat="1" ht="16.5" customHeight="1">
      <c r="B372" s="231"/>
      <c r="C372" s="232"/>
      <c r="D372" s="232"/>
      <c r="E372" s="233" t="s">
        <v>22</v>
      </c>
      <c r="F372" s="234" t="s">
        <v>750</v>
      </c>
      <c r="G372" s="235"/>
      <c r="H372" s="235"/>
      <c r="I372" s="235"/>
      <c r="J372" s="232"/>
      <c r="K372" s="236">
        <v>10.853</v>
      </c>
      <c r="L372" s="232"/>
      <c r="M372" s="232"/>
      <c r="N372" s="232"/>
      <c r="O372" s="232"/>
      <c r="P372" s="232"/>
      <c r="Q372" s="232"/>
      <c r="R372" s="237"/>
      <c r="T372" s="238"/>
      <c r="U372" s="232"/>
      <c r="V372" s="232"/>
      <c r="W372" s="232"/>
      <c r="X372" s="232"/>
      <c r="Y372" s="232"/>
      <c r="Z372" s="232"/>
      <c r="AA372" s="239"/>
      <c r="AT372" s="240" t="s">
        <v>173</v>
      </c>
      <c r="AU372" s="240" t="s">
        <v>144</v>
      </c>
      <c r="AV372" s="10" t="s">
        <v>144</v>
      </c>
      <c r="AW372" s="10" t="s">
        <v>34</v>
      </c>
      <c r="AX372" s="10" t="s">
        <v>76</v>
      </c>
      <c r="AY372" s="240" t="s">
        <v>165</v>
      </c>
    </row>
    <row r="373" s="10" customFormat="1" ht="16.5" customHeight="1">
      <c r="B373" s="231"/>
      <c r="C373" s="232"/>
      <c r="D373" s="232"/>
      <c r="E373" s="233" t="s">
        <v>22</v>
      </c>
      <c r="F373" s="241" t="s">
        <v>751</v>
      </c>
      <c r="G373" s="232"/>
      <c r="H373" s="232"/>
      <c r="I373" s="232"/>
      <c r="J373" s="232"/>
      <c r="K373" s="236">
        <v>19.43</v>
      </c>
      <c r="L373" s="232"/>
      <c r="M373" s="232"/>
      <c r="N373" s="232"/>
      <c r="O373" s="232"/>
      <c r="P373" s="232"/>
      <c r="Q373" s="232"/>
      <c r="R373" s="237"/>
      <c r="T373" s="238"/>
      <c r="U373" s="232"/>
      <c r="V373" s="232"/>
      <c r="W373" s="232"/>
      <c r="X373" s="232"/>
      <c r="Y373" s="232"/>
      <c r="Z373" s="232"/>
      <c r="AA373" s="239"/>
      <c r="AT373" s="240" t="s">
        <v>173</v>
      </c>
      <c r="AU373" s="240" t="s">
        <v>144</v>
      </c>
      <c r="AV373" s="10" t="s">
        <v>144</v>
      </c>
      <c r="AW373" s="10" t="s">
        <v>34</v>
      </c>
      <c r="AX373" s="10" t="s">
        <v>76</v>
      </c>
      <c r="AY373" s="240" t="s">
        <v>165</v>
      </c>
    </row>
    <row r="374" s="10" customFormat="1" ht="16.5" customHeight="1">
      <c r="B374" s="231"/>
      <c r="C374" s="232"/>
      <c r="D374" s="232"/>
      <c r="E374" s="233" t="s">
        <v>22</v>
      </c>
      <c r="F374" s="241" t="s">
        <v>753</v>
      </c>
      <c r="G374" s="232"/>
      <c r="H374" s="232"/>
      <c r="I374" s="232"/>
      <c r="J374" s="232"/>
      <c r="K374" s="236">
        <v>14.279999999999999</v>
      </c>
      <c r="L374" s="232"/>
      <c r="M374" s="232"/>
      <c r="N374" s="232"/>
      <c r="O374" s="232"/>
      <c r="P374" s="232"/>
      <c r="Q374" s="232"/>
      <c r="R374" s="237"/>
      <c r="T374" s="238"/>
      <c r="U374" s="232"/>
      <c r="V374" s="232"/>
      <c r="W374" s="232"/>
      <c r="X374" s="232"/>
      <c r="Y374" s="232"/>
      <c r="Z374" s="232"/>
      <c r="AA374" s="239"/>
      <c r="AT374" s="240" t="s">
        <v>173</v>
      </c>
      <c r="AU374" s="240" t="s">
        <v>144</v>
      </c>
      <c r="AV374" s="10" t="s">
        <v>144</v>
      </c>
      <c r="AW374" s="10" t="s">
        <v>34</v>
      </c>
      <c r="AX374" s="10" t="s">
        <v>76</v>
      </c>
      <c r="AY374" s="240" t="s">
        <v>165</v>
      </c>
    </row>
    <row r="375" s="11" customFormat="1" ht="16.5" customHeight="1">
      <c r="B375" s="242"/>
      <c r="C375" s="243"/>
      <c r="D375" s="243"/>
      <c r="E375" s="244" t="s">
        <v>22</v>
      </c>
      <c r="F375" s="245" t="s">
        <v>189</v>
      </c>
      <c r="G375" s="243"/>
      <c r="H375" s="243"/>
      <c r="I375" s="243"/>
      <c r="J375" s="243"/>
      <c r="K375" s="246">
        <v>44.563000000000002</v>
      </c>
      <c r="L375" s="243"/>
      <c r="M375" s="243"/>
      <c r="N375" s="243"/>
      <c r="O375" s="243"/>
      <c r="P375" s="243"/>
      <c r="Q375" s="243"/>
      <c r="R375" s="247"/>
      <c r="T375" s="248"/>
      <c r="U375" s="243"/>
      <c r="V375" s="243"/>
      <c r="W375" s="243"/>
      <c r="X375" s="243"/>
      <c r="Y375" s="243"/>
      <c r="Z375" s="243"/>
      <c r="AA375" s="249"/>
      <c r="AT375" s="250" t="s">
        <v>173</v>
      </c>
      <c r="AU375" s="250" t="s">
        <v>144</v>
      </c>
      <c r="AV375" s="11" t="s">
        <v>170</v>
      </c>
      <c r="AW375" s="11" t="s">
        <v>34</v>
      </c>
      <c r="AX375" s="11" t="s">
        <v>84</v>
      </c>
      <c r="AY375" s="250" t="s">
        <v>165</v>
      </c>
    </row>
    <row r="376" s="1" customFormat="1" ht="38.25" customHeight="1">
      <c r="B376" s="47"/>
      <c r="C376" s="220" t="s">
        <v>782</v>
      </c>
      <c r="D376" s="220" t="s">
        <v>166</v>
      </c>
      <c r="E376" s="221" t="s">
        <v>759</v>
      </c>
      <c r="F376" s="222" t="s">
        <v>760</v>
      </c>
      <c r="G376" s="222"/>
      <c r="H376" s="222"/>
      <c r="I376" s="222"/>
      <c r="J376" s="223" t="s">
        <v>185</v>
      </c>
      <c r="K376" s="224">
        <v>11.385</v>
      </c>
      <c r="L376" s="225">
        <v>0</v>
      </c>
      <c r="M376" s="226"/>
      <c r="N376" s="227">
        <f>ROUND(L376*K376,2)</f>
        <v>0</v>
      </c>
      <c r="O376" s="227"/>
      <c r="P376" s="227"/>
      <c r="Q376" s="227"/>
      <c r="R376" s="49"/>
      <c r="T376" s="228" t="s">
        <v>22</v>
      </c>
      <c r="U376" s="57" t="s">
        <v>43</v>
      </c>
      <c r="V376" s="48"/>
      <c r="W376" s="229">
        <f>V376*K376</f>
        <v>0</v>
      </c>
      <c r="X376" s="229">
        <v>0</v>
      </c>
      <c r="Y376" s="229">
        <f>X376*K376</f>
        <v>0</v>
      </c>
      <c r="Z376" s="229">
        <v>0.029999999999999999</v>
      </c>
      <c r="AA376" s="230">
        <f>Z376*K376</f>
        <v>0.34154999999999996</v>
      </c>
      <c r="AR376" s="23" t="s">
        <v>249</v>
      </c>
      <c r="AT376" s="23" t="s">
        <v>166</v>
      </c>
      <c r="AU376" s="23" t="s">
        <v>144</v>
      </c>
      <c r="AY376" s="23" t="s">
        <v>165</v>
      </c>
      <c r="BE376" s="143">
        <f>IF(U376="základní",N376,0)</f>
        <v>0</v>
      </c>
      <c r="BF376" s="143">
        <f>IF(U376="snížená",N376,0)</f>
        <v>0</v>
      </c>
      <c r="BG376" s="143">
        <f>IF(U376="zákl. přenesená",N376,0)</f>
        <v>0</v>
      </c>
      <c r="BH376" s="143">
        <f>IF(U376="sníž. přenesená",N376,0)</f>
        <v>0</v>
      </c>
      <c r="BI376" s="143">
        <f>IF(U376="nulová",N376,0)</f>
        <v>0</v>
      </c>
      <c r="BJ376" s="23" t="s">
        <v>144</v>
      </c>
      <c r="BK376" s="143">
        <f>ROUND(L376*K376,2)</f>
        <v>0</v>
      </c>
      <c r="BL376" s="23" t="s">
        <v>249</v>
      </c>
      <c r="BM376" s="23" t="s">
        <v>1348</v>
      </c>
    </row>
    <row r="377" s="10" customFormat="1" ht="16.5" customHeight="1">
      <c r="B377" s="231"/>
      <c r="C377" s="232"/>
      <c r="D377" s="232"/>
      <c r="E377" s="233" t="s">
        <v>22</v>
      </c>
      <c r="F377" s="234" t="s">
        <v>752</v>
      </c>
      <c r="G377" s="235"/>
      <c r="H377" s="235"/>
      <c r="I377" s="235"/>
      <c r="J377" s="232"/>
      <c r="K377" s="236">
        <v>11.385</v>
      </c>
      <c r="L377" s="232"/>
      <c r="M377" s="232"/>
      <c r="N377" s="232"/>
      <c r="O377" s="232"/>
      <c r="P377" s="232"/>
      <c r="Q377" s="232"/>
      <c r="R377" s="237"/>
      <c r="T377" s="238"/>
      <c r="U377" s="232"/>
      <c r="V377" s="232"/>
      <c r="W377" s="232"/>
      <c r="X377" s="232"/>
      <c r="Y377" s="232"/>
      <c r="Z377" s="232"/>
      <c r="AA377" s="239"/>
      <c r="AT377" s="240" t="s">
        <v>173</v>
      </c>
      <c r="AU377" s="240" t="s">
        <v>144</v>
      </c>
      <c r="AV377" s="10" t="s">
        <v>144</v>
      </c>
      <c r="AW377" s="10" t="s">
        <v>34</v>
      </c>
      <c r="AX377" s="10" t="s">
        <v>76</v>
      </c>
      <c r="AY377" s="240" t="s">
        <v>165</v>
      </c>
    </row>
    <row r="378" s="11" customFormat="1" ht="16.5" customHeight="1">
      <c r="B378" s="242"/>
      <c r="C378" s="243"/>
      <c r="D378" s="243"/>
      <c r="E378" s="244" t="s">
        <v>22</v>
      </c>
      <c r="F378" s="245" t="s">
        <v>189</v>
      </c>
      <c r="G378" s="243"/>
      <c r="H378" s="243"/>
      <c r="I378" s="243"/>
      <c r="J378" s="243"/>
      <c r="K378" s="246">
        <v>11.385</v>
      </c>
      <c r="L378" s="243"/>
      <c r="M378" s="243"/>
      <c r="N378" s="243"/>
      <c r="O378" s="243"/>
      <c r="P378" s="243"/>
      <c r="Q378" s="243"/>
      <c r="R378" s="247"/>
      <c r="T378" s="248"/>
      <c r="U378" s="243"/>
      <c r="V378" s="243"/>
      <c r="W378" s="243"/>
      <c r="X378" s="243"/>
      <c r="Y378" s="243"/>
      <c r="Z378" s="243"/>
      <c r="AA378" s="249"/>
      <c r="AT378" s="250" t="s">
        <v>173</v>
      </c>
      <c r="AU378" s="250" t="s">
        <v>144</v>
      </c>
      <c r="AV378" s="11" t="s">
        <v>170</v>
      </c>
      <c r="AW378" s="11" t="s">
        <v>34</v>
      </c>
      <c r="AX378" s="11" t="s">
        <v>84</v>
      </c>
      <c r="AY378" s="250" t="s">
        <v>165</v>
      </c>
    </row>
    <row r="379" s="1" customFormat="1" ht="25.5" customHeight="1">
      <c r="B379" s="47"/>
      <c r="C379" s="220" t="s">
        <v>786</v>
      </c>
      <c r="D379" s="220" t="s">
        <v>166</v>
      </c>
      <c r="E379" s="221" t="s">
        <v>763</v>
      </c>
      <c r="F379" s="222" t="s">
        <v>764</v>
      </c>
      <c r="G379" s="222"/>
      <c r="H379" s="222"/>
      <c r="I379" s="222"/>
      <c r="J379" s="223" t="s">
        <v>396</v>
      </c>
      <c r="K379" s="272">
        <v>0</v>
      </c>
      <c r="L379" s="225">
        <v>0</v>
      </c>
      <c r="M379" s="226"/>
      <c r="N379" s="227">
        <f>ROUND(L379*K379,2)</f>
        <v>0</v>
      </c>
      <c r="O379" s="227"/>
      <c r="P379" s="227"/>
      <c r="Q379" s="227"/>
      <c r="R379" s="49"/>
      <c r="T379" s="228" t="s">
        <v>22</v>
      </c>
      <c r="U379" s="57" t="s">
        <v>43</v>
      </c>
      <c r="V379" s="48"/>
      <c r="W379" s="229">
        <f>V379*K379</f>
        <v>0</v>
      </c>
      <c r="X379" s="229">
        <v>0</v>
      </c>
      <c r="Y379" s="229">
        <f>X379*K379</f>
        <v>0</v>
      </c>
      <c r="Z379" s="229">
        <v>0</v>
      </c>
      <c r="AA379" s="230">
        <f>Z379*K379</f>
        <v>0</v>
      </c>
      <c r="AR379" s="23" t="s">
        <v>249</v>
      </c>
      <c r="AT379" s="23" t="s">
        <v>166</v>
      </c>
      <c r="AU379" s="23" t="s">
        <v>144</v>
      </c>
      <c r="AY379" s="23" t="s">
        <v>165</v>
      </c>
      <c r="BE379" s="143">
        <f>IF(U379="základní",N379,0)</f>
        <v>0</v>
      </c>
      <c r="BF379" s="143">
        <f>IF(U379="snížená",N379,0)</f>
        <v>0</v>
      </c>
      <c r="BG379" s="143">
        <f>IF(U379="zákl. přenesená",N379,0)</f>
        <v>0</v>
      </c>
      <c r="BH379" s="143">
        <f>IF(U379="sníž. přenesená",N379,0)</f>
        <v>0</v>
      </c>
      <c r="BI379" s="143">
        <f>IF(U379="nulová",N379,0)</f>
        <v>0</v>
      </c>
      <c r="BJ379" s="23" t="s">
        <v>144</v>
      </c>
      <c r="BK379" s="143">
        <f>ROUND(L379*K379,2)</f>
        <v>0</v>
      </c>
      <c r="BL379" s="23" t="s">
        <v>249</v>
      </c>
      <c r="BM379" s="23" t="s">
        <v>1349</v>
      </c>
    </row>
    <row r="380" s="9" customFormat="1" ht="29.88" customHeight="1">
      <c r="B380" s="206"/>
      <c r="C380" s="207"/>
      <c r="D380" s="217" t="s">
        <v>131</v>
      </c>
      <c r="E380" s="217"/>
      <c r="F380" s="217"/>
      <c r="G380" s="217"/>
      <c r="H380" s="217"/>
      <c r="I380" s="217"/>
      <c r="J380" s="217"/>
      <c r="K380" s="217"/>
      <c r="L380" s="217"/>
      <c r="M380" s="217"/>
      <c r="N380" s="268">
        <f>BK380</f>
        <v>0</v>
      </c>
      <c r="O380" s="269"/>
      <c r="P380" s="269"/>
      <c r="Q380" s="269"/>
      <c r="R380" s="210"/>
      <c r="T380" s="211"/>
      <c r="U380" s="207"/>
      <c r="V380" s="207"/>
      <c r="W380" s="212">
        <f>SUM(W381:W389)</f>
        <v>0</v>
      </c>
      <c r="X380" s="207"/>
      <c r="Y380" s="212">
        <f>SUM(Y381:Y389)</f>
        <v>0.67324927000000001</v>
      </c>
      <c r="Z380" s="207"/>
      <c r="AA380" s="213">
        <f>SUM(AA381:AA389)</f>
        <v>0.044449999999999996</v>
      </c>
      <c r="AR380" s="214" t="s">
        <v>144</v>
      </c>
      <c r="AT380" s="215" t="s">
        <v>75</v>
      </c>
      <c r="AU380" s="215" t="s">
        <v>84</v>
      </c>
      <c r="AY380" s="214" t="s">
        <v>165</v>
      </c>
      <c r="BK380" s="216">
        <f>SUM(BK381:BK389)</f>
        <v>0</v>
      </c>
    </row>
    <row r="381" s="1" customFormat="1" ht="38.25" customHeight="1">
      <c r="B381" s="47"/>
      <c r="C381" s="220" t="s">
        <v>790</v>
      </c>
      <c r="D381" s="220" t="s">
        <v>166</v>
      </c>
      <c r="E381" s="221" t="s">
        <v>1350</v>
      </c>
      <c r="F381" s="222" t="s">
        <v>1351</v>
      </c>
      <c r="G381" s="222"/>
      <c r="H381" s="222"/>
      <c r="I381" s="222"/>
      <c r="J381" s="223" t="s">
        <v>185</v>
      </c>
      <c r="K381" s="224">
        <v>1.3999999999999999</v>
      </c>
      <c r="L381" s="225">
        <v>0</v>
      </c>
      <c r="M381" s="226"/>
      <c r="N381" s="227">
        <f>ROUND(L381*K381,2)</f>
        <v>0</v>
      </c>
      <c r="O381" s="227"/>
      <c r="P381" s="227"/>
      <c r="Q381" s="227"/>
      <c r="R381" s="49"/>
      <c r="T381" s="228" t="s">
        <v>22</v>
      </c>
      <c r="U381" s="57" t="s">
        <v>43</v>
      </c>
      <c r="V381" s="48"/>
      <c r="W381" s="229">
        <f>V381*K381</f>
        <v>0</v>
      </c>
      <c r="X381" s="229">
        <v>0</v>
      </c>
      <c r="Y381" s="229">
        <f>X381*K381</f>
        <v>0</v>
      </c>
      <c r="Z381" s="229">
        <v>0.03175</v>
      </c>
      <c r="AA381" s="230">
        <f>Z381*K381</f>
        <v>0.044449999999999996</v>
      </c>
      <c r="AR381" s="23" t="s">
        <v>249</v>
      </c>
      <c r="AT381" s="23" t="s">
        <v>166</v>
      </c>
      <c r="AU381" s="23" t="s">
        <v>144</v>
      </c>
      <c r="AY381" s="23" t="s">
        <v>165</v>
      </c>
      <c r="BE381" s="143">
        <f>IF(U381="základní",N381,0)</f>
        <v>0</v>
      </c>
      <c r="BF381" s="143">
        <f>IF(U381="snížená",N381,0)</f>
        <v>0</v>
      </c>
      <c r="BG381" s="143">
        <f>IF(U381="zákl. přenesená",N381,0)</f>
        <v>0</v>
      </c>
      <c r="BH381" s="143">
        <f>IF(U381="sníž. přenesená",N381,0)</f>
        <v>0</v>
      </c>
      <c r="BI381" s="143">
        <f>IF(U381="nulová",N381,0)</f>
        <v>0</v>
      </c>
      <c r="BJ381" s="23" t="s">
        <v>144</v>
      </c>
      <c r="BK381" s="143">
        <f>ROUND(L381*K381,2)</f>
        <v>0</v>
      </c>
      <c r="BL381" s="23" t="s">
        <v>249</v>
      </c>
      <c r="BM381" s="23" t="s">
        <v>1352</v>
      </c>
    </row>
    <row r="382" s="10" customFormat="1" ht="16.5" customHeight="1">
      <c r="B382" s="231"/>
      <c r="C382" s="232"/>
      <c r="D382" s="232"/>
      <c r="E382" s="233" t="s">
        <v>22</v>
      </c>
      <c r="F382" s="234" t="s">
        <v>1353</v>
      </c>
      <c r="G382" s="235"/>
      <c r="H382" s="235"/>
      <c r="I382" s="235"/>
      <c r="J382" s="232"/>
      <c r="K382" s="236">
        <v>1.3999999999999999</v>
      </c>
      <c r="L382" s="232"/>
      <c r="M382" s="232"/>
      <c r="N382" s="232"/>
      <c r="O382" s="232"/>
      <c r="P382" s="232"/>
      <c r="Q382" s="232"/>
      <c r="R382" s="237"/>
      <c r="T382" s="238"/>
      <c r="U382" s="232"/>
      <c r="V382" s="232"/>
      <c r="W382" s="232"/>
      <c r="X382" s="232"/>
      <c r="Y382" s="232"/>
      <c r="Z382" s="232"/>
      <c r="AA382" s="239"/>
      <c r="AT382" s="240" t="s">
        <v>173</v>
      </c>
      <c r="AU382" s="240" t="s">
        <v>144</v>
      </c>
      <c r="AV382" s="10" t="s">
        <v>144</v>
      </c>
      <c r="AW382" s="10" t="s">
        <v>34</v>
      </c>
      <c r="AX382" s="10" t="s">
        <v>84</v>
      </c>
      <c r="AY382" s="240" t="s">
        <v>165</v>
      </c>
    </row>
    <row r="383" s="1" customFormat="1" ht="38.25" customHeight="1">
      <c r="B383" s="47"/>
      <c r="C383" s="220" t="s">
        <v>794</v>
      </c>
      <c r="D383" s="220" t="s">
        <v>166</v>
      </c>
      <c r="E383" s="221" t="s">
        <v>767</v>
      </c>
      <c r="F383" s="222" t="s">
        <v>768</v>
      </c>
      <c r="G383" s="222"/>
      <c r="H383" s="222"/>
      <c r="I383" s="222"/>
      <c r="J383" s="223" t="s">
        <v>185</v>
      </c>
      <c r="K383" s="224">
        <v>55.048999999999999</v>
      </c>
      <c r="L383" s="225">
        <v>0</v>
      </c>
      <c r="M383" s="226"/>
      <c r="N383" s="227">
        <f>ROUND(L383*K383,2)</f>
        <v>0</v>
      </c>
      <c r="O383" s="227"/>
      <c r="P383" s="227"/>
      <c r="Q383" s="227"/>
      <c r="R383" s="49"/>
      <c r="T383" s="228" t="s">
        <v>22</v>
      </c>
      <c r="U383" s="57" t="s">
        <v>43</v>
      </c>
      <c r="V383" s="48"/>
      <c r="W383" s="229">
        <f>V383*K383</f>
        <v>0</v>
      </c>
      <c r="X383" s="229">
        <v>0.01223</v>
      </c>
      <c r="Y383" s="229">
        <f>X383*K383</f>
        <v>0.67324927000000001</v>
      </c>
      <c r="Z383" s="229">
        <v>0</v>
      </c>
      <c r="AA383" s="230">
        <f>Z383*K383</f>
        <v>0</v>
      </c>
      <c r="AR383" s="23" t="s">
        <v>249</v>
      </c>
      <c r="AT383" s="23" t="s">
        <v>166</v>
      </c>
      <c r="AU383" s="23" t="s">
        <v>144</v>
      </c>
      <c r="AY383" s="23" t="s">
        <v>165</v>
      </c>
      <c r="BE383" s="143">
        <f>IF(U383="základní",N383,0)</f>
        <v>0</v>
      </c>
      <c r="BF383" s="143">
        <f>IF(U383="snížená",N383,0)</f>
        <v>0</v>
      </c>
      <c r="BG383" s="143">
        <f>IF(U383="zákl. přenesená",N383,0)</f>
        <v>0</v>
      </c>
      <c r="BH383" s="143">
        <f>IF(U383="sníž. přenesená",N383,0)</f>
        <v>0</v>
      </c>
      <c r="BI383" s="143">
        <f>IF(U383="nulová",N383,0)</f>
        <v>0</v>
      </c>
      <c r="BJ383" s="23" t="s">
        <v>144</v>
      </c>
      <c r="BK383" s="143">
        <f>ROUND(L383*K383,2)</f>
        <v>0</v>
      </c>
      <c r="BL383" s="23" t="s">
        <v>249</v>
      </c>
      <c r="BM383" s="23" t="s">
        <v>1354</v>
      </c>
    </row>
    <row r="384" s="10" customFormat="1" ht="16.5" customHeight="1">
      <c r="B384" s="231"/>
      <c r="C384" s="232"/>
      <c r="D384" s="232"/>
      <c r="E384" s="233" t="s">
        <v>22</v>
      </c>
      <c r="F384" s="234" t="s">
        <v>770</v>
      </c>
      <c r="G384" s="235"/>
      <c r="H384" s="235"/>
      <c r="I384" s="235"/>
      <c r="J384" s="232"/>
      <c r="K384" s="236">
        <v>10.853</v>
      </c>
      <c r="L384" s="232"/>
      <c r="M384" s="232"/>
      <c r="N384" s="232"/>
      <c r="O384" s="232"/>
      <c r="P384" s="232"/>
      <c r="Q384" s="232"/>
      <c r="R384" s="237"/>
      <c r="T384" s="238"/>
      <c r="U384" s="232"/>
      <c r="V384" s="232"/>
      <c r="W384" s="232"/>
      <c r="X384" s="232"/>
      <c r="Y384" s="232"/>
      <c r="Z384" s="232"/>
      <c r="AA384" s="239"/>
      <c r="AT384" s="240" t="s">
        <v>173</v>
      </c>
      <c r="AU384" s="240" t="s">
        <v>144</v>
      </c>
      <c r="AV384" s="10" t="s">
        <v>144</v>
      </c>
      <c r="AW384" s="10" t="s">
        <v>34</v>
      </c>
      <c r="AX384" s="10" t="s">
        <v>76</v>
      </c>
      <c r="AY384" s="240" t="s">
        <v>165</v>
      </c>
    </row>
    <row r="385" s="10" customFormat="1" ht="16.5" customHeight="1">
      <c r="B385" s="231"/>
      <c r="C385" s="232"/>
      <c r="D385" s="232"/>
      <c r="E385" s="233" t="s">
        <v>22</v>
      </c>
      <c r="F385" s="241" t="s">
        <v>771</v>
      </c>
      <c r="G385" s="232"/>
      <c r="H385" s="232"/>
      <c r="I385" s="232"/>
      <c r="J385" s="232"/>
      <c r="K385" s="236">
        <v>20.699999999999999</v>
      </c>
      <c r="L385" s="232"/>
      <c r="M385" s="232"/>
      <c r="N385" s="232"/>
      <c r="O385" s="232"/>
      <c r="P385" s="232"/>
      <c r="Q385" s="232"/>
      <c r="R385" s="237"/>
      <c r="T385" s="238"/>
      <c r="U385" s="232"/>
      <c r="V385" s="232"/>
      <c r="W385" s="232"/>
      <c r="X385" s="232"/>
      <c r="Y385" s="232"/>
      <c r="Z385" s="232"/>
      <c r="AA385" s="239"/>
      <c r="AT385" s="240" t="s">
        <v>173</v>
      </c>
      <c r="AU385" s="240" t="s">
        <v>144</v>
      </c>
      <c r="AV385" s="10" t="s">
        <v>144</v>
      </c>
      <c r="AW385" s="10" t="s">
        <v>34</v>
      </c>
      <c r="AX385" s="10" t="s">
        <v>76</v>
      </c>
      <c r="AY385" s="240" t="s">
        <v>165</v>
      </c>
    </row>
    <row r="386" s="10" customFormat="1" ht="16.5" customHeight="1">
      <c r="B386" s="231"/>
      <c r="C386" s="232"/>
      <c r="D386" s="232"/>
      <c r="E386" s="233" t="s">
        <v>22</v>
      </c>
      <c r="F386" s="241" t="s">
        <v>772</v>
      </c>
      <c r="G386" s="232"/>
      <c r="H386" s="232"/>
      <c r="I386" s="232"/>
      <c r="J386" s="232"/>
      <c r="K386" s="236">
        <v>9.2159999999999993</v>
      </c>
      <c r="L386" s="232"/>
      <c r="M386" s="232"/>
      <c r="N386" s="232"/>
      <c r="O386" s="232"/>
      <c r="P386" s="232"/>
      <c r="Q386" s="232"/>
      <c r="R386" s="237"/>
      <c r="T386" s="238"/>
      <c r="U386" s="232"/>
      <c r="V386" s="232"/>
      <c r="W386" s="232"/>
      <c r="X386" s="232"/>
      <c r="Y386" s="232"/>
      <c r="Z386" s="232"/>
      <c r="AA386" s="239"/>
      <c r="AT386" s="240" t="s">
        <v>173</v>
      </c>
      <c r="AU386" s="240" t="s">
        <v>144</v>
      </c>
      <c r="AV386" s="10" t="s">
        <v>144</v>
      </c>
      <c r="AW386" s="10" t="s">
        <v>34</v>
      </c>
      <c r="AX386" s="10" t="s">
        <v>76</v>
      </c>
      <c r="AY386" s="240" t="s">
        <v>165</v>
      </c>
    </row>
    <row r="387" s="10" customFormat="1" ht="16.5" customHeight="1">
      <c r="B387" s="231"/>
      <c r="C387" s="232"/>
      <c r="D387" s="232"/>
      <c r="E387" s="233" t="s">
        <v>22</v>
      </c>
      <c r="F387" s="241" t="s">
        <v>773</v>
      </c>
      <c r="G387" s="232"/>
      <c r="H387" s="232"/>
      <c r="I387" s="232"/>
      <c r="J387" s="232"/>
      <c r="K387" s="236">
        <v>14.279999999999999</v>
      </c>
      <c r="L387" s="232"/>
      <c r="M387" s="232"/>
      <c r="N387" s="232"/>
      <c r="O387" s="232"/>
      <c r="P387" s="232"/>
      <c r="Q387" s="232"/>
      <c r="R387" s="237"/>
      <c r="T387" s="238"/>
      <c r="U387" s="232"/>
      <c r="V387" s="232"/>
      <c r="W387" s="232"/>
      <c r="X387" s="232"/>
      <c r="Y387" s="232"/>
      <c r="Z387" s="232"/>
      <c r="AA387" s="239"/>
      <c r="AT387" s="240" t="s">
        <v>173</v>
      </c>
      <c r="AU387" s="240" t="s">
        <v>144</v>
      </c>
      <c r="AV387" s="10" t="s">
        <v>144</v>
      </c>
      <c r="AW387" s="10" t="s">
        <v>34</v>
      </c>
      <c r="AX387" s="10" t="s">
        <v>76</v>
      </c>
      <c r="AY387" s="240" t="s">
        <v>165</v>
      </c>
    </row>
    <row r="388" s="11" customFormat="1" ht="16.5" customHeight="1">
      <c r="B388" s="242"/>
      <c r="C388" s="243"/>
      <c r="D388" s="243"/>
      <c r="E388" s="244" t="s">
        <v>22</v>
      </c>
      <c r="F388" s="245" t="s">
        <v>189</v>
      </c>
      <c r="G388" s="243"/>
      <c r="H388" s="243"/>
      <c r="I388" s="243"/>
      <c r="J388" s="243"/>
      <c r="K388" s="246">
        <v>55.048999999999999</v>
      </c>
      <c r="L388" s="243"/>
      <c r="M388" s="243"/>
      <c r="N388" s="243"/>
      <c r="O388" s="243"/>
      <c r="P388" s="243"/>
      <c r="Q388" s="243"/>
      <c r="R388" s="247"/>
      <c r="T388" s="248"/>
      <c r="U388" s="243"/>
      <c r="V388" s="243"/>
      <c r="W388" s="243"/>
      <c r="X388" s="243"/>
      <c r="Y388" s="243"/>
      <c r="Z388" s="243"/>
      <c r="AA388" s="249"/>
      <c r="AT388" s="250" t="s">
        <v>173</v>
      </c>
      <c r="AU388" s="250" t="s">
        <v>144</v>
      </c>
      <c r="AV388" s="11" t="s">
        <v>170</v>
      </c>
      <c r="AW388" s="11" t="s">
        <v>34</v>
      </c>
      <c r="AX388" s="11" t="s">
        <v>84</v>
      </c>
      <c r="AY388" s="250" t="s">
        <v>165</v>
      </c>
    </row>
    <row r="389" s="1" customFormat="1" ht="38.25" customHeight="1">
      <c r="B389" s="47"/>
      <c r="C389" s="220" t="s">
        <v>798</v>
      </c>
      <c r="D389" s="220" t="s">
        <v>166</v>
      </c>
      <c r="E389" s="221" t="s">
        <v>775</v>
      </c>
      <c r="F389" s="222" t="s">
        <v>776</v>
      </c>
      <c r="G389" s="222"/>
      <c r="H389" s="222"/>
      <c r="I389" s="222"/>
      <c r="J389" s="223" t="s">
        <v>396</v>
      </c>
      <c r="K389" s="272">
        <v>0</v>
      </c>
      <c r="L389" s="225">
        <v>0</v>
      </c>
      <c r="M389" s="226"/>
      <c r="N389" s="227">
        <f>ROUND(L389*K389,2)</f>
        <v>0</v>
      </c>
      <c r="O389" s="227"/>
      <c r="P389" s="227"/>
      <c r="Q389" s="227"/>
      <c r="R389" s="49"/>
      <c r="T389" s="228" t="s">
        <v>22</v>
      </c>
      <c r="U389" s="57" t="s">
        <v>43</v>
      </c>
      <c r="V389" s="48"/>
      <c r="W389" s="229">
        <f>V389*K389</f>
        <v>0</v>
      </c>
      <c r="X389" s="229">
        <v>0</v>
      </c>
      <c r="Y389" s="229">
        <f>X389*K389</f>
        <v>0</v>
      </c>
      <c r="Z389" s="229">
        <v>0</v>
      </c>
      <c r="AA389" s="230">
        <f>Z389*K389</f>
        <v>0</v>
      </c>
      <c r="AR389" s="23" t="s">
        <v>249</v>
      </c>
      <c r="AT389" s="23" t="s">
        <v>166</v>
      </c>
      <c r="AU389" s="23" t="s">
        <v>144</v>
      </c>
      <c r="AY389" s="23" t="s">
        <v>165</v>
      </c>
      <c r="BE389" s="143">
        <f>IF(U389="základní",N389,0)</f>
        <v>0</v>
      </c>
      <c r="BF389" s="143">
        <f>IF(U389="snížená",N389,0)</f>
        <v>0</v>
      </c>
      <c r="BG389" s="143">
        <f>IF(U389="zákl. přenesená",N389,0)</f>
        <v>0</v>
      </c>
      <c r="BH389" s="143">
        <f>IF(U389="sníž. přenesená",N389,0)</f>
        <v>0</v>
      </c>
      <c r="BI389" s="143">
        <f>IF(U389="nulová",N389,0)</f>
        <v>0</v>
      </c>
      <c r="BJ389" s="23" t="s">
        <v>144</v>
      </c>
      <c r="BK389" s="143">
        <f>ROUND(L389*K389,2)</f>
        <v>0</v>
      </c>
      <c r="BL389" s="23" t="s">
        <v>249</v>
      </c>
      <c r="BM389" s="23" t="s">
        <v>1355</v>
      </c>
    </row>
    <row r="390" s="9" customFormat="1" ht="29.88" customHeight="1">
      <c r="B390" s="206"/>
      <c r="C390" s="207"/>
      <c r="D390" s="217" t="s">
        <v>132</v>
      </c>
      <c r="E390" s="217"/>
      <c r="F390" s="217"/>
      <c r="G390" s="217"/>
      <c r="H390" s="217"/>
      <c r="I390" s="217"/>
      <c r="J390" s="217"/>
      <c r="K390" s="217"/>
      <c r="L390" s="217"/>
      <c r="M390" s="217"/>
      <c r="N390" s="268">
        <f>BK390</f>
        <v>0</v>
      </c>
      <c r="O390" s="269"/>
      <c r="P390" s="269"/>
      <c r="Q390" s="269"/>
      <c r="R390" s="210"/>
      <c r="T390" s="211"/>
      <c r="U390" s="207"/>
      <c r="V390" s="207"/>
      <c r="W390" s="212">
        <f>SUM(W391:W406)</f>
        <v>0</v>
      </c>
      <c r="X390" s="207"/>
      <c r="Y390" s="212">
        <f>SUM(Y391:Y406)</f>
        <v>0.10844000000000001</v>
      </c>
      <c r="Z390" s="207"/>
      <c r="AA390" s="213">
        <f>SUM(AA391:AA406)</f>
        <v>0.38839999999999997</v>
      </c>
      <c r="AR390" s="214" t="s">
        <v>144</v>
      </c>
      <c r="AT390" s="215" t="s">
        <v>75</v>
      </c>
      <c r="AU390" s="215" t="s">
        <v>84</v>
      </c>
      <c r="AY390" s="214" t="s">
        <v>165</v>
      </c>
      <c r="BK390" s="216">
        <f>SUM(BK391:BK406)</f>
        <v>0</v>
      </c>
    </row>
    <row r="391" s="1" customFormat="1" ht="38.25" customHeight="1">
      <c r="B391" s="47"/>
      <c r="C391" s="220" t="s">
        <v>802</v>
      </c>
      <c r="D391" s="220" t="s">
        <v>166</v>
      </c>
      <c r="E391" s="221" t="s">
        <v>779</v>
      </c>
      <c r="F391" s="222" t="s">
        <v>780</v>
      </c>
      <c r="G391" s="222"/>
      <c r="H391" s="222"/>
      <c r="I391" s="222"/>
      <c r="J391" s="223" t="s">
        <v>169</v>
      </c>
      <c r="K391" s="224">
        <v>6</v>
      </c>
      <c r="L391" s="225">
        <v>0</v>
      </c>
      <c r="M391" s="226"/>
      <c r="N391" s="227">
        <f>ROUND(L391*K391,2)</f>
        <v>0</v>
      </c>
      <c r="O391" s="227"/>
      <c r="P391" s="227"/>
      <c r="Q391" s="227"/>
      <c r="R391" s="49"/>
      <c r="T391" s="228" t="s">
        <v>22</v>
      </c>
      <c r="U391" s="57" t="s">
        <v>43</v>
      </c>
      <c r="V391" s="48"/>
      <c r="W391" s="229">
        <f>V391*K391</f>
        <v>0</v>
      </c>
      <c r="X391" s="229">
        <v>0</v>
      </c>
      <c r="Y391" s="229">
        <f>X391*K391</f>
        <v>0</v>
      </c>
      <c r="Z391" s="229">
        <v>0</v>
      </c>
      <c r="AA391" s="230">
        <f>Z391*K391</f>
        <v>0</v>
      </c>
      <c r="AR391" s="23" t="s">
        <v>249</v>
      </c>
      <c r="AT391" s="23" t="s">
        <v>166</v>
      </c>
      <c r="AU391" s="23" t="s">
        <v>144</v>
      </c>
      <c r="AY391" s="23" t="s">
        <v>165</v>
      </c>
      <c r="BE391" s="143">
        <f>IF(U391="základní",N391,0)</f>
        <v>0</v>
      </c>
      <c r="BF391" s="143">
        <f>IF(U391="snížená",N391,0)</f>
        <v>0</v>
      </c>
      <c r="BG391" s="143">
        <f>IF(U391="zákl. přenesená",N391,0)</f>
        <v>0</v>
      </c>
      <c r="BH391" s="143">
        <f>IF(U391="sníž. přenesená",N391,0)</f>
        <v>0</v>
      </c>
      <c r="BI391" s="143">
        <f>IF(U391="nulová",N391,0)</f>
        <v>0</v>
      </c>
      <c r="BJ391" s="23" t="s">
        <v>144</v>
      </c>
      <c r="BK391" s="143">
        <f>ROUND(L391*K391,2)</f>
        <v>0</v>
      </c>
      <c r="BL391" s="23" t="s">
        <v>249</v>
      </c>
      <c r="BM391" s="23" t="s">
        <v>1356</v>
      </c>
    </row>
    <row r="392" s="1" customFormat="1" ht="38.25" customHeight="1">
      <c r="B392" s="47"/>
      <c r="C392" s="260" t="s">
        <v>806</v>
      </c>
      <c r="D392" s="260" t="s">
        <v>268</v>
      </c>
      <c r="E392" s="261" t="s">
        <v>783</v>
      </c>
      <c r="F392" s="262" t="s">
        <v>784</v>
      </c>
      <c r="G392" s="262"/>
      <c r="H392" s="262"/>
      <c r="I392" s="262"/>
      <c r="J392" s="263" t="s">
        <v>169</v>
      </c>
      <c r="K392" s="264">
        <v>2</v>
      </c>
      <c r="L392" s="265">
        <v>0</v>
      </c>
      <c r="M392" s="266"/>
      <c r="N392" s="267">
        <f>ROUND(L392*K392,2)</f>
        <v>0</v>
      </c>
      <c r="O392" s="227"/>
      <c r="P392" s="227"/>
      <c r="Q392" s="227"/>
      <c r="R392" s="49"/>
      <c r="T392" s="228" t="s">
        <v>22</v>
      </c>
      <c r="U392" s="57" t="s">
        <v>43</v>
      </c>
      <c r="V392" s="48"/>
      <c r="W392" s="229">
        <f>V392*K392</f>
        <v>0</v>
      </c>
      <c r="X392" s="229">
        <v>0.0138</v>
      </c>
      <c r="Y392" s="229">
        <f>X392*K392</f>
        <v>0.0276</v>
      </c>
      <c r="Z392" s="229">
        <v>0</v>
      </c>
      <c r="AA392" s="230">
        <f>Z392*K392</f>
        <v>0</v>
      </c>
      <c r="AR392" s="23" t="s">
        <v>341</v>
      </c>
      <c r="AT392" s="23" t="s">
        <v>268</v>
      </c>
      <c r="AU392" s="23" t="s">
        <v>144</v>
      </c>
      <c r="AY392" s="23" t="s">
        <v>165</v>
      </c>
      <c r="BE392" s="143">
        <f>IF(U392="základní",N392,0)</f>
        <v>0</v>
      </c>
      <c r="BF392" s="143">
        <f>IF(U392="snížená",N392,0)</f>
        <v>0</v>
      </c>
      <c r="BG392" s="143">
        <f>IF(U392="zákl. přenesená",N392,0)</f>
        <v>0</v>
      </c>
      <c r="BH392" s="143">
        <f>IF(U392="sníž. přenesená",N392,0)</f>
        <v>0</v>
      </c>
      <c r="BI392" s="143">
        <f>IF(U392="nulová",N392,0)</f>
        <v>0</v>
      </c>
      <c r="BJ392" s="23" t="s">
        <v>144</v>
      </c>
      <c r="BK392" s="143">
        <f>ROUND(L392*K392,2)</f>
        <v>0</v>
      </c>
      <c r="BL392" s="23" t="s">
        <v>249</v>
      </c>
      <c r="BM392" s="23" t="s">
        <v>1357</v>
      </c>
    </row>
    <row r="393" s="1" customFormat="1" ht="38.25" customHeight="1">
      <c r="B393" s="47"/>
      <c r="C393" s="260" t="s">
        <v>810</v>
      </c>
      <c r="D393" s="260" t="s">
        <v>268</v>
      </c>
      <c r="E393" s="261" t="s">
        <v>787</v>
      </c>
      <c r="F393" s="262" t="s">
        <v>788</v>
      </c>
      <c r="G393" s="262"/>
      <c r="H393" s="262"/>
      <c r="I393" s="262"/>
      <c r="J393" s="263" t="s">
        <v>169</v>
      </c>
      <c r="K393" s="264">
        <v>1</v>
      </c>
      <c r="L393" s="265">
        <v>0</v>
      </c>
      <c r="M393" s="266"/>
      <c r="N393" s="267">
        <f>ROUND(L393*K393,2)</f>
        <v>0</v>
      </c>
      <c r="O393" s="227"/>
      <c r="P393" s="227"/>
      <c r="Q393" s="227"/>
      <c r="R393" s="49"/>
      <c r="T393" s="228" t="s">
        <v>22</v>
      </c>
      <c r="U393" s="57" t="s">
        <v>43</v>
      </c>
      <c r="V393" s="48"/>
      <c r="W393" s="229">
        <f>V393*K393</f>
        <v>0</v>
      </c>
      <c r="X393" s="229">
        <v>0.016</v>
      </c>
      <c r="Y393" s="229">
        <f>X393*K393</f>
        <v>0.016</v>
      </c>
      <c r="Z393" s="229">
        <v>0</v>
      </c>
      <c r="AA393" s="230">
        <f>Z393*K393</f>
        <v>0</v>
      </c>
      <c r="AR393" s="23" t="s">
        <v>341</v>
      </c>
      <c r="AT393" s="23" t="s">
        <v>268</v>
      </c>
      <c r="AU393" s="23" t="s">
        <v>144</v>
      </c>
      <c r="AY393" s="23" t="s">
        <v>165</v>
      </c>
      <c r="BE393" s="143">
        <f>IF(U393="základní",N393,0)</f>
        <v>0</v>
      </c>
      <c r="BF393" s="143">
        <f>IF(U393="snížená",N393,0)</f>
        <v>0</v>
      </c>
      <c r="BG393" s="143">
        <f>IF(U393="zákl. přenesená",N393,0)</f>
        <v>0</v>
      </c>
      <c r="BH393" s="143">
        <f>IF(U393="sníž. přenesená",N393,0)</f>
        <v>0</v>
      </c>
      <c r="BI393" s="143">
        <f>IF(U393="nulová",N393,0)</f>
        <v>0</v>
      </c>
      <c r="BJ393" s="23" t="s">
        <v>144</v>
      </c>
      <c r="BK393" s="143">
        <f>ROUND(L393*K393,2)</f>
        <v>0</v>
      </c>
      <c r="BL393" s="23" t="s">
        <v>249</v>
      </c>
      <c r="BM393" s="23" t="s">
        <v>1358</v>
      </c>
    </row>
    <row r="394" s="1" customFormat="1" ht="38.25" customHeight="1">
      <c r="B394" s="47"/>
      <c r="C394" s="260" t="s">
        <v>814</v>
      </c>
      <c r="D394" s="260" t="s">
        <v>268</v>
      </c>
      <c r="E394" s="261" t="s">
        <v>791</v>
      </c>
      <c r="F394" s="262" t="s">
        <v>792</v>
      </c>
      <c r="G394" s="262"/>
      <c r="H394" s="262"/>
      <c r="I394" s="262"/>
      <c r="J394" s="263" t="s">
        <v>169</v>
      </c>
      <c r="K394" s="264">
        <v>2</v>
      </c>
      <c r="L394" s="265">
        <v>0</v>
      </c>
      <c r="M394" s="266"/>
      <c r="N394" s="267">
        <f>ROUND(L394*K394,2)</f>
        <v>0</v>
      </c>
      <c r="O394" s="227"/>
      <c r="P394" s="227"/>
      <c r="Q394" s="227"/>
      <c r="R394" s="49"/>
      <c r="T394" s="228" t="s">
        <v>22</v>
      </c>
      <c r="U394" s="57" t="s">
        <v>43</v>
      </c>
      <c r="V394" s="48"/>
      <c r="W394" s="229">
        <f>V394*K394</f>
        <v>0</v>
      </c>
      <c r="X394" s="229">
        <v>0.020500000000000001</v>
      </c>
      <c r="Y394" s="229">
        <f>X394*K394</f>
        <v>0.041000000000000002</v>
      </c>
      <c r="Z394" s="229">
        <v>0</v>
      </c>
      <c r="AA394" s="230">
        <f>Z394*K394</f>
        <v>0</v>
      </c>
      <c r="AR394" s="23" t="s">
        <v>341</v>
      </c>
      <c r="AT394" s="23" t="s">
        <v>268</v>
      </c>
      <c r="AU394" s="23" t="s">
        <v>144</v>
      </c>
      <c r="AY394" s="23" t="s">
        <v>165</v>
      </c>
      <c r="BE394" s="143">
        <f>IF(U394="základní",N394,0)</f>
        <v>0</v>
      </c>
      <c r="BF394" s="143">
        <f>IF(U394="snížená",N394,0)</f>
        <v>0</v>
      </c>
      <c r="BG394" s="143">
        <f>IF(U394="zákl. přenesená",N394,0)</f>
        <v>0</v>
      </c>
      <c r="BH394" s="143">
        <f>IF(U394="sníž. přenesená",N394,0)</f>
        <v>0</v>
      </c>
      <c r="BI394" s="143">
        <f>IF(U394="nulová",N394,0)</f>
        <v>0</v>
      </c>
      <c r="BJ394" s="23" t="s">
        <v>144</v>
      </c>
      <c r="BK394" s="143">
        <f>ROUND(L394*K394,2)</f>
        <v>0</v>
      </c>
      <c r="BL394" s="23" t="s">
        <v>249</v>
      </c>
      <c r="BM394" s="23" t="s">
        <v>1359</v>
      </c>
    </row>
    <row r="395" s="1" customFormat="1" ht="38.25" customHeight="1">
      <c r="B395" s="47"/>
      <c r="C395" s="260" t="s">
        <v>818</v>
      </c>
      <c r="D395" s="260" t="s">
        <v>268</v>
      </c>
      <c r="E395" s="261" t="s">
        <v>795</v>
      </c>
      <c r="F395" s="262" t="s">
        <v>796</v>
      </c>
      <c r="G395" s="262"/>
      <c r="H395" s="262"/>
      <c r="I395" s="262"/>
      <c r="J395" s="263" t="s">
        <v>169</v>
      </c>
      <c r="K395" s="264">
        <v>1</v>
      </c>
      <c r="L395" s="265">
        <v>0</v>
      </c>
      <c r="M395" s="266"/>
      <c r="N395" s="267">
        <f>ROUND(L395*K395,2)</f>
        <v>0</v>
      </c>
      <c r="O395" s="227"/>
      <c r="P395" s="227"/>
      <c r="Q395" s="227"/>
      <c r="R395" s="49"/>
      <c r="T395" s="228" t="s">
        <v>22</v>
      </c>
      <c r="U395" s="57" t="s">
        <v>43</v>
      </c>
      <c r="V395" s="48"/>
      <c r="W395" s="229">
        <f>V395*K395</f>
        <v>0</v>
      </c>
      <c r="X395" s="229">
        <v>0.016</v>
      </c>
      <c r="Y395" s="229">
        <f>X395*K395</f>
        <v>0.016</v>
      </c>
      <c r="Z395" s="229">
        <v>0</v>
      </c>
      <c r="AA395" s="230">
        <f>Z395*K395</f>
        <v>0</v>
      </c>
      <c r="AR395" s="23" t="s">
        <v>341</v>
      </c>
      <c r="AT395" s="23" t="s">
        <v>268</v>
      </c>
      <c r="AU395" s="23" t="s">
        <v>144</v>
      </c>
      <c r="AY395" s="23" t="s">
        <v>165</v>
      </c>
      <c r="BE395" s="143">
        <f>IF(U395="základní",N395,0)</f>
        <v>0</v>
      </c>
      <c r="BF395" s="143">
        <f>IF(U395="snížená",N395,0)</f>
        <v>0</v>
      </c>
      <c r="BG395" s="143">
        <f>IF(U395="zákl. přenesená",N395,0)</f>
        <v>0</v>
      </c>
      <c r="BH395" s="143">
        <f>IF(U395="sníž. přenesená",N395,0)</f>
        <v>0</v>
      </c>
      <c r="BI395" s="143">
        <f>IF(U395="nulová",N395,0)</f>
        <v>0</v>
      </c>
      <c r="BJ395" s="23" t="s">
        <v>144</v>
      </c>
      <c r="BK395" s="143">
        <f>ROUND(L395*K395,2)</f>
        <v>0</v>
      </c>
      <c r="BL395" s="23" t="s">
        <v>249</v>
      </c>
      <c r="BM395" s="23" t="s">
        <v>1360</v>
      </c>
    </row>
    <row r="396" s="1" customFormat="1" ht="38.25" customHeight="1">
      <c r="B396" s="47"/>
      <c r="C396" s="220" t="s">
        <v>822</v>
      </c>
      <c r="D396" s="220" t="s">
        <v>166</v>
      </c>
      <c r="E396" s="221" t="s">
        <v>799</v>
      </c>
      <c r="F396" s="222" t="s">
        <v>800</v>
      </c>
      <c r="G396" s="222"/>
      <c r="H396" s="222"/>
      <c r="I396" s="222"/>
      <c r="J396" s="223" t="s">
        <v>169</v>
      </c>
      <c r="K396" s="224">
        <v>1</v>
      </c>
      <c r="L396" s="225">
        <v>0</v>
      </c>
      <c r="M396" s="226"/>
      <c r="N396" s="227">
        <f>ROUND(L396*K396,2)</f>
        <v>0</v>
      </c>
      <c r="O396" s="227"/>
      <c r="P396" s="227"/>
      <c r="Q396" s="227"/>
      <c r="R396" s="49"/>
      <c r="T396" s="228" t="s">
        <v>22</v>
      </c>
      <c r="U396" s="57" t="s">
        <v>43</v>
      </c>
      <c r="V396" s="48"/>
      <c r="W396" s="229">
        <f>V396*K396</f>
        <v>0</v>
      </c>
      <c r="X396" s="229">
        <v>0</v>
      </c>
      <c r="Y396" s="229">
        <f>X396*K396</f>
        <v>0</v>
      </c>
      <c r="Z396" s="229">
        <v>0</v>
      </c>
      <c r="AA396" s="230">
        <f>Z396*K396</f>
        <v>0</v>
      </c>
      <c r="AR396" s="23" t="s">
        <v>249</v>
      </c>
      <c r="AT396" s="23" t="s">
        <v>166</v>
      </c>
      <c r="AU396" s="23" t="s">
        <v>144</v>
      </c>
      <c r="AY396" s="23" t="s">
        <v>165</v>
      </c>
      <c r="BE396" s="143">
        <f>IF(U396="základní",N396,0)</f>
        <v>0</v>
      </c>
      <c r="BF396" s="143">
        <f>IF(U396="snížená",N396,0)</f>
        <v>0</v>
      </c>
      <c r="BG396" s="143">
        <f>IF(U396="zákl. přenesená",N396,0)</f>
        <v>0</v>
      </c>
      <c r="BH396" s="143">
        <f>IF(U396="sníž. přenesená",N396,0)</f>
        <v>0</v>
      </c>
      <c r="BI396" s="143">
        <f>IF(U396="nulová",N396,0)</f>
        <v>0</v>
      </c>
      <c r="BJ396" s="23" t="s">
        <v>144</v>
      </c>
      <c r="BK396" s="143">
        <f>ROUND(L396*K396,2)</f>
        <v>0</v>
      </c>
      <c r="BL396" s="23" t="s">
        <v>249</v>
      </c>
      <c r="BM396" s="23" t="s">
        <v>1361</v>
      </c>
    </row>
    <row r="397" s="1" customFormat="1" ht="38.25" customHeight="1">
      <c r="B397" s="47"/>
      <c r="C397" s="260" t="s">
        <v>826</v>
      </c>
      <c r="D397" s="260" t="s">
        <v>268</v>
      </c>
      <c r="E397" s="261" t="s">
        <v>803</v>
      </c>
      <c r="F397" s="262" t="s">
        <v>804</v>
      </c>
      <c r="G397" s="262"/>
      <c r="H397" s="262"/>
      <c r="I397" s="262"/>
      <c r="J397" s="263" t="s">
        <v>494</v>
      </c>
      <c r="K397" s="264">
        <v>1</v>
      </c>
      <c r="L397" s="265">
        <v>0</v>
      </c>
      <c r="M397" s="266"/>
      <c r="N397" s="267">
        <f>ROUND(L397*K397,2)</f>
        <v>0</v>
      </c>
      <c r="O397" s="227"/>
      <c r="P397" s="227"/>
      <c r="Q397" s="227"/>
      <c r="R397" s="49"/>
      <c r="T397" s="228" t="s">
        <v>22</v>
      </c>
      <c r="U397" s="57" t="s">
        <v>43</v>
      </c>
      <c r="V397" s="48"/>
      <c r="W397" s="229">
        <f>V397*K397</f>
        <v>0</v>
      </c>
      <c r="X397" s="229">
        <v>0</v>
      </c>
      <c r="Y397" s="229">
        <f>X397*K397</f>
        <v>0</v>
      </c>
      <c r="Z397" s="229">
        <v>0</v>
      </c>
      <c r="AA397" s="230">
        <f>Z397*K397</f>
        <v>0</v>
      </c>
      <c r="AR397" s="23" t="s">
        <v>341</v>
      </c>
      <c r="AT397" s="23" t="s">
        <v>268</v>
      </c>
      <c r="AU397" s="23" t="s">
        <v>144</v>
      </c>
      <c r="AY397" s="23" t="s">
        <v>165</v>
      </c>
      <c r="BE397" s="143">
        <f>IF(U397="základní",N397,0)</f>
        <v>0</v>
      </c>
      <c r="BF397" s="143">
        <f>IF(U397="snížená",N397,0)</f>
        <v>0</v>
      </c>
      <c r="BG397" s="143">
        <f>IF(U397="zákl. přenesená",N397,0)</f>
        <v>0</v>
      </c>
      <c r="BH397" s="143">
        <f>IF(U397="sníž. přenesená",N397,0)</f>
        <v>0</v>
      </c>
      <c r="BI397" s="143">
        <f>IF(U397="nulová",N397,0)</f>
        <v>0</v>
      </c>
      <c r="BJ397" s="23" t="s">
        <v>144</v>
      </c>
      <c r="BK397" s="143">
        <f>ROUND(L397*K397,2)</f>
        <v>0</v>
      </c>
      <c r="BL397" s="23" t="s">
        <v>249</v>
      </c>
      <c r="BM397" s="23" t="s">
        <v>1362</v>
      </c>
    </row>
    <row r="398" s="1" customFormat="1" ht="25.5" customHeight="1">
      <c r="B398" s="47"/>
      <c r="C398" s="220" t="s">
        <v>830</v>
      </c>
      <c r="D398" s="220" t="s">
        <v>166</v>
      </c>
      <c r="E398" s="221" t="s">
        <v>807</v>
      </c>
      <c r="F398" s="222" t="s">
        <v>808</v>
      </c>
      <c r="G398" s="222"/>
      <c r="H398" s="222"/>
      <c r="I398" s="222"/>
      <c r="J398" s="223" t="s">
        <v>169</v>
      </c>
      <c r="K398" s="224">
        <v>4</v>
      </c>
      <c r="L398" s="225">
        <v>0</v>
      </c>
      <c r="M398" s="226"/>
      <c r="N398" s="227">
        <f>ROUND(L398*K398,2)</f>
        <v>0</v>
      </c>
      <c r="O398" s="227"/>
      <c r="P398" s="227"/>
      <c r="Q398" s="227"/>
      <c r="R398" s="49"/>
      <c r="T398" s="228" t="s">
        <v>22</v>
      </c>
      <c r="U398" s="57" t="s">
        <v>43</v>
      </c>
      <c r="V398" s="48"/>
      <c r="W398" s="229">
        <f>V398*K398</f>
        <v>0</v>
      </c>
      <c r="X398" s="229">
        <v>0</v>
      </c>
      <c r="Y398" s="229">
        <f>X398*K398</f>
        <v>0</v>
      </c>
      <c r="Z398" s="229">
        <v>0.0018</v>
      </c>
      <c r="AA398" s="230">
        <f>Z398*K398</f>
        <v>0.0071999999999999998</v>
      </c>
      <c r="AR398" s="23" t="s">
        <v>249</v>
      </c>
      <c r="AT398" s="23" t="s">
        <v>166</v>
      </c>
      <c r="AU398" s="23" t="s">
        <v>144</v>
      </c>
      <c r="AY398" s="23" t="s">
        <v>165</v>
      </c>
      <c r="BE398" s="143">
        <f>IF(U398="základní",N398,0)</f>
        <v>0</v>
      </c>
      <c r="BF398" s="143">
        <f>IF(U398="snížená",N398,0)</f>
        <v>0</v>
      </c>
      <c r="BG398" s="143">
        <f>IF(U398="zákl. přenesená",N398,0)</f>
        <v>0</v>
      </c>
      <c r="BH398" s="143">
        <f>IF(U398="sníž. přenesená",N398,0)</f>
        <v>0</v>
      </c>
      <c r="BI398" s="143">
        <f>IF(U398="nulová",N398,0)</f>
        <v>0</v>
      </c>
      <c r="BJ398" s="23" t="s">
        <v>144</v>
      </c>
      <c r="BK398" s="143">
        <f>ROUND(L398*K398,2)</f>
        <v>0</v>
      </c>
      <c r="BL398" s="23" t="s">
        <v>249</v>
      </c>
      <c r="BM398" s="23" t="s">
        <v>1363</v>
      </c>
    </row>
    <row r="399" s="1" customFormat="1" ht="25.5" customHeight="1">
      <c r="B399" s="47"/>
      <c r="C399" s="220" t="s">
        <v>834</v>
      </c>
      <c r="D399" s="220" t="s">
        <v>166</v>
      </c>
      <c r="E399" s="221" t="s">
        <v>811</v>
      </c>
      <c r="F399" s="222" t="s">
        <v>812</v>
      </c>
      <c r="G399" s="222"/>
      <c r="H399" s="222"/>
      <c r="I399" s="222"/>
      <c r="J399" s="223" t="s">
        <v>169</v>
      </c>
      <c r="K399" s="224">
        <v>7</v>
      </c>
      <c r="L399" s="225">
        <v>0</v>
      </c>
      <c r="M399" s="226"/>
      <c r="N399" s="227">
        <f>ROUND(L399*K399,2)</f>
        <v>0</v>
      </c>
      <c r="O399" s="227"/>
      <c r="P399" s="227"/>
      <c r="Q399" s="227"/>
      <c r="R399" s="49"/>
      <c r="T399" s="228" t="s">
        <v>22</v>
      </c>
      <c r="U399" s="57" t="s">
        <v>43</v>
      </c>
      <c r="V399" s="48"/>
      <c r="W399" s="229">
        <f>V399*K399</f>
        <v>0</v>
      </c>
      <c r="X399" s="229">
        <v>0</v>
      </c>
      <c r="Y399" s="229">
        <f>X399*K399</f>
        <v>0</v>
      </c>
      <c r="Z399" s="229">
        <v>0</v>
      </c>
      <c r="AA399" s="230">
        <f>Z399*K399</f>
        <v>0</v>
      </c>
      <c r="AR399" s="23" t="s">
        <v>249</v>
      </c>
      <c r="AT399" s="23" t="s">
        <v>166</v>
      </c>
      <c r="AU399" s="23" t="s">
        <v>144</v>
      </c>
      <c r="AY399" s="23" t="s">
        <v>165</v>
      </c>
      <c r="BE399" s="143">
        <f>IF(U399="základní",N399,0)</f>
        <v>0</v>
      </c>
      <c r="BF399" s="143">
        <f>IF(U399="snížená",N399,0)</f>
        <v>0</v>
      </c>
      <c r="BG399" s="143">
        <f>IF(U399="zákl. přenesená",N399,0)</f>
        <v>0</v>
      </c>
      <c r="BH399" s="143">
        <f>IF(U399="sníž. přenesená",N399,0)</f>
        <v>0</v>
      </c>
      <c r="BI399" s="143">
        <f>IF(U399="nulová",N399,0)</f>
        <v>0</v>
      </c>
      <c r="BJ399" s="23" t="s">
        <v>144</v>
      </c>
      <c r="BK399" s="143">
        <f>ROUND(L399*K399,2)</f>
        <v>0</v>
      </c>
      <c r="BL399" s="23" t="s">
        <v>249</v>
      </c>
      <c r="BM399" s="23" t="s">
        <v>1364</v>
      </c>
    </row>
    <row r="400" s="1" customFormat="1" ht="25.5" customHeight="1">
      <c r="B400" s="47"/>
      <c r="C400" s="260" t="s">
        <v>838</v>
      </c>
      <c r="D400" s="260" t="s">
        <v>268</v>
      </c>
      <c r="E400" s="261" t="s">
        <v>815</v>
      </c>
      <c r="F400" s="262" t="s">
        <v>816</v>
      </c>
      <c r="G400" s="262"/>
      <c r="H400" s="262"/>
      <c r="I400" s="262"/>
      <c r="J400" s="263" t="s">
        <v>169</v>
      </c>
      <c r="K400" s="264">
        <v>3</v>
      </c>
      <c r="L400" s="265">
        <v>0</v>
      </c>
      <c r="M400" s="266"/>
      <c r="N400" s="267">
        <f>ROUND(L400*K400,2)</f>
        <v>0</v>
      </c>
      <c r="O400" s="227"/>
      <c r="P400" s="227"/>
      <c r="Q400" s="227"/>
      <c r="R400" s="49"/>
      <c r="T400" s="228" t="s">
        <v>22</v>
      </c>
      <c r="U400" s="57" t="s">
        <v>43</v>
      </c>
      <c r="V400" s="48"/>
      <c r="W400" s="229">
        <f>V400*K400</f>
        <v>0</v>
      </c>
      <c r="X400" s="229">
        <v>0.00092000000000000003</v>
      </c>
      <c r="Y400" s="229">
        <f>X400*K400</f>
        <v>0.0027600000000000003</v>
      </c>
      <c r="Z400" s="229">
        <v>0</v>
      </c>
      <c r="AA400" s="230">
        <f>Z400*K400</f>
        <v>0</v>
      </c>
      <c r="AR400" s="23" t="s">
        <v>341</v>
      </c>
      <c r="AT400" s="23" t="s">
        <v>268</v>
      </c>
      <c r="AU400" s="23" t="s">
        <v>144</v>
      </c>
      <c r="AY400" s="23" t="s">
        <v>165</v>
      </c>
      <c r="BE400" s="143">
        <f>IF(U400="základní",N400,0)</f>
        <v>0</v>
      </c>
      <c r="BF400" s="143">
        <f>IF(U400="snížená",N400,0)</f>
        <v>0</v>
      </c>
      <c r="BG400" s="143">
        <f>IF(U400="zákl. přenesená",N400,0)</f>
        <v>0</v>
      </c>
      <c r="BH400" s="143">
        <f>IF(U400="sníž. přenesená",N400,0)</f>
        <v>0</v>
      </c>
      <c r="BI400" s="143">
        <f>IF(U400="nulová",N400,0)</f>
        <v>0</v>
      </c>
      <c r="BJ400" s="23" t="s">
        <v>144</v>
      </c>
      <c r="BK400" s="143">
        <f>ROUND(L400*K400,2)</f>
        <v>0</v>
      </c>
      <c r="BL400" s="23" t="s">
        <v>249</v>
      </c>
      <c r="BM400" s="23" t="s">
        <v>1365</v>
      </c>
    </row>
    <row r="401" s="1" customFormat="1" ht="25.5" customHeight="1">
      <c r="B401" s="47"/>
      <c r="C401" s="260" t="s">
        <v>842</v>
      </c>
      <c r="D401" s="260" t="s">
        <v>268</v>
      </c>
      <c r="E401" s="261" t="s">
        <v>819</v>
      </c>
      <c r="F401" s="262" t="s">
        <v>820</v>
      </c>
      <c r="G401" s="262"/>
      <c r="H401" s="262"/>
      <c r="I401" s="262"/>
      <c r="J401" s="263" t="s">
        <v>169</v>
      </c>
      <c r="K401" s="264">
        <v>3</v>
      </c>
      <c r="L401" s="265">
        <v>0</v>
      </c>
      <c r="M401" s="266"/>
      <c r="N401" s="267">
        <f>ROUND(L401*K401,2)</f>
        <v>0</v>
      </c>
      <c r="O401" s="227"/>
      <c r="P401" s="227"/>
      <c r="Q401" s="227"/>
      <c r="R401" s="49"/>
      <c r="T401" s="228" t="s">
        <v>22</v>
      </c>
      <c r="U401" s="57" t="s">
        <v>43</v>
      </c>
      <c r="V401" s="48"/>
      <c r="W401" s="229">
        <f>V401*K401</f>
        <v>0</v>
      </c>
      <c r="X401" s="229">
        <v>0.00123</v>
      </c>
      <c r="Y401" s="229">
        <f>X401*K401</f>
        <v>0.0036899999999999997</v>
      </c>
      <c r="Z401" s="229">
        <v>0</v>
      </c>
      <c r="AA401" s="230">
        <f>Z401*K401</f>
        <v>0</v>
      </c>
      <c r="AR401" s="23" t="s">
        <v>341</v>
      </c>
      <c r="AT401" s="23" t="s">
        <v>268</v>
      </c>
      <c r="AU401" s="23" t="s">
        <v>144</v>
      </c>
      <c r="AY401" s="23" t="s">
        <v>165</v>
      </c>
      <c r="BE401" s="143">
        <f>IF(U401="základní",N401,0)</f>
        <v>0</v>
      </c>
      <c r="BF401" s="143">
        <f>IF(U401="snížená",N401,0)</f>
        <v>0</v>
      </c>
      <c r="BG401" s="143">
        <f>IF(U401="zákl. přenesená",N401,0)</f>
        <v>0</v>
      </c>
      <c r="BH401" s="143">
        <f>IF(U401="sníž. přenesená",N401,0)</f>
        <v>0</v>
      </c>
      <c r="BI401" s="143">
        <f>IF(U401="nulová",N401,0)</f>
        <v>0</v>
      </c>
      <c r="BJ401" s="23" t="s">
        <v>144</v>
      </c>
      <c r="BK401" s="143">
        <f>ROUND(L401*K401,2)</f>
        <v>0</v>
      </c>
      <c r="BL401" s="23" t="s">
        <v>249</v>
      </c>
      <c r="BM401" s="23" t="s">
        <v>1366</v>
      </c>
    </row>
    <row r="402" s="1" customFormat="1" ht="25.5" customHeight="1">
      <c r="B402" s="47"/>
      <c r="C402" s="260" t="s">
        <v>847</v>
      </c>
      <c r="D402" s="260" t="s">
        <v>268</v>
      </c>
      <c r="E402" s="261" t="s">
        <v>823</v>
      </c>
      <c r="F402" s="262" t="s">
        <v>824</v>
      </c>
      <c r="G402" s="262"/>
      <c r="H402" s="262"/>
      <c r="I402" s="262"/>
      <c r="J402" s="263" t="s">
        <v>169</v>
      </c>
      <c r="K402" s="264">
        <v>1</v>
      </c>
      <c r="L402" s="265">
        <v>0</v>
      </c>
      <c r="M402" s="266"/>
      <c r="N402" s="267">
        <f>ROUND(L402*K402,2)</f>
        <v>0</v>
      </c>
      <c r="O402" s="227"/>
      <c r="P402" s="227"/>
      <c r="Q402" s="227"/>
      <c r="R402" s="49"/>
      <c r="T402" s="228" t="s">
        <v>22</v>
      </c>
      <c r="U402" s="57" t="s">
        <v>43</v>
      </c>
      <c r="V402" s="48"/>
      <c r="W402" s="229">
        <f>V402*K402</f>
        <v>0</v>
      </c>
      <c r="X402" s="229">
        <v>0.00139</v>
      </c>
      <c r="Y402" s="229">
        <f>X402*K402</f>
        <v>0.00139</v>
      </c>
      <c r="Z402" s="229">
        <v>0</v>
      </c>
      <c r="AA402" s="230">
        <f>Z402*K402</f>
        <v>0</v>
      </c>
      <c r="AR402" s="23" t="s">
        <v>341</v>
      </c>
      <c r="AT402" s="23" t="s">
        <v>268</v>
      </c>
      <c r="AU402" s="23" t="s">
        <v>144</v>
      </c>
      <c r="AY402" s="23" t="s">
        <v>165</v>
      </c>
      <c r="BE402" s="143">
        <f>IF(U402="základní",N402,0)</f>
        <v>0</v>
      </c>
      <c r="BF402" s="143">
        <f>IF(U402="snížená",N402,0)</f>
        <v>0</v>
      </c>
      <c r="BG402" s="143">
        <f>IF(U402="zákl. přenesená",N402,0)</f>
        <v>0</v>
      </c>
      <c r="BH402" s="143">
        <f>IF(U402="sníž. přenesená",N402,0)</f>
        <v>0</v>
      </c>
      <c r="BI402" s="143">
        <f>IF(U402="nulová",N402,0)</f>
        <v>0</v>
      </c>
      <c r="BJ402" s="23" t="s">
        <v>144</v>
      </c>
      <c r="BK402" s="143">
        <f>ROUND(L402*K402,2)</f>
        <v>0</v>
      </c>
      <c r="BL402" s="23" t="s">
        <v>249</v>
      </c>
      <c r="BM402" s="23" t="s">
        <v>1367</v>
      </c>
    </row>
    <row r="403" s="1" customFormat="1" ht="25.5" customHeight="1">
      <c r="B403" s="47"/>
      <c r="C403" s="220" t="s">
        <v>852</v>
      </c>
      <c r="D403" s="220" t="s">
        <v>166</v>
      </c>
      <c r="E403" s="221" t="s">
        <v>827</v>
      </c>
      <c r="F403" s="222" t="s">
        <v>828</v>
      </c>
      <c r="G403" s="222"/>
      <c r="H403" s="222"/>
      <c r="I403" s="222"/>
      <c r="J403" s="223" t="s">
        <v>169</v>
      </c>
      <c r="K403" s="224">
        <v>1</v>
      </c>
      <c r="L403" s="225">
        <v>0</v>
      </c>
      <c r="M403" s="226"/>
      <c r="N403" s="227">
        <f>ROUND(L403*K403,2)</f>
        <v>0</v>
      </c>
      <c r="O403" s="227"/>
      <c r="P403" s="227"/>
      <c r="Q403" s="227"/>
      <c r="R403" s="49"/>
      <c r="T403" s="228" t="s">
        <v>22</v>
      </c>
      <c r="U403" s="57" t="s">
        <v>43</v>
      </c>
      <c r="V403" s="48"/>
      <c r="W403" s="229">
        <f>V403*K403</f>
        <v>0</v>
      </c>
      <c r="X403" s="229">
        <v>0</v>
      </c>
      <c r="Y403" s="229">
        <f>X403*K403</f>
        <v>0</v>
      </c>
      <c r="Z403" s="229">
        <v>0</v>
      </c>
      <c r="AA403" s="230">
        <f>Z403*K403</f>
        <v>0</v>
      </c>
      <c r="AR403" s="23" t="s">
        <v>249</v>
      </c>
      <c r="AT403" s="23" t="s">
        <v>166</v>
      </c>
      <c r="AU403" s="23" t="s">
        <v>144</v>
      </c>
      <c r="AY403" s="23" t="s">
        <v>165</v>
      </c>
      <c r="BE403" s="143">
        <f>IF(U403="základní",N403,0)</f>
        <v>0</v>
      </c>
      <c r="BF403" s="143">
        <f>IF(U403="snížená",N403,0)</f>
        <v>0</v>
      </c>
      <c r="BG403" s="143">
        <f>IF(U403="zákl. přenesená",N403,0)</f>
        <v>0</v>
      </c>
      <c r="BH403" s="143">
        <f>IF(U403="sníž. přenesená",N403,0)</f>
        <v>0</v>
      </c>
      <c r="BI403" s="143">
        <f>IF(U403="nulová",N403,0)</f>
        <v>0</v>
      </c>
      <c r="BJ403" s="23" t="s">
        <v>144</v>
      </c>
      <c r="BK403" s="143">
        <f>ROUND(L403*K403,2)</f>
        <v>0</v>
      </c>
      <c r="BL403" s="23" t="s">
        <v>249</v>
      </c>
      <c r="BM403" s="23" t="s">
        <v>1368</v>
      </c>
    </row>
    <row r="404" s="1" customFormat="1" ht="25.5" customHeight="1">
      <c r="B404" s="47"/>
      <c r="C404" s="220" t="s">
        <v>857</v>
      </c>
      <c r="D404" s="220" t="s">
        <v>166</v>
      </c>
      <c r="E404" s="221" t="s">
        <v>831</v>
      </c>
      <c r="F404" s="222" t="s">
        <v>832</v>
      </c>
      <c r="G404" s="222"/>
      <c r="H404" s="222"/>
      <c r="I404" s="222"/>
      <c r="J404" s="223" t="s">
        <v>169</v>
      </c>
      <c r="K404" s="224">
        <v>3</v>
      </c>
      <c r="L404" s="225">
        <v>0</v>
      </c>
      <c r="M404" s="226"/>
      <c r="N404" s="227">
        <f>ROUND(L404*K404,2)</f>
        <v>0</v>
      </c>
      <c r="O404" s="227"/>
      <c r="P404" s="227"/>
      <c r="Q404" s="227"/>
      <c r="R404" s="49"/>
      <c r="T404" s="228" t="s">
        <v>22</v>
      </c>
      <c r="U404" s="57" t="s">
        <v>43</v>
      </c>
      <c r="V404" s="48"/>
      <c r="W404" s="229">
        <f>V404*K404</f>
        <v>0</v>
      </c>
      <c r="X404" s="229">
        <v>0</v>
      </c>
      <c r="Y404" s="229">
        <f>X404*K404</f>
        <v>0</v>
      </c>
      <c r="Z404" s="229">
        <v>0.1104</v>
      </c>
      <c r="AA404" s="230">
        <f>Z404*K404</f>
        <v>0.33119999999999999</v>
      </c>
      <c r="AR404" s="23" t="s">
        <v>249</v>
      </c>
      <c r="AT404" s="23" t="s">
        <v>166</v>
      </c>
      <c r="AU404" s="23" t="s">
        <v>144</v>
      </c>
      <c r="AY404" s="23" t="s">
        <v>165</v>
      </c>
      <c r="BE404" s="143">
        <f>IF(U404="základní",N404,0)</f>
        <v>0</v>
      </c>
      <c r="BF404" s="143">
        <f>IF(U404="snížená",N404,0)</f>
        <v>0</v>
      </c>
      <c r="BG404" s="143">
        <f>IF(U404="zákl. přenesená",N404,0)</f>
        <v>0</v>
      </c>
      <c r="BH404" s="143">
        <f>IF(U404="sníž. přenesená",N404,0)</f>
        <v>0</v>
      </c>
      <c r="BI404" s="143">
        <f>IF(U404="nulová",N404,0)</f>
        <v>0</v>
      </c>
      <c r="BJ404" s="23" t="s">
        <v>144</v>
      </c>
      <c r="BK404" s="143">
        <f>ROUND(L404*K404,2)</f>
        <v>0</v>
      </c>
      <c r="BL404" s="23" t="s">
        <v>249</v>
      </c>
      <c r="BM404" s="23" t="s">
        <v>1369</v>
      </c>
    </row>
    <row r="405" s="1" customFormat="1" ht="25.5" customHeight="1">
      <c r="B405" s="47"/>
      <c r="C405" s="220" t="s">
        <v>861</v>
      </c>
      <c r="D405" s="220" t="s">
        <v>166</v>
      </c>
      <c r="E405" s="221" t="s">
        <v>835</v>
      </c>
      <c r="F405" s="222" t="s">
        <v>1370</v>
      </c>
      <c r="G405" s="222"/>
      <c r="H405" s="222"/>
      <c r="I405" s="222"/>
      <c r="J405" s="223" t="s">
        <v>712</v>
      </c>
      <c r="K405" s="224">
        <v>1</v>
      </c>
      <c r="L405" s="225">
        <v>0</v>
      </c>
      <c r="M405" s="226"/>
      <c r="N405" s="227">
        <f>ROUND(L405*K405,2)</f>
        <v>0</v>
      </c>
      <c r="O405" s="227"/>
      <c r="P405" s="227"/>
      <c r="Q405" s="227"/>
      <c r="R405" s="49"/>
      <c r="T405" s="228" t="s">
        <v>22</v>
      </c>
      <c r="U405" s="57" t="s">
        <v>43</v>
      </c>
      <c r="V405" s="48"/>
      <c r="W405" s="229">
        <f>V405*K405</f>
        <v>0</v>
      </c>
      <c r="X405" s="229">
        <v>0</v>
      </c>
      <c r="Y405" s="229">
        <f>X405*K405</f>
        <v>0</v>
      </c>
      <c r="Z405" s="229">
        <v>0.050000000000000003</v>
      </c>
      <c r="AA405" s="230">
        <f>Z405*K405</f>
        <v>0.050000000000000003</v>
      </c>
      <c r="AR405" s="23" t="s">
        <v>249</v>
      </c>
      <c r="AT405" s="23" t="s">
        <v>166</v>
      </c>
      <c r="AU405" s="23" t="s">
        <v>144</v>
      </c>
      <c r="AY405" s="23" t="s">
        <v>165</v>
      </c>
      <c r="BE405" s="143">
        <f>IF(U405="základní",N405,0)</f>
        <v>0</v>
      </c>
      <c r="BF405" s="143">
        <f>IF(U405="snížená",N405,0)</f>
        <v>0</v>
      </c>
      <c r="BG405" s="143">
        <f>IF(U405="zákl. přenesená",N405,0)</f>
        <v>0</v>
      </c>
      <c r="BH405" s="143">
        <f>IF(U405="sníž. přenesená",N405,0)</f>
        <v>0</v>
      </c>
      <c r="BI405" s="143">
        <f>IF(U405="nulová",N405,0)</f>
        <v>0</v>
      </c>
      <c r="BJ405" s="23" t="s">
        <v>144</v>
      </c>
      <c r="BK405" s="143">
        <f>ROUND(L405*K405,2)</f>
        <v>0</v>
      </c>
      <c r="BL405" s="23" t="s">
        <v>249</v>
      </c>
      <c r="BM405" s="23" t="s">
        <v>1371</v>
      </c>
    </row>
    <row r="406" s="1" customFormat="1" ht="25.5" customHeight="1">
      <c r="B406" s="47"/>
      <c r="C406" s="220" t="s">
        <v>865</v>
      </c>
      <c r="D406" s="220" t="s">
        <v>166</v>
      </c>
      <c r="E406" s="221" t="s">
        <v>839</v>
      </c>
      <c r="F406" s="222" t="s">
        <v>840</v>
      </c>
      <c r="G406" s="222"/>
      <c r="H406" s="222"/>
      <c r="I406" s="222"/>
      <c r="J406" s="223" t="s">
        <v>396</v>
      </c>
      <c r="K406" s="272">
        <v>0</v>
      </c>
      <c r="L406" s="225">
        <v>0</v>
      </c>
      <c r="M406" s="226"/>
      <c r="N406" s="227">
        <f>ROUND(L406*K406,2)</f>
        <v>0</v>
      </c>
      <c r="O406" s="227"/>
      <c r="P406" s="227"/>
      <c r="Q406" s="227"/>
      <c r="R406" s="49"/>
      <c r="T406" s="228" t="s">
        <v>22</v>
      </c>
      <c r="U406" s="57" t="s">
        <v>43</v>
      </c>
      <c r="V406" s="48"/>
      <c r="W406" s="229">
        <f>V406*K406</f>
        <v>0</v>
      </c>
      <c r="X406" s="229">
        <v>0</v>
      </c>
      <c r="Y406" s="229">
        <f>X406*K406</f>
        <v>0</v>
      </c>
      <c r="Z406" s="229">
        <v>0</v>
      </c>
      <c r="AA406" s="230">
        <f>Z406*K406</f>
        <v>0</v>
      </c>
      <c r="AR406" s="23" t="s">
        <v>249</v>
      </c>
      <c r="AT406" s="23" t="s">
        <v>166</v>
      </c>
      <c r="AU406" s="23" t="s">
        <v>144</v>
      </c>
      <c r="AY406" s="23" t="s">
        <v>165</v>
      </c>
      <c r="BE406" s="143">
        <f>IF(U406="základní",N406,0)</f>
        <v>0</v>
      </c>
      <c r="BF406" s="143">
        <f>IF(U406="snížená",N406,0)</f>
        <v>0</v>
      </c>
      <c r="BG406" s="143">
        <f>IF(U406="zákl. přenesená",N406,0)</f>
        <v>0</v>
      </c>
      <c r="BH406" s="143">
        <f>IF(U406="sníž. přenesená",N406,0)</f>
        <v>0</v>
      </c>
      <c r="BI406" s="143">
        <f>IF(U406="nulová",N406,0)</f>
        <v>0</v>
      </c>
      <c r="BJ406" s="23" t="s">
        <v>144</v>
      </c>
      <c r="BK406" s="143">
        <f>ROUND(L406*K406,2)</f>
        <v>0</v>
      </c>
      <c r="BL406" s="23" t="s">
        <v>249</v>
      </c>
      <c r="BM406" s="23" t="s">
        <v>1372</v>
      </c>
    </row>
    <row r="407" s="9" customFormat="1" ht="29.88" customHeight="1">
      <c r="B407" s="206"/>
      <c r="C407" s="207"/>
      <c r="D407" s="217" t="s">
        <v>133</v>
      </c>
      <c r="E407" s="217"/>
      <c r="F407" s="217"/>
      <c r="G407" s="217"/>
      <c r="H407" s="217"/>
      <c r="I407" s="217"/>
      <c r="J407" s="217"/>
      <c r="K407" s="217"/>
      <c r="L407" s="217"/>
      <c r="M407" s="217"/>
      <c r="N407" s="268">
        <f>BK407</f>
        <v>0</v>
      </c>
      <c r="O407" s="269"/>
      <c r="P407" s="269"/>
      <c r="Q407" s="269"/>
      <c r="R407" s="210"/>
      <c r="T407" s="211"/>
      <c r="U407" s="207"/>
      <c r="V407" s="207"/>
      <c r="W407" s="212">
        <f>SUM(W408:W437)</f>
        <v>0</v>
      </c>
      <c r="X407" s="207"/>
      <c r="Y407" s="212">
        <f>SUM(Y408:Y437)</f>
        <v>0.53023550000000008</v>
      </c>
      <c r="Z407" s="207"/>
      <c r="AA407" s="213">
        <f>SUM(AA408:AA437)</f>
        <v>0</v>
      </c>
      <c r="AR407" s="214" t="s">
        <v>144</v>
      </c>
      <c r="AT407" s="215" t="s">
        <v>75</v>
      </c>
      <c r="AU407" s="215" t="s">
        <v>84</v>
      </c>
      <c r="AY407" s="214" t="s">
        <v>165</v>
      </c>
      <c r="BK407" s="216">
        <f>SUM(BK408:BK437)</f>
        <v>0</v>
      </c>
    </row>
    <row r="408" s="1" customFormat="1" ht="38.25" customHeight="1">
      <c r="B408" s="47"/>
      <c r="C408" s="220" t="s">
        <v>869</v>
      </c>
      <c r="D408" s="220" t="s">
        <v>166</v>
      </c>
      <c r="E408" s="221" t="s">
        <v>843</v>
      </c>
      <c r="F408" s="222" t="s">
        <v>844</v>
      </c>
      <c r="G408" s="222"/>
      <c r="H408" s="222"/>
      <c r="I408" s="222"/>
      <c r="J408" s="223" t="s">
        <v>311</v>
      </c>
      <c r="K408" s="224">
        <v>13.109999999999999</v>
      </c>
      <c r="L408" s="225">
        <v>0</v>
      </c>
      <c r="M408" s="226"/>
      <c r="N408" s="227">
        <f>ROUND(L408*K408,2)</f>
        <v>0</v>
      </c>
      <c r="O408" s="227"/>
      <c r="P408" s="227"/>
      <c r="Q408" s="227"/>
      <c r="R408" s="49"/>
      <c r="T408" s="228" t="s">
        <v>22</v>
      </c>
      <c r="U408" s="57" t="s">
        <v>43</v>
      </c>
      <c r="V408" s="48"/>
      <c r="W408" s="229">
        <f>V408*K408</f>
        <v>0</v>
      </c>
      <c r="X408" s="229">
        <v>0.00032000000000000003</v>
      </c>
      <c r="Y408" s="229">
        <f>X408*K408</f>
        <v>0.0041952000000000005</v>
      </c>
      <c r="Z408" s="229">
        <v>0</v>
      </c>
      <c r="AA408" s="230">
        <f>Z408*K408</f>
        <v>0</v>
      </c>
      <c r="AR408" s="23" t="s">
        <v>249</v>
      </c>
      <c r="AT408" s="23" t="s">
        <v>166</v>
      </c>
      <c r="AU408" s="23" t="s">
        <v>144</v>
      </c>
      <c r="AY408" s="23" t="s">
        <v>165</v>
      </c>
      <c r="BE408" s="143">
        <f>IF(U408="základní",N408,0)</f>
        <v>0</v>
      </c>
      <c r="BF408" s="143">
        <f>IF(U408="snížená",N408,0)</f>
        <v>0</v>
      </c>
      <c r="BG408" s="143">
        <f>IF(U408="zákl. přenesená",N408,0)</f>
        <v>0</v>
      </c>
      <c r="BH408" s="143">
        <f>IF(U408="sníž. přenesená",N408,0)</f>
        <v>0</v>
      </c>
      <c r="BI408" s="143">
        <f>IF(U408="nulová",N408,0)</f>
        <v>0</v>
      </c>
      <c r="BJ408" s="23" t="s">
        <v>144</v>
      </c>
      <c r="BK408" s="143">
        <f>ROUND(L408*K408,2)</f>
        <v>0</v>
      </c>
      <c r="BL408" s="23" t="s">
        <v>249</v>
      </c>
      <c r="BM408" s="23" t="s">
        <v>1373</v>
      </c>
    </row>
    <row r="409" s="10" customFormat="1" ht="16.5" customHeight="1">
      <c r="B409" s="231"/>
      <c r="C409" s="232"/>
      <c r="D409" s="232"/>
      <c r="E409" s="233" t="s">
        <v>22</v>
      </c>
      <c r="F409" s="234" t="s">
        <v>1374</v>
      </c>
      <c r="G409" s="235"/>
      <c r="H409" s="235"/>
      <c r="I409" s="235"/>
      <c r="J409" s="232"/>
      <c r="K409" s="236">
        <v>9.3100000000000005</v>
      </c>
      <c r="L409" s="232"/>
      <c r="M409" s="232"/>
      <c r="N409" s="232"/>
      <c r="O409" s="232"/>
      <c r="P409" s="232"/>
      <c r="Q409" s="232"/>
      <c r="R409" s="237"/>
      <c r="T409" s="238"/>
      <c r="U409" s="232"/>
      <c r="V409" s="232"/>
      <c r="W409" s="232"/>
      <c r="X409" s="232"/>
      <c r="Y409" s="232"/>
      <c r="Z409" s="232"/>
      <c r="AA409" s="239"/>
      <c r="AT409" s="240" t="s">
        <v>173</v>
      </c>
      <c r="AU409" s="240" t="s">
        <v>144</v>
      </c>
      <c r="AV409" s="10" t="s">
        <v>144</v>
      </c>
      <c r="AW409" s="10" t="s">
        <v>34</v>
      </c>
      <c r="AX409" s="10" t="s">
        <v>76</v>
      </c>
      <c r="AY409" s="240" t="s">
        <v>165</v>
      </c>
    </row>
    <row r="410" s="10" customFormat="1" ht="16.5" customHeight="1">
      <c r="B410" s="231"/>
      <c r="C410" s="232"/>
      <c r="D410" s="232"/>
      <c r="E410" s="233" t="s">
        <v>22</v>
      </c>
      <c r="F410" s="241" t="s">
        <v>846</v>
      </c>
      <c r="G410" s="232"/>
      <c r="H410" s="232"/>
      <c r="I410" s="232"/>
      <c r="J410" s="232"/>
      <c r="K410" s="236">
        <v>3.7999999999999998</v>
      </c>
      <c r="L410" s="232"/>
      <c r="M410" s="232"/>
      <c r="N410" s="232"/>
      <c r="O410" s="232"/>
      <c r="P410" s="232"/>
      <c r="Q410" s="232"/>
      <c r="R410" s="237"/>
      <c r="T410" s="238"/>
      <c r="U410" s="232"/>
      <c r="V410" s="232"/>
      <c r="W410" s="232"/>
      <c r="X410" s="232"/>
      <c r="Y410" s="232"/>
      <c r="Z410" s="232"/>
      <c r="AA410" s="239"/>
      <c r="AT410" s="240" t="s">
        <v>173</v>
      </c>
      <c r="AU410" s="240" t="s">
        <v>144</v>
      </c>
      <c r="AV410" s="10" t="s">
        <v>144</v>
      </c>
      <c r="AW410" s="10" t="s">
        <v>34</v>
      </c>
      <c r="AX410" s="10" t="s">
        <v>76</v>
      </c>
      <c r="AY410" s="240" t="s">
        <v>165</v>
      </c>
    </row>
    <row r="411" s="11" customFormat="1" ht="16.5" customHeight="1">
      <c r="B411" s="242"/>
      <c r="C411" s="243"/>
      <c r="D411" s="243"/>
      <c r="E411" s="244" t="s">
        <v>22</v>
      </c>
      <c r="F411" s="245" t="s">
        <v>189</v>
      </c>
      <c r="G411" s="243"/>
      <c r="H411" s="243"/>
      <c r="I411" s="243"/>
      <c r="J411" s="243"/>
      <c r="K411" s="246">
        <v>13.109999999999999</v>
      </c>
      <c r="L411" s="243"/>
      <c r="M411" s="243"/>
      <c r="N411" s="243"/>
      <c r="O411" s="243"/>
      <c r="P411" s="243"/>
      <c r="Q411" s="243"/>
      <c r="R411" s="247"/>
      <c r="T411" s="248"/>
      <c r="U411" s="243"/>
      <c r="V411" s="243"/>
      <c r="W411" s="243"/>
      <c r="X411" s="243"/>
      <c r="Y411" s="243"/>
      <c r="Z411" s="243"/>
      <c r="AA411" s="249"/>
      <c r="AT411" s="250" t="s">
        <v>173</v>
      </c>
      <c r="AU411" s="250" t="s">
        <v>144</v>
      </c>
      <c r="AV411" s="11" t="s">
        <v>170</v>
      </c>
      <c r="AW411" s="11" t="s">
        <v>34</v>
      </c>
      <c r="AX411" s="11" t="s">
        <v>84</v>
      </c>
      <c r="AY411" s="250" t="s">
        <v>165</v>
      </c>
    </row>
    <row r="412" s="1" customFormat="1" ht="25.5" customHeight="1">
      <c r="B412" s="47"/>
      <c r="C412" s="260" t="s">
        <v>873</v>
      </c>
      <c r="D412" s="260" t="s">
        <v>268</v>
      </c>
      <c r="E412" s="261" t="s">
        <v>848</v>
      </c>
      <c r="F412" s="262" t="s">
        <v>849</v>
      </c>
      <c r="G412" s="262"/>
      <c r="H412" s="262"/>
      <c r="I412" s="262"/>
      <c r="J412" s="263" t="s">
        <v>169</v>
      </c>
      <c r="K412" s="264">
        <v>46</v>
      </c>
      <c r="L412" s="265">
        <v>0</v>
      </c>
      <c r="M412" s="266"/>
      <c r="N412" s="267">
        <f>ROUND(L412*K412,2)</f>
        <v>0</v>
      </c>
      <c r="O412" s="227"/>
      <c r="P412" s="227"/>
      <c r="Q412" s="227"/>
      <c r="R412" s="49"/>
      <c r="T412" s="228" t="s">
        <v>22</v>
      </c>
      <c r="U412" s="57" t="s">
        <v>43</v>
      </c>
      <c r="V412" s="48"/>
      <c r="W412" s="229">
        <f>V412*K412</f>
        <v>0</v>
      </c>
      <c r="X412" s="229">
        <v>0.00036000000000000002</v>
      </c>
      <c r="Y412" s="229">
        <f>X412*K412</f>
        <v>0.016560000000000002</v>
      </c>
      <c r="Z412" s="229">
        <v>0</v>
      </c>
      <c r="AA412" s="230">
        <f>Z412*K412</f>
        <v>0</v>
      </c>
      <c r="AR412" s="23" t="s">
        <v>341</v>
      </c>
      <c r="AT412" s="23" t="s">
        <v>268</v>
      </c>
      <c r="AU412" s="23" t="s">
        <v>144</v>
      </c>
      <c r="AY412" s="23" t="s">
        <v>165</v>
      </c>
      <c r="BE412" s="143">
        <f>IF(U412="základní",N412,0)</f>
        <v>0</v>
      </c>
      <c r="BF412" s="143">
        <f>IF(U412="snížená",N412,0)</f>
        <v>0</v>
      </c>
      <c r="BG412" s="143">
        <f>IF(U412="zákl. přenesená",N412,0)</f>
        <v>0</v>
      </c>
      <c r="BH412" s="143">
        <f>IF(U412="sníž. přenesená",N412,0)</f>
        <v>0</v>
      </c>
      <c r="BI412" s="143">
        <f>IF(U412="nulová",N412,0)</f>
        <v>0</v>
      </c>
      <c r="BJ412" s="23" t="s">
        <v>144</v>
      </c>
      <c r="BK412" s="143">
        <f>ROUND(L412*K412,2)</f>
        <v>0</v>
      </c>
      <c r="BL412" s="23" t="s">
        <v>249</v>
      </c>
      <c r="BM412" s="23" t="s">
        <v>1375</v>
      </c>
    </row>
    <row r="413" s="10" customFormat="1" ht="16.5" customHeight="1">
      <c r="B413" s="231"/>
      <c r="C413" s="232"/>
      <c r="D413" s="232"/>
      <c r="E413" s="233" t="s">
        <v>22</v>
      </c>
      <c r="F413" s="234" t="s">
        <v>1376</v>
      </c>
      <c r="G413" s="235"/>
      <c r="H413" s="235"/>
      <c r="I413" s="235"/>
      <c r="J413" s="232"/>
      <c r="K413" s="236">
        <v>46</v>
      </c>
      <c r="L413" s="232"/>
      <c r="M413" s="232"/>
      <c r="N413" s="232"/>
      <c r="O413" s="232"/>
      <c r="P413" s="232"/>
      <c r="Q413" s="232"/>
      <c r="R413" s="237"/>
      <c r="T413" s="238"/>
      <c r="U413" s="232"/>
      <c r="V413" s="232"/>
      <c r="W413" s="232"/>
      <c r="X413" s="232"/>
      <c r="Y413" s="232"/>
      <c r="Z413" s="232"/>
      <c r="AA413" s="239"/>
      <c r="AT413" s="240" t="s">
        <v>173</v>
      </c>
      <c r="AU413" s="240" t="s">
        <v>144</v>
      </c>
      <c r="AV413" s="10" t="s">
        <v>144</v>
      </c>
      <c r="AW413" s="10" t="s">
        <v>34</v>
      </c>
      <c r="AX413" s="10" t="s">
        <v>76</v>
      </c>
      <c r="AY413" s="240" t="s">
        <v>165</v>
      </c>
    </row>
    <row r="414" s="11" customFormat="1" ht="16.5" customHeight="1">
      <c r="B414" s="242"/>
      <c r="C414" s="243"/>
      <c r="D414" s="243"/>
      <c r="E414" s="244" t="s">
        <v>22</v>
      </c>
      <c r="F414" s="245" t="s">
        <v>189</v>
      </c>
      <c r="G414" s="243"/>
      <c r="H414" s="243"/>
      <c r="I414" s="243"/>
      <c r="J414" s="243"/>
      <c r="K414" s="246">
        <v>46</v>
      </c>
      <c r="L414" s="243"/>
      <c r="M414" s="243"/>
      <c r="N414" s="243"/>
      <c r="O414" s="243"/>
      <c r="P414" s="243"/>
      <c r="Q414" s="243"/>
      <c r="R414" s="247"/>
      <c r="T414" s="248"/>
      <c r="U414" s="243"/>
      <c r="V414" s="243"/>
      <c r="W414" s="243"/>
      <c r="X414" s="243"/>
      <c r="Y414" s="243"/>
      <c r="Z414" s="243"/>
      <c r="AA414" s="249"/>
      <c r="AT414" s="250" t="s">
        <v>173</v>
      </c>
      <c r="AU414" s="250" t="s">
        <v>144</v>
      </c>
      <c r="AV414" s="11" t="s">
        <v>170</v>
      </c>
      <c r="AW414" s="11" t="s">
        <v>34</v>
      </c>
      <c r="AX414" s="11" t="s">
        <v>84</v>
      </c>
      <c r="AY414" s="250" t="s">
        <v>165</v>
      </c>
    </row>
    <row r="415" s="1" customFormat="1" ht="38.25" customHeight="1">
      <c r="B415" s="47"/>
      <c r="C415" s="220" t="s">
        <v>878</v>
      </c>
      <c r="D415" s="220" t="s">
        <v>166</v>
      </c>
      <c r="E415" s="221" t="s">
        <v>853</v>
      </c>
      <c r="F415" s="222" t="s">
        <v>854</v>
      </c>
      <c r="G415" s="222"/>
      <c r="H415" s="222"/>
      <c r="I415" s="222"/>
      <c r="J415" s="223" t="s">
        <v>185</v>
      </c>
      <c r="K415" s="224">
        <v>14.41</v>
      </c>
      <c r="L415" s="225">
        <v>0</v>
      </c>
      <c r="M415" s="226"/>
      <c r="N415" s="227">
        <f>ROUND(L415*K415,2)</f>
        <v>0</v>
      </c>
      <c r="O415" s="227"/>
      <c r="P415" s="227"/>
      <c r="Q415" s="227"/>
      <c r="R415" s="49"/>
      <c r="T415" s="228" t="s">
        <v>22</v>
      </c>
      <c r="U415" s="57" t="s">
        <v>43</v>
      </c>
      <c r="V415" s="48"/>
      <c r="W415" s="229">
        <f>V415*K415</f>
        <v>0</v>
      </c>
      <c r="X415" s="229">
        <v>0.0036700000000000001</v>
      </c>
      <c r="Y415" s="229">
        <f>X415*K415</f>
        <v>0.0528847</v>
      </c>
      <c r="Z415" s="229">
        <v>0</v>
      </c>
      <c r="AA415" s="230">
        <f>Z415*K415</f>
        <v>0</v>
      </c>
      <c r="AR415" s="23" t="s">
        <v>249</v>
      </c>
      <c r="AT415" s="23" t="s">
        <v>166</v>
      </c>
      <c r="AU415" s="23" t="s">
        <v>144</v>
      </c>
      <c r="AY415" s="23" t="s">
        <v>165</v>
      </c>
      <c r="BE415" s="143">
        <f>IF(U415="základní",N415,0)</f>
        <v>0</v>
      </c>
      <c r="BF415" s="143">
        <f>IF(U415="snížená",N415,0)</f>
        <v>0</v>
      </c>
      <c r="BG415" s="143">
        <f>IF(U415="zákl. přenesená",N415,0)</f>
        <v>0</v>
      </c>
      <c r="BH415" s="143">
        <f>IF(U415="sníž. přenesená",N415,0)</f>
        <v>0</v>
      </c>
      <c r="BI415" s="143">
        <f>IF(U415="nulová",N415,0)</f>
        <v>0</v>
      </c>
      <c r="BJ415" s="23" t="s">
        <v>144</v>
      </c>
      <c r="BK415" s="143">
        <f>ROUND(L415*K415,2)</f>
        <v>0</v>
      </c>
      <c r="BL415" s="23" t="s">
        <v>249</v>
      </c>
      <c r="BM415" s="23" t="s">
        <v>1377</v>
      </c>
    </row>
    <row r="416" s="10" customFormat="1" ht="16.5" customHeight="1">
      <c r="B416" s="231"/>
      <c r="C416" s="232"/>
      <c r="D416" s="232"/>
      <c r="E416" s="233" t="s">
        <v>22</v>
      </c>
      <c r="F416" s="234" t="s">
        <v>856</v>
      </c>
      <c r="G416" s="235"/>
      <c r="H416" s="235"/>
      <c r="I416" s="235"/>
      <c r="J416" s="232"/>
      <c r="K416" s="236">
        <v>9.2699999999999996</v>
      </c>
      <c r="L416" s="232"/>
      <c r="M416" s="232"/>
      <c r="N416" s="232"/>
      <c r="O416" s="232"/>
      <c r="P416" s="232"/>
      <c r="Q416" s="232"/>
      <c r="R416" s="237"/>
      <c r="T416" s="238"/>
      <c r="U416" s="232"/>
      <c r="V416" s="232"/>
      <c r="W416" s="232"/>
      <c r="X416" s="232"/>
      <c r="Y416" s="232"/>
      <c r="Z416" s="232"/>
      <c r="AA416" s="239"/>
      <c r="AT416" s="240" t="s">
        <v>173</v>
      </c>
      <c r="AU416" s="240" t="s">
        <v>144</v>
      </c>
      <c r="AV416" s="10" t="s">
        <v>144</v>
      </c>
      <c r="AW416" s="10" t="s">
        <v>34</v>
      </c>
      <c r="AX416" s="10" t="s">
        <v>76</v>
      </c>
      <c r="AY416" s="240" t="s">
        <v>165</v>
      </c>
    </row>
    <row r="417" s="10" customFormat="1" ht="16.5" customHeight="1">
      <c r="B417" s="231"/>
      <c r="C417" s="232"/>
      <c r="D417" s="232"/>
      <c r="E417" s="233" t="s">
        <v>22</v>
      </c>
      <c r="F417" s="241" t="s">
        <v>305</v>
      </c>
      <c r="G417" s="232"/>
      <c r="H417" s="232"/>
      <c r="I417" s="232"/>
      <c r="J417" s="232"/>
      <c r="K417" s="236">
        <v>3.0099999999999998</v>
      </c>
      <c r="L417" s="232"/>
      <c r="M417" s="232"/>
      <c r="N417" s="232"/>
      <c r="O417" s="232"/>
      <c r="P417" s="232"/>
      <c r="Q417" s="232"/>
      <c r="R417" s="237"/>
      <c r="T417" s="238"/>
      <c r="U417" s="232"/>
      <c r="V417" s="232"/>
      <c r="W417" s="232"/>
      <c r="X417" s="232"/>
      <c r="Y417" s="232"/>
      <c r="Z417" s="232"/>
      <c r="AA417" s="239"/>
      <c r="AT417" s="240" t="s">
        <v>173</v>
      </c>
      <c r="AU417" s="240" t="s">
        <v>144</v>
      </c>
      <c r="AV417" s="10" t="s">
        <v>144</v>
      </c>
      <c r="AW417" s="10" t="s">
        <v>34</v>
      </c>
      <c r="AX417" s="10" t="s">
        <v>76</v>
      </c>
      <c r="AY417" s="240" t="s">
        <v>165</v>
      </c>
    </row>
    <row r="418" s="10" customFormat="1" ht="16.5" customHeight="1">
      <c r="B418" s="231"/>
      <c r="C418" s="232"/>
      <c r="D418" s="232"/>
      <c r="E418" s="233" t="s">
        <v>22</v>
      </c>
      <c r="F418" s="241" t="s">
        <v>306</v>
      </c>
      <c r="G418" s="232"/>
      <c r="H418" s="232"/>
      <c r="I418" s="232"/>
      <c r="J418" s="232"/>
      <c r="K418" s="236">
        <v>1.1699999999999999</v>
      </c>
      <c r="L418" s="232"/>
      <c r="M418" s="232"/>
      <c r="N418" s="232"/>
      <c r="O418" s="232"/>
      <c r="P418" s="232"/>
      <c r="Q418" s="232"/>
      <c r="R418" s="237"/>
      <c r="T418" s="238"/>
      <c r="U418" s="232"/>
      <c r="V418" s="232"/>
      <c r="W418" s="232"/>
      <c r="X418" s="232"/>
      <c r="Y418" s="232"/>
      <c r="Z418" s="232"/>
      <c r="AA418" s="239"/>
      <c r="AT418" s="240" t="s">
        <v>173</v>
      </c>
      <c r="AU418" s="240" t="s">
        <v>144</v>
      </c>
      <c r="AV418" s="10" t="s">
        <v>144</v>
      </c>
      <c r="AW418" s="10" t="s">
        <v>34</v>
      </c>
      <c r="AX418" s="10" t="s">
        <v>76</v>
      </c>
      <c r="AY418" s="240" t="s">
        <v>165</v>
      </c>
    </row>
    <row r="419" s="10" customFormat="1" ht="16.5" customHeight="1">
      <c r="B419" s="231"/>
      <c r="C419" s="232"/>
      <c r="D419" s="232"/>
      <c r="E419" s="233" t="s">
        <v>22</v>
      </c>
      <c r="F419" s="241" t="s">
        <v>307</v>
      </c>
      <c r="G419" s="232"/>
      <c r="H419" s="232"/>
      <c r="I419" s="232"/>
      <c r="J419" s="232"/>
      <c r="K419" s="236">
        <v>0.95999999999999996</v>
      </c>
      <c r="L419" s="232"/>
      <c r="M419" s="232"/>
      <c r="N419" s="232"/>
      <c r="O419" s="232"/>
      <c r="P419" s="232"/>
      <c r="Q419" s="232"/>
      <c r="R419" s="237"/>
      <c r="T419" s="238"/>
      <c r="U419" s="232"/>
      <c r="V419" s="232"/>
      <c r="W419" s="232"/>
      <c r="X419" s="232"/>
      <c r="Y419" s="232"/>
      <c r="Z419" s="232"/>
      <c r="AA419" s="239"/>
      <c r="AT419" s="240" t="s">
        <v>173</v>
      </c>
      <c r="AU419" s="240" t="s">
        <v>144</v>
      </c>
      <c r="AV419" s="10" t="s">
        <v>144</v>
      </c>
      <c r="AW419" s="10" t="s">
        <v>34</v>
      </c>
      <c r="AX419" s="10" t="s">
        <v>76</v>
      </c>
      <c r="AY419" s="240" t="s">
        <v>165</v>
      </c>
    </row>
    <row r="420" s="11" customFormat="1" ht="16.5" customHeight="1">
      <c r="B420" s="242"/>
      <c r="C420" s="243"/>
      <c r="D420" s="243"/>
      <c r="E420" s="244" t="s">
        <v>22</v>
      </c>
      <c r="F420" s="245" t="s">
        <v>189</v>
      </c>
      <c r="G420" s="243"/>
      <c r="H420" s="243"/>
      <c r="I420" s="243"/>
      <c r="J420" s="243"/>
      <c r="K420" s="246">
        <v>14.41</v>
      </c>
      <c r="L420" s="243"/>
      <c r="M420" s="243"/>
      <c r="N420" s="243"/>
      <c r="O420" s="243"/>
      <c r="P420" s="243"/>
      <c r="Q420" s="243"/>
      <c r="R420" s="247"/>
      <c r="T420" s="248"/>
      <c r="U420" s="243"/>
      <c r="V420" s="243"/>
      <c r="W420" s="243"/>
      <c r="X420" s="243"/>
      <c r="Y420" s="243"/>
      <c r="Z420" s="243"/>
      <c r="AA420" s="249"/>
      <c r="AT420" s="250" t="s">
        <v>173</v>
      </c>
      <c r="AU420" s="250" t="s">
        <v>144</v>
      </c>
      <c r="AV420" s="11" t="s">
        <v>170</v>
      </c>
      <c r="AW420" s="11" t="s">
        <v>34</v>
      </c>
      <c r="AX420" s="11" t="s">
        <v>84</v>
      </c>
      <c r="AY420" s="250" t="s">
        <v>165</v>
      </c>
    </row>
    <row r="421" s="1" customFormat="1" ht="25.5" customHeight="1">
      <c r="B421" s="47"/>
      <c r="C421" s="260" t="s">
        <v>882</v>
      </c>
      <c r="D421" s="260" t="s">
        <v>268</v>
      </c>
      <c r="E421" s="261" t="s">
        <v>858</v>
      </c>
      <c r="F421" s="262" t="s">
        <v>859</v>
      </c>
      <c r="G421" s="262"/>
      <c r="H421" s="262"/>
      <c r="I421" s="262"/>
      <c r="J421" s="263" t="s">
        <v>185</v>
      </c>
      <c r="K421" s="264">
        <v>15.851000000000001</v>
      </c>
      <c r="L421" s="265">
        <v>0</v>
      </c>
      <c r="M421" s="266"/>
      <c r="N421" s="267">
        <f>ROUND(L421*K421,2)</f>
        <v>0</v>
      </c>
      <c r="O421" s="227"/>
      <c r="P421" s="227"/>
      <c r="Q421" s="227"/>
      <c r="R421" s="49"/>
      <c r="T421" s="228" t="s">
        <v>22</v>
      </c>
      <c r="U421" s="57" t="s">
        <v>43</v>
      </c>
      <c r="V421" s="48"/>
      <c r="W421" s="229">
        <f>V421*K421</f>
        <v>0</v>
      </c>
      <c r="X421" s="229">
        <v>0.017999999999999999</v>
      </c>
      <c r="Y421" s="229">
        <f>X421*K421</f>
        <v>0.28531800000000002</v>
      </c>
      <c r="Z421" s="229">
        <v>0</v>
      </c>
      <c r="AA421" s="230">
        <f>Z421*K421</f>
        <v>0</v>
      </c>
      <c r="AR421" s="23" t="s">
        <v>341</v>
      </c>
      <c r="AT421" s="23" t="s">
        <v>268</v>
      </c>
      <c r="AU421" s="23" t="s">
        <v>144</v>
      </c>
      <c r="AY421" s="23" t="s">
        <v>165</v>
      </c>
      <c r="BE421" s="143">
        <f>IF(U421="základní",N421,0)</f>
        <v>0</v>
      </c>
      <c r="BF421" s="143">
        <f>IF(U421="snížená",N421,0)</f>
        <v>0</v>
      </c>
      <c r="BG421" s="143">
        <f>IF(U421="zákl. přenesená",N421,0)</f>
        <v>0</v>
      </c>
      <c r="BH421" s="143">
        <f>IF(U421="sníž. přenesená",N421,0)</f>
        <v>0</v>
      </c>
      <c r="BI421" s="143">
        <f>IF(U421="nulová",N421,0)</f>
        <v>0</v>
      </c>
      <c r="BJ421" s="23" t="s">
        <v>144</v>
      </c>
      <c r="BK421" s="143">
        <f>ROUND(L421*K421,2)</f>
        <v>0</v>
      </c>
      <c r="BL421" s="23" t="s">
        <v>249</v>
      </c>
      <c r="BM421" s="23" t="s">
        <v>1378</v>
      </c>
    </row>
    <row r="422" s="1" customFormat="1" ht="25.5" customHeight="1">
      <c r="B422" s="47"/>
      <c r="C422" s="220" t="s">
        <v>887</v>
      </c>
      <c r="D422" s="220" t="s">
        <v>166</v>
      </c>
      <c r="E422" s="221" t="s">
        <v>862</v>
      </c>
      <c r="F422" s="222" t="s">
        <v>863</v>
      </c>
      <c r="G422" s="222"/>
      <c r="H422" s="222"/>
      <c r="I422" s="222"/>
      <c r="J422" s="223" t="s">
        <v>185</v>
      </c>
      <c r="K422" s="224">
        <v>5.1399999999999997</v>
      </c>
      <c r="L422" s="225">
        <v>0</v>
      </c>
      <c r="M422" s="226"/>
      <c r="N422" s="227">
        <f>ROUND(L422*K422,2)</f>
        <v>0</v>
      </c>
      <c r="O422" s="227"/>
      <c r="P422" s="227"/>
      <c r="Q422" s="227"/>
      <c r="R422" s="49"/>
      <c r="T422" s="228" t="s">
        <v>22</v>
      </c>
      <c r="U422" s="57" t="s">
        <v>43</v>
      </c>
      <c r="V422" s="48"/>
      <c r="W422" s="229">
        <f>V422*K422</f>
        <v>0</v>
      </c>
      <c r="X422" s="229">
        <v>0</v>
      </c>
      <c r="Y422" s="229">
        <f>X422*K422</f>
        <v>0</v>
      </c>
      <c r="Z422" s="229">
        <v>0</v>
      </c>
      <c r="AA422" s="230">
        <f>Z422*K422</f>
        <v>0</v>
      </c>
      <c r="AR422" s="23" t="s">
        <v>249</v>
      </c>
      <c r="AT422" s="23" t="s">
        <v>166</v>
      </c>
      <c r="AU422" s="23" t="s">
        <v>144</v>
      </c>
      <c r="AY422" s="23" t="s">
        <v>165</v>
      </c>
      <c r="BE422" s="143">
        <f>IF(U422="základní",N422,0)</f>
        <v>0</v>
      </c>
      <c r="BF422" s="143">
        <f>IF(U422="snížená",N422,0)</f>
        <v>0</v>
      </c>
      <c r="BG422" s="143">
        <f>IF(U422="zákl. přenesená",N422,0)</f>
        <v>0</v>
      </c>
      <c r="BH422" s="143">
        <f>IF(U422="sníž. přenesená",N422,0)</f>
        <v>0</v>
      </c>
      <c r="BI422" s="143">
        <f>IF(U422="nulová",N422,0)</f>
        <v>0</v>
      </c>
      <c r="BJ422" s="23" t="s">
        <v>144</v>
      </c>
      <c r="BK422" s="143">
        <f>ROUND(L422*K422,2)</f>
        <v>0</v>
      </c>
      <c r="BL422" s="23" t="s">
        <v>249</v>
      </c>
      <c r="BM422" s="23" t="s">
        <v>1379</v>
      </c>
    </row>
    <row r="423" s="10" customFormat="1" ht="16.5" customHeight="1">
      <c r="B423" s="231"/>
      <c r="C423" s="232"/>
      <c r="D423" s="232"/>
      <c r="E423" s="233" t="s">
        <v>22</v>
      </c>
      <c r="F423" s="234" t="s">
        <v>305</v>
      </c>
      <c r="G423" s="235"/>
      <c r="H423" s="235"/>
      <c r="I423" s="235"/>
      <c r="J423" s="232"/>
      <c r="K423" s="236">
        <v>3.0099999999999998</v>
      </c>
      <c r="L423" s="232"/>
      <c r="M423" s="232"/>
      <c r="N423" s="232"/>
      <c r="O423" s="232"/>
      <c r="P423" s="232"/>
      <c r="Q423" s="232"/>
      <c r="R423" s="237"/>
      <c r="T423" s="238"/>
      <c r="U423" s="232"/>
      <c r="V423" s="232"/>
      <c r="W423" s="232"/>
      <c r="X423" s="232"/>
      <c r="Y423" s="232"/>
      <c r="Z423" s="232"/>
      <c r="AA423" s="239"/>
      <c r="AT423" s="240" t="s">
        <v>173</v>
      </c>
      <c r="AU423" s="240" t="s">
        <v>144</v>
      </c>
      <c r="AV423" s="10" t="s">
        <v>144</v>
      </c>
      <c r="AW423" s="10" t="s">
        <v>34</v>
      </c>
      <c r="AX423" s="10" t="s">
        <v>76</v>
      </c>
      <c r="AY423" s="240" t="s">
        <v>165</v>
      </c>
    </row>
    <row r="424" s="10" customFormat="1" ht="16.5" customHeight="1">
      <c r="B424" s="231"/>
      <c r="C424" s="232"/>
      <c r="D424" s="232"/>
      <c r="E424" s="233" t="s">
        <v>22</v>
      </c>
      <c r="F424" s="241" t="s">
        <v>306</v>
      </c>
      <c r="G424" s="232"/>
      <c r="H424" s="232"/>
      <c r="I424" s="232"/>
      <c r="J424" s="232"/>
      <c r="K424" s="236">
        <v>1.1699999999999999</v>
      </c>
      <c r="L424" s="232"/>
      <c r="M424" s="232"/>
      <c r="N424" s="232"/>
      <c r="O424" s="232"/>
      <c r="P424" s="232"/>
      <c r="Q424" s="232"/>
      <c r="R424" s="237"/>
      <c r="T424" s="238"/>
      <c r="U424" s="232"/>
      <c r="V424" s="232"/>
      <c r="W424" s="232"/>
      <c r="X424" s="232"/>
      <c r="Y424" s="232"/>
      <c r="Z424" s="232"/>
      <c r="AA424" s="239"/>
      <c r="AT424" s="240" t="s">
        <v>173</v>
      </c>
      <c r="AU424" s="240" t="s">
        <v>144</v>
      </c>
      <c r="AV424" s="10" t="s">
        <v>144</v>
      </c>
      <c r="AW424" s="10" t="s">
        <v>34</v>
      </c>
      <c r="AX424" s="10" t="s">
        <v>76</v>
      </c>
      <c r="AY424" s="240" t="s">
        <v>165</v>
      </c>
    </row>
    <row r="425" s="10" customFormat="1" ht="16.5" customHeight="1">
      <c r="B425" s="231"/>
      <c r="C425" s="232"/>
      <c r="D425" s="232"/>
      <c r="E425" s="233" t="s">
        <v>22</v>
      </c>
      <c r="F425" s="241" t="s">
        <v>307</v>
      </c>
      <c r="G425" s="232"/>
      <c r="H425" s="232"/>
      <c r="I425" s="232"/>
      <c r="J425" s="232"/>
      <c r="K425" s="236">
        <v>0.95999999999999996</v>
      </c>
      <c r="L425" s="232"/>
      <c r="M425" s="232"/>
      <c r="N425" s="232"/>
      <c r="O425" s="232"/>
      <c r="P425" s="232"/>
      <c r="Q425" s="232"/>
      <c r="R425" s="237"/>
      <c r="T425" s="238"/>
      <c r="U425" s="232"/>
      <c r="V425" s="232"/>
      <c r="W425" s="232"/>
      <c r="X425" s="232"/>
      <c r="Y425" s="232"/>
      <c r="Z425" s="232"/>
      <c r="AA425" s="239"/>
      <c r="AT425" s="240" t="s">
        <v>173</v>
      </c>
      <c r="AU425" s="240" t="s">
        <v>144</v>
      </c>
      <c r="AV425" s="10" t="s">
        <v>144</v>
      </c>
      <c r="AW425" s="10" t="s">
        <v>34</v>
      </c>
      <c r="AX425" s="10" t="s">
        <v>76</v>
      </c>
      <c r="AY425" s="240" t="s">
        <v>165</v>
      </c>
    </row>
    <row r="426" s="11" customFormat="1" ht="16.5" customHeight="1">
      <c r="B426" s="242"/>
      <c r="C426" s="243"/>
      <c r="D426" s="243"/>
      <c r="E426" s="244" t="s">
        <v>22</v>
      </c>
      <c r="F426" s="245" t="s">
        <v>189</v>
      </c>
      <c r="G426" s="243"/>
      <c r="H426" s="243"/>
      <c r="I426" s="243"/>
      <c r="J426" s="243"/>
      <c r="K426" s="246">
        <v>5.1399999999999997</v>
      </c>
      <c r="L426" s="243"/>
      <c r="M426" s="243"/>
      <c r="N426" s="243"/>
      <c r="O426" s="243"/>
      <c r="P426" s="243"/>
      <c r="Q426" s="243"/>
      <c r="R426" s="247"/>
      <c r="T426" s="248"/>
      <c r="U426" s="243"/>
      <c r="V426" s="243"/>
      <c r="W426" s="243"/>
      <c r="X426" s="243"/>
      <c r="Y426" s="243"/>
      <c r="Z426" s="243"/>
      <c r="AA426" s="249"/>
      <c r="AT426" s="250" t="s">
        <v>173</v>
      </c>
      <c r="AU426" s="250" t="s">
        <v>144</v>
      </c>
      <c r="AV426" s="11" t="s">
        <v>170</v>
      </c>
      <c r="AW426" s="11" t="s">
        <v>34</v>
      </c>
      <c r="AX426" s="11" t="s">
        <v>84</v>
      </c>
      <c r="AY426" s="250" t="s">
        <v>165</v>
      </c>
    </row>
    <row r="427" s="1" customFormat="1" ht="25.5" customHeight="1">
      <c r="B427" s="47"/>
      <c r="C427" s="220" t="s">
        <v>891</v>
      </c>
      <c r="D427" s="220" t="s">
        <v>166</v>
      </c>
      <c r="E427" s="221" t="s">
        <v>866</v>
      </c>
      <c r="F427" s="222" t="s">
        <v>867</v>
      </c>
      <c r="G427" s="222"/>
      <c r="H427" s="222"/>
      <c r="I427" s="222"/>
      <c r="J427" s="223" t="s">
        <v>185</v>
      </c>
      <c r="K427" s="224">
        <v>0.95999999999999996</v>
      </c>
      <c r="L427" s="225">
        <v>0</v>
      </c>
      <c r="M427" s="226"/>
      <c r="N427" s="227">
        <f>ROUND(L427*K427,2)</f>
        <v>0</v>
      </c>
      <c r="O427" s="227"/>
      <c r="P427" s="227"/>
      <c r="Q427" s="227"/>
      <c r="R427" s="49"/>
      <c r="T427" s="228" t="s">
        <v>22</v>
      </c>
      <c r="U427" s="57" t="s">
        <v>43</v>
      </c>
      <c r="V427" s="48"/>
      <c r="W427" s="229">
        <f>V427*K427</f>
        <v>0</v>
      </c>
      <c r="X427" s="229">
        <v>0</v>
      </c>
      <c r="Y427" s="229">
        <f>X427*K427</f>
        <v>0</v>
      </c>
      <c r="Z427" s="229">
        <v>0</v>
      </c>
      <c r="AA427" s="230">
        <f>Z427*K427</f>
        <v>0</v>
      </c>
      <c r="AR427" s="23" t="s">
        <v>249</v>
      </c>
      <c r="AT427" s="23" t="s">
        <v>166</v>
      </c>
      <c r="AU427" s="23" t="s">
        <v>144</v>
      </c>
      <c r="AY427" s="23" t="s">
        <v>165</v>
      </c>
      <c r="BE427" s="143">
        <f>IF(U427="základní",N427,0)</f>
        <v>0</v>
      </c>
      <c r="BF427" s="143">
        <f>IF(U427="snížená",N427,0)</f>
        <v>0</v>
      </c>
      <c r="BG427" s="143">
        <f>IF(U427="zákl. přenesená",N427,0)</f>
        <v>0</v>
      </c>
      <c r="BH427" s="143">
        <f>IF(U427="sníž. přenesená",N427,0)</f>
        <v>0</v>
      </c>
      <c r="BI427" s="143">
        <f>IF(U427="nulová",N427,0)</f>
        <v>0</v>
      </c>
      <c r="BJ427" s="23" t="s">
        <v>144</v>
      </c>
      <c r="BK427" s="143">
        <f>ROUND(L427*K427,2)</f>
        <v>0</v>
      </c>
      <c r="BL427" s="23" t="s">
        <v>249</v>
      </c>
      <c r="BM427" s="23" t="s">
        <v>1380</v>
      </c>
    </row>
    <row r="428" s="10" customFormat="1" ht="16.5" customHeight="1">
      <c r="B428" s="231"/>
      <c r="C428" s="232"/>
      <c r="D428" s="232"/>
      <c r="E428" s="233" t="s">
        <v>22</v>
      </c>
      <c r="F428" s="234" t="s">
        <v>307</v>
      </c>
      <c r="G428" s="235"/>
      <c r="H428" s="235"/>
      <c r="I428" s="235"/>
      <c r="J428" s="232"/>
      <c r="K428" s="236">
        <v>0.95999999999999996</v>
      </c>
      <c r="L428" s="232"/>
      <c r="M428" s="232"/>
      <c r="N428" s="232"/>
      <c r="O428" s="232"/>
      <c r="P428" s="232"/>
      <c r="Q428" s="232"/>
      <c r="R428" s="237"/>
      <c r="T428" s="238"/>
      <c r="U428" s="232"/>
      <c r="V428" s="232"/>
      <c r="W428" s="232"/>
      <c r="X428" s="232"/>
      <c r="Y428" s="232"/>
      <c r="Z428" s="232"/>
      <c r="AA428" s="239"/>
      <c r="AT428" s="240" t="s">
        <v>173</v>
      </c>
      <c r="AU428" s="240" t="s">
        <v>144</v>
      </c>
      <c r="AV428" s="10" t="s">
        <v>144</v>
      </c>
      <c r="AW428" s="10" t="s">
        <v>34</v>
      </c>
      <c r="AX428" s="10" t="s">
        <v>76</v>
      </c>
      <c r="AY428" s="240" t="s">
        <v>165</v>
      </c>
    </row>
    <row r="429" s="11" customFormat="1" ht="16.5" customHeight="1">
      <c r="B429" s="242"/>
      <c r="C429" s="243"/>
      <c r="D429" s="243"/>
      <c r="E429" s="244" t="s">
        <v>22</v>
      </c>
      <c r="F429" s="245" t="s">
        <v>189</v>
      </c>
      <c r="G429" s="243"/>
      <c r="H429" s="243"/>
      <c r="I429" s="243"/>
      <c r="J429" s="243"/>
      <c r="K429" s="246">
        <v>0.95999999999999996</v>
      </c>
      <c r="L429" s="243"/>
      <c r="M429" s="243"/>
      <c r="N429" s="243"/>
      <c r="O429" s="243"/>
      <c r="P429" s="243"/>
      <c r="Q429" s="243"/>
      <c r="R429" s="247"/>
      <c r="T429" s="248"/>
      <c r="U429" s="243"/>
      <c r="V429" s="243"/>
      <c r="W429" s="243"/>
      <c r="X429" s="243"/>
      <c r="Y429" s="243"/>
      <c r="Z429" s="243"/>
      <c r="AA429" s="249"/>
      <c r="AT429" s="250" t="s">
        <v>173</v>
      </c>
      <c r="AU429" s="250" t="s">
        <v>144</v>
      </c>
      <c r="AV429" s="11" t="s">
        <v>170</v>
      </c>
      <c r="AW429" s="11" t="s">
        <v>34</v>
      </c>
      <c r="AX429" s="11" t="s">
        <v>84</v>
      </c>
      <c r="AY429" s="250" t="s">
        <v>165</v>
      </c>
    </row>
    <row r="430" s="1" customFormat="1" ht="16.5" customHeight="1">
      <c r="B430" s="47"/>
      <c r="C430" s="220" t="s">
        <v>898</v>
      </c>
      <c r="D430" s="220" t="s">
        <v>166</v>
      </c>
      <c r="E430" s="221" t="s">
        <v>870</v>
      </c>
      <c r="F430" s="222" t="s">
        <v>871</v>
      </c>
      <c r="G430" s="222"/>
      <c r="H430" s="222"/>
      <c r="I430" s="222"/>
      <c r="J430" s="223" t="s">
        <v>185</v>
      </c>
      <c r="K430" s="224">
        <v>14.41</v>
      </c>
      <c r="L430" s="225">
        <v>0</v>
      </c>
      <c r="M430" s="226"/>
      <c r="N430" s="227">
        <f>ROUND(L430*K430,2)</f>
        <v>0</v>
      </c>
      <c r="O430" s="227"/>
      <c r="P430" s="227"/>
      <c r="Q430" s="227"/>
      <c r="R430" s="49"/>
      <c r="T430" s="228" t="s">
        <v>22</v>
      </c>
      <c r="U430" s="57" t="s">
        <v>43</v>
      </c>
      <c r="V430" s="48"/>
      <c r="W430" s="229">
        <f>V430*K430</f>
        <v>0</v>
      </c>
      <c r="X430" s="229">
        <v>0.00029999999999999997</v>
      </c>
      <c r="Y430" s="229">
        <f>X430*K430</f>
        <v>0.0043229999999999996</v>
      </c>
      <c r="Z430" s="229">
        <v>0</v>
      </c>
      <c r="AA430" s="230">
        <f>Z430*K430</f>
        <v>0</v>
      </c>
      <c r="AR430" s="23" t="s">
        <v>249</v>
      </c>
      <c r="AT430" s="23" t="s">
        <v>166</v>
      </c>
      <c r="AU430" s="23" t="s">
        <v>144</v>
      </c>
      <c r="AY430" s="23" t="s">
        <v>165</v>
      </c>
      <c r="BE430" s="143">
        <f>IF(U430="základní",N430,0)</f>
        <v>0</v>
      </c>
      <c r="BF430" s="143">
        <f>IF(U430="snížená",N430,0)</f>
        <v>0</v>
      </c>
      <c r="BG430" s="143">
        <f>IF(U430="zákl. přenesená",N430,0)</f>
        <v>0</v>
      </c>
      <c r="BH430" s="143">
        <f>IF(U430="sníž. přenesená",N430,0)</f>
        <v>0</v>
      </c>
      <c r="BI430" s="143">
        <f>IF(U430="nulová",N430,0)</f>
        <v>0</v>
      </c>
      <c r="BJ430" s="23" t="s">
        <v>144</v>
      </c>
      <c r="BK430" s="143">
        <f>ROUND(L430*K430,2)</f>
        <v>0</v>
      </c>
      <c r="BL430" s="23" t="s">
        <v>249</v>
      </c>
      <c r="BM430" s="23" t="s">
        <v>1381</v>
      </c>
    </row>
    <row r="431" s="1" customFormat="1" ht="16.5" customHeight="1">
      <c r="B431" s="47"/>
      <c r="C431" s="220" t="s">
        <v>903</v>
      </c>
      <c r="D431" s="220" t="s">
        <v>166</v>
      </c>
      <c r="E431" s="221" t="s">
        <v>874</v>
      </c>
      <c r="F431" s="222" t="s">
        <v>875</v>
      </c>
      <c r="G431" s="222"/>
      <c r="H431" s="222"/>
      <c r="I431" s="222"/>
      <c r="J431" s="223" t="s">
        <v>311</v>
      </c>
      <c r="K431" s="224">
        <v>12.5</v>
      </c>
      <c r="L431" s="225">
        <v>0</v>
      </c>
      <c r="M431" s="226"/>
      <c r="N431" s="227">
        <f>ROUND(L431*K431,2)</f>
        <v>0</v>
      </c>
      <c r="O431" s="227"/>
      <c r="P431" s="227"/>
      <c r="Q431" s="227"/>
      <c r="R431" s="49"/>
      <c r="T431" s="228" t="s">
        <v>22</v>
      </c>
      <c r="U431" s="57" t="s">
        <v>43</v>
      </c>
      <c r="V431" s="48"/>
      <c r="W431" s="229">
        <f>V431*K431</f>
        <v>0</v>
      </c>
      <c r="X431" s="229">
        <v>3.0000000000000001E-05</v>
      </c>
      <c r="Y431" s="229">
        <f>X431*K431</f>
        <v>0.00037500000000000001</v>
      </c>
      <c r="Z431" s="229">
        <v>0</v>
      </c>
      <c r="AA431" s="230">
        <f>Z431*K431</f>
        <v>0</v>
      </c>
      <c r="AR431" s="23" t="s">
        <v>249</v>
      </c>
      <c r="AT431" s="23" t="s">
        <v>166</v>
      </c>
      <c r="AU431" s="23" t="s">
        <v>144</v>
      </c>
      <c r="AY431" s="23" t="s">
        <v>165</v>
      </c>
      <c r="BE431" s="143">
        <f>IF(U431="základní",N431,0)</f>
        <v>0</v>
      </c>
      <c r="BF431" s="143">
        <f>IF(U431="snížená",N431,0)</f>
        <v>0</v>
      </c>
      <c r="BG431" s="143">
        <f>IF(U431="zákl. přenesená",N431,0)</f>
        <v>0</v>
      </c>
      <c r="BH431" s="143">
        <f>IF(U431="sníž. přenesená",N431,0)</f>
        <v>0</v>
      </c>
      <c r="BI431" s="143">
        <f>IF(U431="nulová",N431,0)</f>
        <v>0</v>
      </c>
      <c r="BJ431" s="23" t="s">
        <v>144</v>
      </c>
      <c r="BK431" s="143">
        <f>ROUND(L431*K431,2)</f>
        <v>0</v>
      </c>
      <c r="BL431" s="23" t="s">
        <v>249</v>
      </c>
      <c r="BM431" s="23" t="s">
        <v>1382</v>
      </c>
    </row>
    <row r="432" s="10" customFormat="1" ht="16.5" customHeight="1">
      <c r="B432" s="231"/>
      <c r="C432" s="232"/>
      <c r="D432" s="232"/>
      <c r="E432" s="233" t="s">
        <v>22</v>
      </c>
      <c r="F432" s="234" t="s">
        <v>877</v>
      </c>
      <c r="G432" s="235"/>
      <c r="H432" s="235"/>
      <c r="I432" s="235"/>
      <c r="J432" s="232"/>
      <c r="K432" s="236">
        <v>12.5</v>
      </c>
      <c r="L432" s="232"/>
      <c r="M432" s="232"/>
      <c r="N432" s="232"/>
      <c r="O432" s="232"/>
      <c r="P432" s="232"/>
      <c r="Q432" s="232"/>
      <c r="R432" s="237"/>
      <c r="T432" s="238"/>
      <c r="U432" s="232"/>
      <c r="V432" s="232"/>
      <c r="W432" s="232"/>
      <c r="X432" s="232"/>
      <c r="Y432" s="232"/>
      <c r="Z432" s="232"/>
      <c r="AA432" s="239"/>
      <c r="AT432" s="240" t="s">
        <v>173</v>
      </c>
      <c r="AU432" s="240" t="s">
        <v>144</v>
      </c>
      <c r="AV432" s="10" t="s">
        <v>144</v>
      </c>
      <c r="AW432" s="10" t="s">
        <v>34</v>
      </c>
      <c r="AX432" s="10" t="s">
        <v>76</v>
      </c>
      <c r="AY432" s="240" t="s">
        <v>165</v>
      </c>
    </row>
    <row r="433" s="11" customFormat="1" ht="16.5" customHeight="1">
      <c r="B433" s="242"/>
      <c r="C433" s="243"/>
      <c r="D433" s="243"/>
      <c r="E433" s="244" t="s">
        <v>22</v>
      </c>
      <c r="F433" s="245" t="s">
        <v>189</v>
      </c>
      <c r="G433" s="243"/>
      <c r="H433" s="243"/>
      <c r="I433" s="243"/>
      <c r="J433" s="243"/>
      <c r="K433" s="246">
        <v>12.5</v>
      </c>
      <c r="L433" s="243"/>
      <c r="M433" s="243"/>
      <c r="N433" s="243"/>
      <c r="O433" s="243"/>
      <c r="P433" s="243"/>
      <c r="Q433" s="243"/>
      <c r="R433" s="247"/>
      <c r="T433" s="248"/>
      <c r="U433" s="243"/>
      <c r="V433" s="243"/>
      <c r="W433" s="243"/>
      <c r="X433" s="243"/>
      <c r="Y433" s="243"/>
      <c r="Z433" s="243"/>
      <c r="AA433" s="249"/>
      <c r="AT433" s="250" t="s">
        <v>173</v>
      </c>
      <c r="AU433" s="250" t="s">
        <v>144</v>
      </c>
      <c r="AV433" s="11" t="s">
        <v>170</v>
      </c>
      <c r="AW433" s="11" t="s">
        <v>34</v>
      </c>
      <c r="AX433" s="11" t="s">
        <v>84</v>
      </c>
      <c r="AY433" s="250" t="s">
        <v>165</v>
      </c>
    </row>
    <row r="434" s="1" customFormat="1" ht="25.5" customHeight="1">
      <c r="B434" s="47"/>
      <c r="C434" s="220" t="s">
        <v>907</v>
      </c>
      <c r="D434" s="220" t="s">
        <v>166</v>
      </c>
      <c r="E434" s="221" t="s">
        <v>879</v>
      </c>
      <c r="F434" s="222" t="s">
        <v>880</v>
      </c>
      <c r="G434" s="222"/>
      <c r="H434" s="222"/>
      <c r="I434" s="222"/>
      <c r="J434" s="223" t="s">
        <v>185</v>
      </c>
      <c r="K434" s="224">
        <v>14.41</v>
      </c>
      <c r="L434" s="225">
        <v>0</v>
      </c>
      <c r="M434" s="226"/>
      <c r="N434" s="227">
        <f>ROUND(L434*K434,2)</f>
        <v>0</v>
      </c>
      <c r="O434" s="227"/>
      <c r="P434" s="227"/>
      <c r="Q434" s="227"/>
      <c r="R434" s="49"/>
      <c r="T434" s="228" t="s">
        <v>22</v>
      </c>
      <c r="U434" s="57" t="s">
        <v>43</v>
      </c>
      <c r="V434" s="48"/>
      <c r="W434" s="229">
        <f>V434*K434</f>
        <v>0</v>
      </c>
      <c r="X434" s="229">
        <v>0.0077000000000000002</v>
      </c>
      <c r="Y434" s="229">
        <f>X434*K434</f>
        <v>0.110957</v>
      </c>
      <c r="Z434" s="229">
        <v>0</v>
      </c>
      <c r="AA434" s="230">
        <f>Z434*K434</f>
        <v>0</v>
      </c>
      <c r="AR434" s="23" t="s">
        <v>249</v>
      </c>
      <c r="AT434" s="23" t="s">
        <v>166</v>
      </c>
      <c r="AU434" s="23" t="s">
        <v>144</v>
      </c>
      <c r="AY434" s="23" t="s">
        <v>165</v>
      </c>
      <c r="BE434" s="143">
        <f>IF(U434="základní",N434,0)</f>
        <v>0</v>
      </c>
      <c r="BF434" s="143">
        <f>IF(U434="snížená",N434,0)</f>
        <v>0</v>
      </c>
      <c r="BG434" s="143">
        <f>IF(U434="zákl. přenesená",N434,0)</f>
        <v>0</v>
      </c>
      <c r="BH434" s="143">
        <f>IF(U434="sníž. přenesená",N434,0)</f>
        <v>0</v>
      </c>
      <c r="BI434" s="143">
        <f>IF(U434="nulová",N434,0)</f>
        <v>0</v>
      </c>
      <c r="BJ434" s="23" t="s">
        <v>144</v>
      </c>
      <c r="BK434" s="143">
        <f>ROUND(L434*K434,2)</f>
        <v>0</v>
      </c>
      <c r="BL434" s="23" t="s">
        <v>249</v>
      </c>
      <c r="BM434" s="23" t="s">
        <v>1383</v>
      </c>
    </row>
    <row r="435" s="1" customFormat="1" ht="38.25" customHeight="1">
      <c r="B435" s="47"/>
      <c r="C435" s="220" t="s">
        <v>912</v>
      </c>
      <c r="D435" s="220" t="s">
        <v>166</v>
      </c>
      <c r="E435" s="221" t="s">
        <v>883</v>
      </c>
      <c r="F435" s="222" t="s">
        <v>884</v>
      </c>
      <c r="G435" s="222"/>
      <c r="H435" s="222"/>
      <c r="I435" s="222"/>
      <c r="J435" s="223" t="s">
        <v>185</v>
      </c>
      <c r="K435" s="224">
        <v>28.82</v>
      </c>
      <c r="L435" s="225">
        <v>0</v>
      </c>
      <c r="M435" s="226"/>
      <c r="N435" s="227">
        <f>ROUND(L435*K435,2)</f>
        <v>0</v>
      </c>
      <c r="O435" s="227"/>
      <c r="P435" s="227"/>
      <c r="Q435" s="227"/>
      <c r="R435" s="49"/>
      <c r="T435" s="228" t="s">
        <v>22</v>
      </c>
      <c r="U435" s="57" t="s">
        <v>43</v>
      </c>
      <c r="V435" s="48"/>
      <c r="W435" s="229">
        <f>V435*K435</f>
        <v>0</v>
      </c>
      <c r="X435" s="229">
        <v>0.0019300000000000001</v>
      </c>
      <c r="Y435" s="229">
        <f>X435*K435</f>
        <v>0.055622600000000001</v>
      </c>
      <c r="Z435" s="229">
        <v>0</v>
      </c>
      <c r="AA435" s="230">
        <f>Z435*K435</f>
        <v>0</v>
      </c>
      <c r="AR435" s="23" t="s">
        <v>249</v>
      </c>
      <c r="AT435" s="23" t="s">
        <v>166</v>
      </c>
      <c r="AU435" s="23" t="s">
        <v>144</v>
      </c>
      <c r="AY435" s="23" t="s">
        <v>165</v>
      </c>
      <c r="BE435" s="143">
        <f>IF(U435="základní",N435,0)</f>
        <v>0</v>
      </c>
      <c r="BF435" s="143">
        <f>IF(U435="snížená",N435,0)</f>
        <v>0</v>
      </c>
      <c r="BG435" s="143">
        <f>IF(U435="zákl. přenesená",N435,0)</f>
        <v>0</v>
      </c>
      <c r="BH435" s="143">
        <f>IF(U435="sníž. přenesená",N435,0)</f>
        <v>0</v>
      </c>
      <c r="BI435" s="143">
        <f>IF(U435="nulová",N435,0)</f>
        <v>0</v>
      </c>
      <c r="BJ435" s="23" t="s">
        <v>144</v>
      </c>
      <c r="BK435" s="143">
        <f>ROUND(L435*K435,2)</f>
        <v>0</v>
      </c>
      <c r="BL435" s="23" t="s">
        <v>249</v>
      </c>
      <c r="BM435" s="23" t="s">
        <v>1384</v>
      </c>
    </row>
    <row r="436" s="10" customFormat="1" ht="16.5" customHeight="1">
      <c r="B436" s="231"/>
      <c r="C436" s="232"/>
      <c r="D436" s="232"/>
      <c r="E436" s="233" t="s">
        <v>22</v>
      </c>
      <c r="F436" s="234" t="s">
        <v>886</v>
      </c>
      <c r="G436" s="235"/>
      <c r="H436" s="235"/>
      <c r="I436" s="235"/>
      <c r="J436" s="232"/>
      <c r="K436" s="236">
        <v>28.82</v>
      </c>
      <c r="L436" s="232"/>
      <c r="M436" s="232"/>
      <c r="N436" s="232"/>
      <c r="O436" s="232"/>
      <c r="P436" s="232"/>
      <c r="Q436" s="232"/>
      <c r="R436" s="237"/>
      <c r="T436" s="238"/>
      <c r="U436" s="232"/>
      <c r="V436" s="232"/>
      <c r="W436" s="232"/>
      <c r="X436" s="232"/>
      <c r="Y436" s="232"/>
      <c r="Z436" s="232"/>
      <c r="AA436" s="239"/>
      <c r="AT436" s="240" t="s">
        <v>173</v>
      </c>
      <c r="AU436" s="240" t="s">
        <v>144</v>
      </c>
      <c r="AV436" s="10" t="s">
        <v>144</v>
      </c>
      <c r="AW436" s="10" t="s">
        <v>34</v>
      </c>
      <c r="AX436" s="10" t="s">
        <v>84</v>
      </c>
      <c r="AY436" s="240" t="s">
        <v>165</v>
      </c>
    </row>
    <row r="437" s="1" customFormat="1" ht="25.5" customHeight="1">
      <c r="B437" s="47"/>
      <c r="C437" s="220" t="s">
        <v>916</v>
      </c>
      <c r="D437" s="220" t="s">
        <v>166</v>
      </c>
      <c r="E437" s="221" t="s">
        <v>888</v>
      </c>
      <c r="F437" s="222" t="s">
        <v>889</v>
      </c>
      <c r="G437" s="222"/>
      <c r="H437" s="222"/>
      <c r="I437" s="222"/>
      <c r="J437" s="223" t="s">
        <v>396</v>
      </c>
      <c r="K437" s="272">
        <v>0</v>
      </c>
      <c r="L437" s="225">
        <v>0</v>
      </c>
      <c r="M437" s="226"/>
      <c r="N437" s="227">
        <f>ROUND(L437*K437,2)</f>
        <v>0</v>
      </c>
      <c r="O437" s="227"/>
      <c r="P437" s="227"/>
      <c r="Q437" s="227"/>
      <c r="R437" s="49"/>
      <c r="T437" s="228" t="s">
        <v>22</v>
      </c>
      <c r="U437" s="57" t="s">
        <v>43</v>
      </c>
      <c r="V437" s="48"/>
      <c r="W437" s="229">
        <f>V437*K437</f>
        <v>0</v>
      </c>
      <c r="X437" s="229">
        <v>0</v>
      </c>
      <c r="Y437" s="229">
        <f>X437*K437</f>
        <v>0</v>
      </c>
      <c r="Z437" s="229">
        <v>0</v>
      </c>
      <c r="AA437" s="230">
        <f>Z437*K437</f>
        <v>0</v>
      </c>
      <c r="AR437" s="23" t="s">
        <v>249</v>
      </c>
      <c r="AT437" s="23" t="s">
        <v>166</v>
      </c>
      <c r="AU437" s="23" t="s">
        <v>144</v>
      </c>
      <c r="AY437" s="23" t="s">
        <v>165</v>
      </c>
      <c r="BE437" s="143">
        <f>IF(U437="základní",N437,0)</f>
        <v>0</v>
      </c>
      <c r="BF437" s="143">
        <f>IF(U437="snížená",N437,0)</f>
        <v>0</v>
      </c>
      <c r="BG437" s="143">
        <f>IF(U437="zákl. přenesená",N437,0)</f>
        <v>0</v>
      </c>
      <c r="BH437" s="143">
        <f>IF(U437="sníž. přenesená",N437,0)</f>
        <v>0</v>
      </c>
      <c r="BI437" s="143">
        <f>IF(U437="nulová",N437,0)</f>
        <v>0</v>
      </c>
      <c r="BJ437" s="23" t="s">
        <v>144</v>
      </c>
      <c r="BK437" s="143">
        <f>ROUND(L437*K437,2)</f>
        <v>0</v>
      </c>
      <c r="BL437" s="23" t="s">
        <v>249</v>
      </c>
      <c r="BM437" s="23" t="s">
        <v>1385</v>
      </c>
    </row>
    <row r="438" s="9" customFormat="1" ht="29.88" customHeight="1">
      <c r="B438" s="206"/>
      <c r="C438" s="207"/>
      <c r="D438" s="217" t="s">
        <v>134</v>
      </c>
      <c r="E438" s="217"/>
      <c r="F438" s="217"/>
      <c r="G438" s="217"/>
      <c r="H438" s="217"/>
      <c r="I438" s="217"/>
      <c r="J438" s="217"/>
      <c r="K438" s="217"/>
      <c r="L438" s="217"/>
      <c r="M438" s="217"/>
      <c r="N438" s="268">
        <f>BK438</f>
        <v>0</v>
      </c>
      <c r="O438" s="269"/>
      <c r="P438" s="269"/>
      <c r="Q438" s="269"/>
      <c r="R438" s="210"/>
      <c r="T438" s="211"/>
      <c r="U438" s="207"/>
      <c r="V438" s="207"/>
      <c r="W438" s="212">
        <f>SUM(W439:W468)</f>
        <v>0</v>
      </c>
      <c r="X438" s="207"/>
      <c r="Y438" s="212">
        <f>SUM(Y439:Y468)</f>
        <v>0.47289972999999996</v>
      </c>
      <c r="Z438" s="207"/>
      <c r="AA438" s="213">
        <f>SUM(AA439:AA468)</f>
        <v>0.51581600000000005</v>
      </c>
      <c r="AR438" s="214" t="s">
        <v>144</v>
      </c>
      <c r="AT438" s="215" t="s">
        <v>75</v>
      </c>
      <c r="AU438" s="215" t="s">
        <v>84</v>
      </c>
      <c r="AY438" s="214" t="s">
        <v>165</v>
      </c>
      <c r="BK438" s="216">
        <f>SUM(BK439:BK468)</f>
        <v>0</v>
      </c>
    </row>
    <row r="439" s="1" customFormat="1" ht="25.5" customHeight="1">
      <c r="B439" s="47"/>
      <c r="C439" s="220" t="s">
        <v>920</v>
      </c>
      <c r="D439" s="220" t="s">
        <v>166</v>
      </c>
      <c r="E439" s="221" t="s">
        <v>892</v>
      </c>
      <c r="F439" s="222" t="s">
        <v>893</v>
      </c>
      <c r="G439" s="222"/>
      <c r="H439" s="222"/>
      <c r="I439" s="222"/>
      <c r="J439" s="223" t="s">
        <v>311</v>
      </c>
      <c r="K439" s="224">
        <v>60.409999999999997</v>
      </c>
      <c r="L439" s="225">
        <v>0</v>
      </c>
      <c r="M439" s="226"/>
      <c r="N439" s="227">
        <f>ROUND(L439*K439,2)</f>
        <v>0</v>
      </c>
      <c r="O439" s="227"/>
      <c r="P439" s="227"/>
      <c r="Q439" s="227"/>
      <c r="R439" s="49"/>
      <c r="T439" s="228" t="s">
        <v>22</v>
      </c>
      <c r="U439" s="57" t="s">
        <v>43</v>
      </c>
      <c r="V439" s="48"/>
      <c r="W439" s="229">
        <f>V439*K439</f>
        <v>0</v>
      </c>
      <c r="X439" s="229">
        <v>0</v>
      </c>
      <c r="Y439" s="229">
        <f>X439*K439</f>
        <v>0</v>
      </c>
      <c r="Z439" s="229">
        <v>0.001</v>
      </c>
      <c r="AA439" s="230">
        <f>Z439*K439</f>
        <v>0.060409999999999998</v>
      </c>
      <c r="AR439" s="23" t="s">
        <v>249</v>
      </c>
      <c r="AT439" s="23" t="s">
        <v>166</v>
      </c>
      <c r="AU439" s="23" t="s">
        <v>144</v>
      </c>
      <c r="AY439" s="23" t="s">
        <v>165</v>
      </c>
      <c r="BE439" s="143">
        <f>IF(U439="základní",N439,0)</f>
        <v>0</v>
      </c>
      <c r="BF439" s="143">
        <f>IF(U439="snížená",N439,0)</f>
        <v>0</v>
      </c>
      <c r="BG439" s="143">
        <f>IF(U439="zákl. přenesená",N439,0)</f>
        <v>0</v>
      </c>
      <c r="BH439" s="143">
        <f>IF(U439="sníž. přenesená",N439,0)</f>
        <v>0</v>
      </c>
      <c r="BI439" s="143">
        <f>IF(U439="nulová",N439,0)</f>
        <v>0</v>
      </c>
      <c r="BJ439" s="23" t="s">
        <v>144</v>
      </c>
      <c r="BK439" s="143">
        <f>ROUND(L439*K439,2)</f>
        <v>0</v>
      </c>
      <c r="BL439" s="23" t="s">
        <v>249</v>
      </c>
      <c r="BM439" s="23" t="s">
        <v>1386</v>
      </c>
    </row>
    <row r="440" s="10" customFormat="1" ht="16.5" customHeight="1">
      <c r="B440" s="231"/>
      <c r="C440" s="232"/>
      <c r="D440" s="232"/>
      <c r="E440" s="233" t="s">
        <v>22</v>
      </c>
      <c r="F440" s="234" t="s">
        <v>895</v>
      </c>
      <c r="G440" s="235"/>
      <c r="H440" s="235"/>
      <c r="I440" s="235"/>
      <c r="J440" s="232"/>
      <c r="K440" s="236">
        <v>13.300000000000001</v>
      </c>
      <c r="L440" s="232"/>
      <c r="M440" s="232"/>
      <c r="N440" s="232"/>
      <c r="O440" s="232"/>
      <c r="P440" s="232"/>
      <c r="Q440" s="232"/>
      <c r="R440" s="237"/>
      <c r="T440" s="238"/>
      <c r="U440" s="232"/>
      <c r="V440" s="232"/>
      <c r="W440" s="232"/>
      <c r="X440" s="232"/>
      <c r="Y440" s="232"/>
      <c r="Z440" s="232"/>
      <c r="AA440" s="239"/>
      <c r="AT440" s="240" t="s">
        <v>173</v>
      </c>
      <c r="AU440" s="240" t="s">
        <v>144</v>
      </c>
      <c r="AV440" s="10" t="s">
        <v>144</v>
      </c>
      <c r="AW440" s="10" t="s">
        <v>34</v>
      </c>
      <c r="AX440" s="10" t="s">
        <v>76</v>
      </c>
      <c r="AY440" s="240" t="s">
        <v>165</v>
      </c>
    </row>
    <row r="441" s="10" customFormat="1" ht="16.5" customHeight="1">
      <c r="B441" s="231"/>
      <c r="C441" s="232"/>
      <c r="D441" s="232"/>
      <c r="E441" s="233" t="s">
        <v>22</v>
      </c>
      <c r="F441" s="241" t="s">
        <v>1387</v>
      </c>
      <c r="G441" s="232"/>
      <c r="H441" s="232"/>
      <c r="I441" s="232"/>
      <c r="J441" s="232"/>
      <c r="K441" s="236">
        <v>13.050000000000001</v>
      </c>
      <c r="L441" s="232"/>
      <c r="M441" s="232"/>
      <c r="N441" s="232"/>
      <c r="O441" s="232"/>
      <c r="P441" s="232"/>
      <c r="Q441" s="232"/>
      <c r="R441" s="237"/>
      <c r="T441" s="238"/>
      <c r="U441" s="232"/>
      <c r="V441" s="232"/>
      <c r="W441" s="232"/>
      <c r="X441" s="232"/>
      <c r="Y441" s="232"/>
      <c r="Z441" s="232"/>
      <c r="AA441" s="239"/>
      <c r="AT441" s="240" t="s">
        <v>173</v>
      </c>
      <c r="AU441" s="240" t="s">
        <v>144</v>
      </c>
      <c r="AV441" s="10" t="s">
        <v>144</v>
      </c>
      <c r="AW441" s="10" t="s">
        <v>34</v>
      </c>
      <c r="AX441" s="10" t="s">
        <v>76</v>
      </c>
      <c r="AY441" s="240" t="s">
        <v>165</v>
      </c>
    </row>
    <row r="442" s="10" customFormat="1" ht="16.5" customHeight="1">
      <c r="B442" s="231"/>
      <c r="C442" s="232"/>
      <c r="D442" s="232"/>
      <c r="E442" s="233" t="s">
        <v>22</v>
      </c>
      <c r="F442" s="241" t="s">
        <v>897</v>
      </c>
      <c r="G442" s="232"/>
      <c r="H442" s="232"/>
      <c r="I442" s="232"/>
      <c r="J442" s="232"/>
      <c r="K442" s="236">
        <v>13.800000000000001</v>
      </c>
      <c r="L442" s="232"/>
      <c r="M442" s="232"/>
      <c r="N442" s="232"/>
      <c r="O442" s="232"/>
      <c r="P442" s="232"/>
      <c r="Q442" s="232"/>
      <c r="R442" s="237"/>
      <c r="T442" s="238"/>
      <c r="U442" s="232"/>
      <c r="V442" s="232"/>
      <c r="W442" s="232"/>
      <c r="X442" s="232"/>
      <c r="Y442" s="232"/>
      <c r="Z442" s="232"/>
      <c r="AA442" s="239"/>
      <c r="AT442" s="240" t="s">
        <v>173</v>
      </c>
      <c r="AU442" s="240" t="s">
        <v>144</v>
      </c>
      <c r="AV442" s="10" t="s">
        <v>144</v>
      </c>
      <c r="AW442" s="10" t="s">
        <v>34</v>
      </c>
      <c r="AX442" s="10" t="s">
        <v>76</v>
      </c>
      <c r="AY442" s="240" t="s">
        <v>165</v>
      </c>
    </row>
    <row r="443" s="10" customFormat="1" ht="16.5" customHeight="1">
      <c r="B443" s="231"/>
      <c r="C443" s="232"/>
      <c r="D443" s="232"/>
      <c r="E443" s="233" t="s">
        <v>22</v>
      </c>
      <c r="F443" s="241" t="s">
        <v>937</v>
      </c>
      <c r="G443" s="232"/>
      <c r="H443" s="232"/>
      <c r="I443" s="232"/>
      <c r="J443" s="232"/>
      <c r="K443" s="236">
        <v>14.300000000000001</v>
      </c>
      <c r="L443" s="232"/>
      <c r="M443" s="232"/>
      <c r="N443" s="232"/>
      <c r="O443" s="232"/>
      <c r="P443" s="232"/>
      <c r="Q443" s="232"/>
      <c r="R443" s="237"/>
      <c r="T443" s="238"/>
      <c r="U443" s="232"/>
      <c r="V443" s="232"/>
      <c r="W443" s="232"/>
      <c r="X443" s="232"/>
      <c r="Y443" s="232"/>
      <c r="Z443" s="232"/>
      <c r="AA443" s="239"/>
      <c r="AT443" s="240" t="s">
        <v>173</v>
      </c>
      <c r="AU443" s="240" t="s">
        <v>144</v>
      </c>
      <c r="AV443" s="10" t="s">
        <v>144</v>
      </c>
      <c r="AW443" s="10" t="s">
        <v>34</v>
      </c>
      <c r="AX443" s="10" t="s">
        <v>76</v>
      </c>
      <c r="AY443" s="240" t="s">
        <v>165</v>
      </c>
    </row>
    <row r="444" s="10" customFormat="1" ht="16.5" customHeight="1">
      <c r="B444" s="231"/>
      <c r="C444" s="232"/>
      <c r="D444" s="232"/>
      <c r="E444" s="233" t="s">
        <v>22</v>
      </c>
      <c r="F444" s="241" t="s">
        <v>1388</v>
      </c>
      <c r="G444" s="232"/>
      <c r="H444" s="232"/>
      <c r="I444" s="232"/>
      <c r="J444" s="232"/>
      <c r="K444" s="236">
        <v>5.96</v>
      </c>
      <c r="L444" s="232"/>
      <c r="M444" s="232"/>
      <c r="N444" s="232"/>
      <c r="O444" s="232"/>
      <c r="P444" s="232"/>
      <c r="Q444" s="232"/>
      <c r="R444" s="237"/>
      <c r="T444" s="238"/>
      <c r="U444" s="232"/>
      <c r="V444" s="232"/>
      <c r="W444" s="232"/>
      <c r="X444" s="232"/>
      <c r="Y444" s="232"/>
      <c r="Z444" s="232"/>
      <c r="AA444" s="239"/>
      <c r="AT444" s="240" t="s">
        <v>173</v>
      </c>
      <c r="AU444" s="240" t="s">
        <v>144</v>
      </c>
      <c r="AV444" s="10" t="s">
        <v>144</v>
      </c>
      <c r="AW444" s="10" t="s">
        <v>34</v>
      </c>
      <c r="AX444" s="10" t="s">
        <v>76</v>
      </c>
      <c r="AY444" s="240" t="s">
        <v>165</v>
      </c>
    </row>
    <row r="445" s="11" customFormat="1" ht="16.5" customHeight="1">
      <c r="B445" s="242"/>
      <c r="C445" s="243"/>
      <c r="D445" s="243"/>
      <c r="E445" s="244" t="s">
        <v>22</v>
      </c>
      <c r="F445" s="245" t="s">
        <v>189</v>
      </c>
      <c r="G445" s="243"/>
      <c r="H445" s="243"/>
      <c r="I445" s="243"/>
      <c r="J445" s="243"/>
      <c r="K445" s="246">
        <v>60.409999999999997</v>
      </c>
      <c r="L445" s="243"/>
      <c r="M445" s="243"/>
      <c r="N445" s="243"/>
      <c r="O445" s="243"/>
      <c r="P445" s="243"/>
      <c r="Q445" s="243"/>
      <c r="R445" s="247"/>
      <c r="T445" s="248"/>
      <c r="U445" s="243"/>
      <c r="V445" s="243"/>
      <c r="W445" s="243"/>
      <c r="X445" s="243"/>
      <c r="Y445" s="243"/>
      <c r="Z445" s="243"/>
      <c r="AA445" s="249"/>
      <c r="AT445" s="250" t="s">
        <v>173</v>
      </c>
      <c r="AU445" s="250" t="s">
        <v>144</v>
      </c>
      <c r="AV445" s="11" t="s">
        <v>170</v>
      </c>
      <c r="AW445" s="11" t="s">
        <v>34</v>
      </c>
      <c r="AX445" s="11" t="s">
        <v>84</v>
      </c>
      <c r="AY445" s="250" t="s">
        <v>165</v>
      </c>
    </row>
    <row r="446" s="1" customFormat="1" ht="25.5" customHeight="1">
      <c r="B446" s="47"/>
      <c r="C446" s="220" t="s">
        <v>924</v>
      </c>
      <c r="D446" s="220" t="s">
        <v>166</v>
      </c>
      <c r="E446" s="221" t="s">
        <v>899</v>
      </c>
      <c r="F446" s="222" t="s">
        <v>900</v>
      </c>
      <c r="G446" s="222"/>
      <c r="H446" s="222"/>
      <c r="I446" s="222"/>
      <c r="J446" s="223" t="s">
        <v>311</v>
      </c>
      <c r="K446" s="224">
        <v>55.049999999999997</v>
      </c>
      <c r="L446" s="225">
        <v>0</v>
      </c>
      <c r="M446" s="226"/>
      <c r="N446" s="227">
        <f>ROUND(L446*K446,2)</f>
        <v>0</v>
      </c>
      <c r="O446" s="227"/>
      <c r="P446" s="227"/>
      <c r="Q446" s="227"/>
      <c r="R446" s="49"/>
      <c r="T446" s="228" t="s">
        <v>22</v>
      </c>
      <c r="U446" s="57" t="s">
        <v>43</v>
      </c>
      <c r="V446" s="48"/>
      <c r="W446" s="229">
        <f>V446*K446</f>
        <v>0</v>
      </c>
      <c r="X446" s="229">
        <v>3.0000000000000001E-05</v>
      </c>
      <c r="Y446" s="229">
        <f>X446*K446</f>
        <v>0.0016515</v>
      </c>
      <c r="Z446" s="229">
        <v>0</v>
      </c>
      <c r="AA446" s="230">
        <f>Z446*K446</f>
        <v>0</v>
      </c>
      <c r="AR446" s="23" t="s">
        <v>249</v>
      </c>
      <c r="AT446" s="23" t="s">
        <v>166</v>
      </c>
      <c r="AU446" s="23" t="s">
        <v>144</v>
      </c>
      <c r="AY446" s="23" t="s">
        <v>165</v>
      </c>
      <c r="BE446" s="143">
        <f>IF(U446="základní",N446,0)</f>
        <v>0</v>
      </c>
      <c r="BF446" s="143">
        <f>IF(U446="snížená",N446,0)</f>
        <v>0</v>
      </c>
      <c r="BG446" s="143">
        <f>IF(U446="zákl. přenesená",N446,0)</f>
        <v>0</v>
      </c>
      <c r="BH446" s="143">
        <f>IF(U446="sníž. přenesená",N446,0)</f>
        <v>0</v>
      </c>
      <c r="BI446" s="143">
        <f>IF(U446="nulová",N446,0)</f>
        <v>0</v>
      </c>
      <c r="BJ446" s="23" t="s">
        <v>144</v>
      </c>
      <c r="BK446" s="143">
        <f>ROUND(L446*K446,2)</f>
        <v>0</v>
      </c>
      <c r="BL446" s="23" t="s">
        <v>249</v>
      </c>
      <c r="BM446" s="23" t="s">
        <v>1389</v>
      </c>
    </row>
    <row r="447" s="10" customFormat="1" ht="16.5" customHeight="1">
      <c r="B447" s="231"/>
      <c r="C447" s="232"/>
      <c r="D447" s="232"/>
      <c r="E447" s="233" t="s">
        <v>22</v>
      </c>
      <c r="F447" s="234" t="s">
        <v>1390</v>
      </c>
      <c r="G447" s="235"/>
      <c r="H447" s="235"/>
      <c r="I447" s="235"/>
      <c r="J447" s="232"/>
      <c r="K447" s="236">
        <v>13.9</v>
      </c>
      <c r="L447" s="232"/>
      <c r="M447" s="232"/>
      <c r="N447" s="232"/>
      <c r="O447" s="232"/>
      <c r="P447" s="232"/>
      <c r="Q447" s="232"/>
      <c r="R447" s="237"/>
      <c r="T447" s="238"/>
      <c r="U447" s="232"/>
      <c r="V447" s="232"/>
      <c r="W447" s="232"/>
      <c r="X447" s="232"/>
      <c r="Y447" s="232"/>
      <c r="Z447" s="232"/>
      <c r="AA447" s="239"/>
      <c r="AT447" s="240" t="s">
        <v>173</v>
      </c>
      <c r="AU447" s="240" t="s">
        <v>144</v>
      </c>
      <c r="AV447" s="10" t="s">
        <v>144</v>
      </c>
      <c r="AW447" s="10" t="s">
        <v>34</v>
      </c>
      <c r="AX447" s="10" t="s">
        <v>76</v>
      </c>
      <c r="AY447" s="240" t="s">
        <v>165</v>
      </c>
    </row>
    <row r="448" s="10" customFormat="1" ht="16.5" customHeight="1">
      <c r="B448" s="231"/>
      <c r="C448" s="232"/>
      <c r="D448" s="232"/>
      <c r="E448" s="233" t="s">
        <v>22</v>
      </c>
      <c r="F448" s="241" t="s">
        <v>1387</v>
      </c>
      <c r="G448" s="232"/>
      <c r="H448" s="232"/>
      <c r="I448" s="232"/>
      <c r="J448" s="232"/>
      <c r="K448" s="236">
        <v>13.050000000000001</v>
      </c>
      <c r="L448" s="232"/>
      <c r="M448" s="232"/>
      <c r="N448" s="232"/>
      <c r="O448" s="232"/>
      <c r="P448" s="232"/>
      <c r="Q448" s="232"/>
      <c r="R448" s="237"/>
      <c r="T448" s="238"/>
      <c r="U448" s="232"/>
      <c r="V448" s="232"/>
      <c r="W448" s="232"/>
      <c r="X448" s="232"/>
      <c r="Y448" s="232"/>
      <c r="Z448" s="232"/>
      <c r="AA448" s="239"/>
      <c r="AT448" s="240" t="s">
        <v>173</v>
      </c>
      <c r="AU448" s="240" t="s">
        <v>144</v>
      </c>
      <c r="AV448" s="10" t="s">
        <v>144</v>
      </c>
      <c r="AW448" s="10" t="s">
        <v>34</v>
      </c>
      <c r="AX448" s="10" t="s">
        <v>76</v>
      </c>
      <c r="AY448" s="240" t="s">
        <v>165</v>
      </c>
    </row>
    <row r="449" s="10" customFormat="1" ht="16.5" customHeight="1">
      <c r="B449" s="231"/>
      <c r="C449" s="232"/>
      <c r="D449" s="232"/>
      <c r="E449" s="233" t="s">
        <v>22</v>
      </c>
      <c r="F449" s="241" t="s">
        <v>897</v>
      </c>
      <c r="G449" s="232"/>
      <c r="H449" s="232"/>
      <c r="I449" s="232"/>
      <c r="J449" s="232"/>
      <c r="K449" s="236">
        <v>13.800000000000001</v>
      </c>
      <c r="L449" s="232"/>
      <c r="M449" s="232"/>
      <c r="N449" s="232"/>
      <c r="O449" s="232"/>
      <c r="P449" s="232"/>
      <c r="Q449" s="232"/>
      <c r="R449" s="237"/>
      <c r="T449" s="238"/>
      <c r="U449" s="232"/>
      <c r="V449" s="232"/>
      <c r="W449" s="232"/>
      <c r="X449" s="232"/>
      <c r="Y449" s="232"/>
      <c r="Z449" s="232"/>
      <c r="AA449" s="239"/>
      <c r="AT449" s="240" t="s">
        <v>173</v>
      </c>
      <c r="AU449" s="240" t="s">
        <v>144</v>
      </c>
      <c r="AV449" s="10" t="s">
        <v>144</v>
      </c>
      <c r="AW449" s="10" t="s">
        <v>34</v>
      </c>
      <c r="AX449" s="10" t="s">
        <v>76</v>
      </c>
      <c r="AY449" s="240" t="s">
        <v>165</v>
      </c>
    </row>
    <row r="450" s="10" customFormat="1" ht="16.5" customHeight="1">
      <c r="B450" s="231"/>
      <c r="C450" s="232"/>
      <c r="D450" s="232"/>
      <c r="E450" s="233" t="s">
        <v>22</v>
      </c>
      <c r="F450" s="241" t="s">
        <v>937</v>
      </c>
      <c r="G450" s="232"/>
      <c r="H450" s="232"/>
      <c r="I450" s="232"/>
      <c r="J450" s="232"/>
      <c r="K450" s="236">
        <v>14.300000000000001</v>
      </c>
      <c r="L450" s="232"/>
      <c r="M450" s="232"/>
      <c r="N450" s="232"/>
      <c r="O450" s="232"/>
      <c r="P450" s="232"/>
      <c r="Q450" s="232"/>
      <c r="R450" s="237"/>
      <c r="T450" s="238"/>
      <c r="U450" s="232"/>
      <c r="V450" s="232"/>
      <c r="W450" s="232"/>
      <c r="X450" s="232"/>
      <c r="Y450" s="232"/>
      <c r="Z450" s="232"/>
      <c r="AA450" s="239"/>
      <c r="AT450" s="240" t="s">
        <v>173</v>
      </c>
      <c r="AU450" s="240" t="s">
        <v>144</v>
      </c>
      <c r="AV450" s="10" t="s">
        <v>144</v>
      </c>
      <c r="AW450" s="10" t="s">
        <v>34</v>
      </c>
      <c r="AX450" s="10" t="s">
        <v>76</v>
      </c>
      <c r="AY450" s="240" t="s">
        <v>165</v>
      </c>
    </row>
    <row r="451" s="11" customFormat="1" ht="16.5" customHeight="1">
      <c r="B451" s="242"/>
      <c r="C451" s="243"/>
      <c r="D451" s="243"/>
      <c r="E451" s="244" t="s">
        <v>22</v>
      </c>
      <c r="F451" s="245" t="s">
        <v>189</v>
      </c>
      <c r="G451" s="243"/>
      <c r="H451" s="243"/>
      <c r="I451" s="243"/>
      <c r="J451" s="243"/>
      <c r="K451" s="246">
        <v>55.049999999999997</v>
      </c>
      <c r="L451" s="243"/>
      <c r="M451" s="243"/>
      <c r="N451" s="243"/>
      <c r="O451" s="243"/>
      <c r="P451" s="243"/>
      <c r="Q451" s="243"/>
      <c r="R451" s="247"/>
      <c r="T451" s="248"/>
      <c r="U451" s="243"/>
      <c r="V451" s="243"/>
      <c r="W451" s="243"/>
      <c r="X451" s="243"/>
      <c r="Y451" s="243"/>
      <c r="Z451" s="243"/>
      <c r="AA451" s="249"/>
      <c r="AT451" s="250" t="s">
        <v>173</v>
      </c>
      <c r="AU451" s="250" t="s">
        <v>144</v>
      </c>
      <c r="AV451" s="11" t="s">
        <v>170</v>
      </c>
      <c r="AW451" s="11" t="s">
        <v>34</v>
      </c>
      <c r="AX451" s="11" t="s">
        <v>84</v>
      </c>
      <c r="AY451" s="250" t="s">
        <v>165</v>
      </c>
    </row>
    <row r="452" s="1" customFormat="1" ht="16.5" customHeight="1">
      <c r="B452" s="47"/>
      <c r="C452" s="260" t="s">
        <v>928</v>
      </c>
      <c r="D452" s="260" t="s">
        <v>268</v>
      </c>
      <c r="E452" s="261" t="s">
        <v>904</v>
      </c>
      <c r="F452" s="262" t="s">
        <v>905</v>
      </c>
      <c r="G452" s="262"/>
      <c r="H452" s="262"/>
      <c r="I452" s="262"/>
      <c r="J452" s="263" t="s">
        <v>311</v>
      </c>
      <c r="K452" s="264">
        <v>57.802999999999997</v>
      </c>
      <c r="L452" s="265">
        <v>0</v>
      </c>
      <c r="M452" s="266"/>
      <c r="N452" s="267">
        <f>ROUND(L452*K452,2)</f>
        <v>0</v>
      </c>
      <c r="O452" s="227"/>
      <c r="P452" s="227"/>
      <c r="Q452" s="227"/>
      <c r="R452" s="49"/>
      <c r="T452" s="228" t="s">
        <v>22</v>
      </c>
      <c r="U452" s="57" t="s">
        <v>43</v>
      </c>
      <c r="V452" s="48"/>
      <c r="W452" s="229">
        <f>V452*K452</f>
        <v>0</v>
      </c>
      <c r="X452" s="229">
        <v>0.00020000000000000001</v>
      </c>
      <c r="Y452" s="229">
        <f>X452*K452</f>
        <v>0.011560600000000001</v>
      </c>
      <c r="Z452" s="229">
        <v>0</v>
      </c>
      <c r="AA452" s="230">
        <f>Z452*K452</f>
        <v>0</v>
      </c>
      <c r="AR452" s="23" t="s">
        <v>341</v>
      </c>
      <c r="AT452" s="23" t="s">
        <v>268</v>
      </c>
      <c r="AU452" s="23" t="s">
        <v>144</v>
      </c>
      <c r="AY452" s="23" t="s">
        <v>165</v>
      </c>
      <c r="BE452" s="143">
        <f>IF(U452="základní",N452,0)</f>
        <v>0</v>
      </c>
      <c r="BF452" s="143">
        <f>IF(U452="snížená",N452,0)</f>
        <v>0</v>
      </c>
      <c r="BG452" s="143">
        <f>IF(U452="zákl. přenesená",N452,0)</f>
        <v>0</v>
      </c>
      <c r="BH452" s="143">
        <f>IF(U452="sníž. přenesená",N452,0)</f>
        <v>0</v>
      </c>
      <c r="BI452" s="143">
        <f>IF(U452="nulová",N452,0)</f>
        <v>0</v>
      </c>
      <c r="BJ452" s="23" t="s">
        <v>144</v>
      </c>
      <c r="BK452" s="143">
        <f>ROUND(L452*K452,2)</f>
        <v>0</v>
      </c>
      <c r="BL452" s="23" t="s">
        <v>249</v>
      </c>
      <c r="BM452" s="23" t="s">
        <v>1391</v>
      </c>
    </row>
    <row r="453" s="1" customFormat="1" ht="25.5" customHeight="1">
      <c r="B453" s="47"/>
      <c r="C453" s="220" t="s">
        <v>932</v>
      </c>
      <c r="D453" s="220" t="s">
        <v>166</v>
      </c>
      <c r="E453" s="221" t="s">
        <v>1392</v>
      </c>
      <c r="F453" s="222" t="s">
        <v>1393</v>
      </c>
      <c r="G453" s="222"/>
      <c r="H453" s="222"/>
      <c r="I453" s="222"/>
      <c r="J453" s="223" t="s">
        <v>311</v>
      </c>
      <c r="K453" s="224">
        <v>3.1499999999999999</v>
      </c>
      <c r="L453" s="225">
        <v>0</v>
      </c>
      <c r="M453" s="226"/>
      <c r="N453" s="227">
        <f>ROUND(L453*K453,2)</f>
        <v>0</v>
      </c>
      <c r="O453" s="227"/>
      <c r="P453" s="227"/>
      <c r="Q453" s="227"/>
      <c r="R453" s="49"/>
      <c r="T453" s="228" t="s">
        <v>22</v>
      </c>
      <c r="U453" s="57" t="s">
        <v>43</v>
      </c>
      <c r="V453" s="48"/>
      <c r="W453" s="229">
        <f>V453*K453</f>
        <v>0</v>
      </c>
      <c r="X453" s="229">
        <v>4.0000000000000003E-05</v>
      </c>
      <c r="Y453" s="229">
        <f>X453*K453</f>
        <v>0.000126</v>
      </c>
      <c r="Z453" s="229">
        <v>0</v>
      </c>
      <c r="AA453" s="230">
        <f>Z453*K453</f>
        <v>0</v>
      </c>
      <c r="AR453" s="23" t="s">
        <v>249</v>
      </c>
      <c r="AT453" s="23" t="s">
        <v>166</v>
      </c>
      <c r="AU453" s="23" t="s">
        <v>144</v>
      </c>
      <c r="AY453" s="23" t="s">
        <v>165</v>
      </c>
      <c r="BE453" s="143">
        <f>IF(U453="základní",N453,0)</f>
        <v>0</v>
      </c>
      <c r="BF453" s="143">
        <f>IF(U453="snížená",N453,0)</f>
        <v>0</v>
      </c>
      <c r="BG453" s="143">
        <f>IF(U453="zákl. přenesená",N453,0)</f>
        <v>0</v>
      </c>
      <c r="BH453" s="143">
        <f>IF(U453="sníž. přenesená",N453,0)</f>
        <v>0</v>
      </c>
      <c r="BI453" s="143">
        <f>IF(U453="nulová",N453,0)</f>
        <v>0</v>
      </c>
      <c r="BJ453" s="23" t="s">
        <v>144</v>
      </c>
      <c r="BK453" s="143">
        <f>ROUND(L453*K453,2)</f>
        <v>0</v>
      </c>
      <c r="BL453" s="23" t="s">
        <v>249</v>
      </c>
      <c r="BM453" s="23" t="s">
        <v>1394</v>
      </c>
    </row>
    <row r="454" s="1" customFormat="1" ht="25.5" customHeight="1">
      <c r="B454" s="47"/>
      <c r="C454" s="260" t="s">
        <v>938</v>
      </c>
      <c r="D454" s="260" t="s">
        <v>268</v>
      </c>
      <c r="E454" s="261" t="s">
        <v>1395</v>
      </c>
      <c r="F454" s="262" t="s">
        <v>1396</v>
      </c>
      <c r="G454" s="262"/>
      <c r="H454" s="262"/>
      <c r="I454" s="262"/>
      <c r="J454" s="263" t="s">
        <v>311</v>
      </c>
      <c r="K454" s="264">
        <v>3.2130000000000001</v>
      </c>
      <c r="L454" s="265">
        <v>0</v>
      </c>
      <c r="M454" s="266"/>
      <c r="N454" s="267">
        <f>ROUND(L454*K454,2)</f>
        <v>0</v>
      </c>
      <c r="O454" s="227"/>
      <c r="P454" s="227"/>
      <c r="Q454" s="227"/>
      <c r="R454" s="49"/>
      <c r="T454" s="228" t="s">
        <v>22</v>
      </c>
      <c r="U454" s="57" t="s">
        <v>43</v>
      </c>
      <c r="V454" s="48"/>
      <c r="W454" s="229">
        <f>V454*K454</f>
        <v>0</v>
      </c>
      <c r="X454" s="229">
        <v>0.00021000000000000001</v>
      </c>
      <c r="Y454" s="229">
        <f>X454*K454</f>
        <v>0.00067473000000000001</v>
      </c>
      <c r="Z454" s="229">
        <v>0</v>
      </c>
      <c r="AA454" s="230">
        <f>Z454*K454</f>
        <v>0</v>
      </c>
      <c r="AR454" s="23" t="s">
        <v>341</v>
      </c>
      <c r="AT454" s="23" t="s">
        <v>268</v>
      </c>
      <c r="AU454" s="23" t="s">
        <v>144</v>
      </c>
      <c r="AY454" s="23" t="s">
        <v>165</v>
      </c>
      <c r="BE454" s="143">
        <f>IF(U454="základní",N454,0)</f>
        <v>0</v>
      </c>
      <c r="BF454" s="143">
        <f>IF(U454="snížená",N454,0)</f>
        <v>0</v>
      </c>
      <c r="BG454" s="143">
        <f>IF(U454="zákl. přenesená",N454,0)</f>
        <v>0</v>
      </c>
      <c r="BH454" s="143">
        <f>IF(U454="sníž. přenesená",N454,0)</f>
        <v>0</v>
      </c>
      <c r="BI454" s="143">
        <f>IF(U454="nulová",N454,0)</f>
        <v>0</v>
      </c>
      <c r="BJ454" s="23" t="s">
        <v>144</v>
      </c>
      <c r="BK454" s="143">
        <f>ROUND(L454*K454,2)</f>
        <v>0</v>
      </c>
      <c r="BL454" s="23" t="s">
        <v>249</v>
      </c>
      <c r="BM454" s="23" t="s">
        <v>1397</v>
      </c>
    </row>
    <row r="455" s="1" customFormat="1" ht="25.5" customHeight="1">
      <c r="B455" s="47"/>
      <c r="C455" s="220" t="s">
        <v>944</v>
      </c>
      <c r="D455" s="220" t="s">
        <v>166</v>
      </c>
      <c r="E455" s="221" t="s">
        <v>908</v>
      </c>
      <c r="F455" s="222" t="s">
        <v>909</v>
      </c>
      <c r="G455" s="222"/>
      <c r="H455" s="222"/>
      <c r="I455" s="222"/>
      <c r="J455" s="223" t="s">
        <v>185</v>
      </c>
      <c r="K455" s="224">
        <v>55.948</v>
      </c>
      <c r="L455" s="225">
        <v>0</v>
      </c>
      <c r="M455" s="226"/>
      <c r="N455" s="227">
        <f>ROUND(L455*K455,2)</f>
        <v>0</v>
      </c>
      <c r="O455" s="227"/>
      <c r="P455" s="227"/>
      <c r="Q455" s="227"/>
      <c r="R455" s="49"/>
      <c r="T455" s="228" t="s">
        <v>22</v>
      </c>
      <c r="U455" s="57" t="s">
        <v>43</v>
      </c>
      <c r="V455" s="48"/>
      <c r="W455" s="229">
        <f>V455*K455</f>
        <v>0</v>
      </c>
      <c r="X455" s="229">
        <v>0</v>
      </c>
      <c r="Y455" s="229">
        <f>X455*K455</f>
        <v>0</v>
      </c>
      <c r="Z455" s="229">
        <v>0</v>
      </c>
      <c r="AA455" s="230">
        <f>Z455*K455</f>
        <v>0</v>
      </c>
      <c r="AR455" s="23" t="s">
        <v>249</v>
      </c>
      <c r="AT455" s="23" t="s">
        <v>166</v>
      </c>
      <c r="AU455" s="23" t="s">
        <v>144</v>
      </c>
      <c r="AY455" s="23" t="s">
        <v>165</v>
      </c>
      <c r="BE455" s="143">
        <f>IF(U455="základní",N455,0)</f>
        <v>0</v>
      </c>
      <c r="BF455" s="143">
        <f>IF(U455="snížená",N455,0)</f>
        <v>0</v>
      </c>
      <c r="BG455" s="143">
        <f>IF(U455="zákl. přenesená",N455,0)</f>
        <v>0</v>
      </c>
      <c r="BH455" s="143">
        <f>IF(U455="sníž. přenesená",N455,0)</f>
        <v>0</v>
      </c>
      <c r="BI455" s="143">
        <f>IF(U455="nulová",N455,0)</f>
        <v>0</v>
      </c>
      <c r="BJ455" s="23" t="s">
        <v>144</v>
      </c>
      <c r="BK455" s="143">
        <f>ROUND(L455*K455,2)</f>
        <v>0</v>
      </c>
      <c r="BL455" s="23" t="s">
        <v>249</v>
      </c>
      <c r="BM455" s="23" t="s">
        <v>1398</v>
      </c>
    </row>
    <row r="456" s="10" customFormat="1" ht="16.5" customHeight="1">
      <c r="B456" s="231"/>
      <c r="C456" s="232"/>
      <c r="D456" s="232"/>
      <c r="E456" s="233" t="s">
        <v>22</v>
      </c>
      <c r="F456" s="234" t="s">
        <v>911</v>
      </c>
      <c r="G456" s="235"/>
      <c r="H456" s="235"/>
      <c r="I456" s="235"/>
      <c r="J456" s="232"/>
      <c r="K456" s="236">
        <v>55.948</v>
      </c>
      <c r="L456" s="232"/>
      <c r="M456" s="232"/>
      <c r="N456" s="232"/>
      <c r="O456" s="232"/>
      <c r="P456" s="232"/>
      <c r="Q456" s="232"/>
      <c r="R456" s="237"/>
      <c r="T456" s="238"/>
      <c r="U456" s="232"/>
      <c r="V456" s="232"/>
      <c r="W456" s="232"/>
      <c r="X456" s="232"/>
      <c r="Y456" s="232"/>
      <c r="Z456" s="232"/>
      <c r="AA456" s="239"/>
      <c r="AT456" s="240" t="s">
        <v>173</v>
      </c>
      <c r="AU456" s="240" t="s">
        <v>144</v>
      </c>
      <c r="AV456" s="10" t="s">
        <v>144</v>
      </c>
      <c r="AW456" s="10" t="s">
        <v>34</v>
      </c>
      <c r="AX456" s="10" t="s">
        <v>76</v>
      </c>
      <c r="AY456" s="240" t="s">
        <v>165</v>
      </c>
    </row>
    <row r="457" s="11" customFormat="1" ht="16.5" customHeight="1">
      <c r="B457" s="242"/>
      <c r="C457" s="243"/>
      <c r="D457" s="243"/>
      <c r="E457" s="244" t="s">
        <v>22</v>
      </c>
      <c r="F457" s="245" t="s">
        <v>189</v>
      </c>
      <c r="G457" s="243"/>
      <c r="H457" s="243"/>
      <c r="I457" s="243"/>
      <c r="J457" s="243"/>
      <c r="K457" s="246">
        <v>55.948</v>
      </c>
      <c r="L457" s="243"/>
      <c r="M457" s="243"/>
      <c r="N457" s="243"/>
      <c r="O457" s="243"/>
      <c r="P457" s="243"/>
      <c r="Q457" s="243"/>
      <c r="R457" s="247"/>
      <c r="T457" s="248"/>
      <c r="U457" s="243"/>
      <c r="V457" s="243"/>
      <c r="W457" s="243"/>
      <c r="X457" s="243"/>
      <c r="Y457" s="243"/>
      <c r="Z457" s="243"/>
      <c r="AA457" s="249"/>
      <c r="AT457" s="250" t="s">
        <v>173</v>
      </c>
      <c r="AU457" s="250" t="s">
        <v>144</v>
      </c>
      <c r="AV457" s="11" t="s">
        <v>170</v>
      </c>
      <c r="AW457" s="11" t="s">
        <v>34</v>
      </c>
      <c r="AX457" s="11" t="s">
        <v>84</v>
      </c>
      <c r="AY457" s="250" t="s">
        <v>165</v>
      </c>
    </row>
    <row r="458" s="1" customFormat="1" ht="25.5" customHeight="1">
      <c r="B458" s="47"/>
      <c r="C458" s="260" t="s">
        <v>948</v>
      </c>
      <c r="D458" s="260" t="s">
        <v>268</v>
      </c>
      <c r="E458" s="261" t="s">
        <v>913</v>
      </c>
      <c r="F458" s="262" t="s">
        <v>914</v>
      </c>
      <c r="G458" s="262"/>
      <c r="H458" s="262"/>
      <c r="I458" s="262"/>
      <c r="J458" s="263" t="s">
        <v>185</v>
      </c>
      <c r="K458" s="264">
        <v>61.542999999999999</v>
      </c>
      <c r="L458" s="265">
        <v>0</v>
      </c>
      <c r="M458" s="266"/>
      <c r="N458" s="267">
        <f>ROUND(L458*K458,2)</f>
        <v>0</v>
      </c>
      <c r="O458" s="227"/>
      <c r="P458" s="227"/>
      <c r="Q458" s="227"/>
      <c r="R458" s="49"/>
      <c r="T458" s="228" t="s">
        <v>22</v>
      </c>
      <c r="U458" s="57" t="s">
        <v>43</v>
      </c>
      <c r="V458" s="48"/>
      <c r="W458" s="229">
        <f>V458*K458</f>
        <v>0</v>
      </c>
      <c r="X458" s="229">
        <v>0.0068999999999999999</v>
      </c>
      <c r="Y458" s="229">
        <f>X458*K458</f>
        <v>0.42464669999999999</v>
      </c>
      <c r="Z458" s="229">
        <v>0</v>
      </c>
      <c r="AA458" s="230">
        <f>Z458*K458</f>
        <v>0</v>
      </c>
      <c r="AR458" s="23" t="s">
        <v>341</v>
      </c>
      <c r="AT458" s="23" t="s">
        <v>268</v>
      </c>
      <c r="AU458" s="23" t="s">
        <v>144</v>
      </c>
      <c r="AY458" s="23" t="s">
        <v>165</v>
      </c>
      <c r="BE458" s="143">
        <f>IF(U458="základní",N458,0)</f>
        <v>0</v>
      </c>
      <c r="BF458" s="143">
        <f>IF(U458="snížená",N458,0)</f>
        <v>0</v>
      </c>
      <c r="BG458" s="143">
        <f>IF(U458="zákl. přenesená",N458,0)</f>
        <v>0</v>
      </c>
      <c r="BH458" s="143">
        <f>IF(U458="sníž. přenesená",N458,0)</f>
        <v>0</v>
      </c>
      <c r="BI458" s="143">
        <f>IF(U458="nulová",N458,0)</f>
        <v>0</v>
      </c>
      <c r="BJ458" s="23" t="s">
        <v>144</v>
      </c>
      <c r="BK458" s="143">
        <f>ROUND(L458*K458,2)</f>
        <v>0</v>
      </c>
      <c r="BL458" s="23" t="s">
        <v>249</v>
      </c>
      <c r="BM458" s="23" t="s">
        <v>1399</v>
      </c>
    </row>
    <row r="459" s="1" customFormat="1" ht="25.5" customHeight="1">
      <c r="B459" s="47"/>
      <c r="C459" s="220" t="s">
        <v>952</v>
      </c>
      <c r="D459" s="220" t="s">
        <v>166</v>
      </c>
      <c r="E459" s="221" t="s">
        <v>1400</v>
      </c>
      <c r="F459" s="222" t="s">
        <v>1401</v>
      </c>
      <c r="G459" s="222"/>
      <c r="H459" s="222"/>
      <c r="I459" s="222"/>
      <c r="J459" s="223" t="s">
        <v>185</v>
      </c>
      <c r="K459" s="224">
        <v>65.058000000000007</v>
      </c>
      <c r="L459" s="225">
        <v>0</v>
      </c>
      <c r="M459" s="226"/>
      <c r="N459" s="227">
        <f>ROUND(L459*K459,2)</f>
        <v>0</v>
      </c>
      <c r="O459" s="227"/>
      <c r="P459" s="227"/>
      <c r="Q459" s="227"/>
      <c r="R459" s="49"/>
      <c r="T459" s="228" t="s">
        <v>22</v>
      </c>
      <c r="U459" s="57" t="s">
        <v>43</v>
      </c>
      <c r="V459" s="48"/>
      <c r="W459" s="229">
        <f>V459*K459</f>
        <v>0</v>
      </c>
      <c r="X459" s="229">
        <v>0</v>
      </c>
      <c r="Y459" s="229">
        <f>X459*K459</f>
        <v>0</v>
      </c>
      <c r="Z459" s="229">
        <v>0.0070000000000000001</v>
      </c>
      <c r="AA459" s="230">
        <f>Z459*K459</f>
        <v>0.45540600000000003</v>
      </c>
      <c r="AR459" s="23" t="s">
        <v>249</v>
      </c>
      <c r="AT459" s="23" t="s">
        <v>166</v>
      </c>
      <c r="AU459" s="23" t="s">
        <v>144</v>
      </c>
      <c r="AY459" s="23" t="s">
        <v>165</v>
      </c>
      <c r="BE459" s="143">
        <f>IF(U459="základní",N459,0)</f>
        <v>0</v>
      </c>
      <c r="BF459" s="143">
        <f>IF(U459="snížená",N459,0)</f>
        <v>0</v>
      </c>
      <c r="BG459" s="143">
        <f>IF(U459="zákl. přenesená",N459,0)</f>
        <v>0</v>
      </c>
      <c r="BH459" s="143">
        <f>IF(U459="sníž. přenesená",N459,0)</f>
        <v>0</v>
      </c>
      <c r="BI459" s="143">
        <f>IF(U459="nulová",N459,0)</f>
        <v>0</v>
      </c>
      <c r="BJ459" s="23" t="s">
        <v>144</v>
      </c>
      <c r="BK459" s="143">
        <f>ROUND(L459*K459,2)</f>
        <v>0</v>
      </c>
      <c r="BL459" s="23" t="s">
        <v>249</v>
      </c>
      <c r="BM459" s="23" t="s">
        <v>1402</v>
      </c>
    </row>
    <row r="460" s="10" customFormat="1" ht="16.5" customHeight="1">
      <c r="B460" s="231"/>
      <c r="C460" s="232"/>
      <c r="D460" s="232"/>
      <c r="E460" s="233" t="s">
        <v>22</v>
      </c>
      <c r="F460" s="234" t="s">
        <v>750</v>
      </c>
      <c r="G460" s="235"/>
      <c r="H460" s="235"/>
      <c r="I460" s="235"/>
      <c r="J460" s="232"/>
      <c r="K460" s="236">
        <v>10.853</v>
      </c>
      <c r="L460" s="232"/>
      <c r="M460" s="232"/>
      <c r="N460" s="232"/>
      <c r="O460" s="232"/>
      <c r="P460" s="232"/>
      <c r="Q460" s="232"/>
      <c r="R460" s="237"/>
      <c r="T460" s="238"/>
      <c r="U460" s="232"/>
      <c r="V460" s="232"/>
      <c r="W460" s="232"/>
      <c r="X460" s="232"/>
      <c r="Y460" s="232"/>
      <c r="Z460" s="232"/>
      <c r="AA460" s="239"/>
      <c r="AT460" s="240" t="s">
        <v>173</v>
      </c>
      <c r="AU460" s="240" t="s">
        <v>144</v>
      </c>
      <c r="AV460" s="10" t="s">
        <v>144</v>
      </c>
      <c r="AW460" s="10" t="s">
        <v>34</v>
      </c>
      <c r="AX460" s="10" t="s">
        <v>76</v>
      </c>
      <c r="AY460" s="240" t="s">
        <v>165</v>
      </c>
    </row>
    <row r="461" s="10" customFormat="1" ht="16.5" customHeight="1">
      <c r="B461" s="231"/>
      <c r="C461" s="232"/>
      <c r="D461" s="232"/>
      <c r="E461" s="233" t="s">
        <v>22</v>
      </c>
      <c r="F461" s="241" t="s">
        <v>751</v>
      </c>
      <c r="G461" s="232"/>
      <c r="H461" s="232"/>
      <c r="I461" s="232"/>
      <c r="J461" s="232"/>
      <c r="K461" s="236">
        <v>19.43</v>
      </c>
      <c r="L461" s="232"/>
      <c r="M461" s="232"/>
      <c r="N461" s="232"/>
      <c r="O461" s="232"/>
      <c r="P461" s="232"/>
      <c r="Q461" s="232"/>
      <c r="R461" s="237"/>
      <c r="T461" s="238"/>
      <c r="U461" s="232"/>
      <c r="V461" s="232"/>
      <c r="W461" s="232"/>
      <c r="X461" s="232"/>
      <c r="Y461" s="232"/>
      <c r="Z461" s="232"/>
      <c r="AA461" s="239"/>
      <c r="AT461" s="240" t="s">
        <v>173</v>
      </c>
      <c r="AU461" s="240" t="s">
        <v>144</v>
      </c>
      <c r="AV461" s="10" t="s">
        <v>144</v>
      </c>
      <c r="AW461" s="10" t="s">
        <v>34</v>
      </c>
      <c r="AX461" s="10" t="s">
        <v>76</v>
      </c>
      <c r="AY461" s="240" t="s">
        <v>165</v>
      </c>
    </row>
    <row r="462" s="10" customFormat="1" ht="16.5" customHeight="1">
      <c r="B462" s="231"/>
      <c r="C462" s="232"/>
      <c r="D462" s="232"/>
      <c r="E462" s="233" t="s">
        <v>22</v>
      </c>
      <c r="F462" s="241" t="s">
        <v>1403</v>
      </c>
      <c r="G462" s="232"/>
      <c r="H462" s="232"/>
      <c r="I462" s="232"/>
      <c r="J462" s="232"/>
      <c r="K462" s="236">
        <v>9.1099999999999994</v>
      </c>
      <c r="L462" s="232"/>
      <c r="M462" s="232"/>
      <c r="N462" s="232"/>
      <c r="O462" s="232"/>
      <c r="P462" s="232"/>
      <c r="Q462" s="232"/>
      <c r="R462" s="237"/>
      <c r="T462" s="238"/>
      <c r="U462" s="232"/>
      <c r="V462" s="232"/>
      <c r="W462" s="232"/>
      <c r="X462" s="232"/>
      <c r="Y462" s="232"/>
      <c r="Z462" s="232"/>
      <c r="AA462" s="239"/>
      <c r="AT462" s="240" t="s">
        <v>173</v>
      </c>
      <c r="AU462" s="240" t="s">
        <v>144</v>
      </c>
      <c r="AV462" s="10" t="s">
        <v>144</v>
      </c>
      <c r="AW462" s="10" t="s">
        <v>34</v>
      </c>
      <c r="AX462" s="10" t="s">
        <v>76</v>
      </c>
      <c r="AY462" s="240" t="s">
        <v>165</v>
      </c>
    </row>
    <row r="463" s="10" customFormat="1" ht="16.5" customHeight="1">
      <c r="B463" s="231"/>
      <c r="C463" s="232"/>
      <c r="D463" s="232"/>
      <c r="E463" s="233" t="s">
        <v>22</v>
      </c>
      <c r="F463" s="241" t="s">
        <v>752</v>
      </c>
      <c r="G463" s="232"/>
      <c r="H463" s="232"/>
      <c r="I463" s="232"/>
      <c r="J463" s="232"/>
      <c r="K463" s="236">
        <v>11.385</v>
      </c>
      <c r="L463" s="232"/>
      <c r="M463" s="232"/>
      <c r="N463" s="232"/>
      <c r="O463" s="232"/>
      <c r="P463" s="232"/>
      <c r="Q463" s="232"/>
      <c r="R463" s="237"/>
      <c r="T463" s="238"/>
      <c r="U463" s="232"/>
      <c r="V463" s="232"/>
      <c r="W463" s="232"/>
      <c r="X463" s="232"/>
      <c r="Y463" s="232"/>
      <c r="Z463" s="232"/>
      <c r="AA463" s="239"/>
      <c r="AT463" s="240" t="s">
        <v>173</v>
      </c>
      <c r="AU463" s="240" t="s">
        <v>144</v>
      </c>
      <c r="AV463" s="10" t="s">
        <v>144</v>
      </c>
      <c r="AW463" s="10" t="s">
        <v>34</v>
      </c>
      <c r="AX463" s="10" t="s">
        <v>76</v>
      </c>
      <c r="AY463" s="240" t="s">
        <v>165</v>
      </c>
    </row>
    <row r="464" s="10" customFormat="1" ht="16.5" customHeight="1">
      <c r="B464" s="231"/>
      <c r="C464" s="232"/>
      <c r="D464" s="232"/>
      <c r="E464" s="233" t="s">
        <v>22</v>
      </c>
      <c r="F464" s="241" t="s">
        <v>753</v>
      </c>
      <c r="G464" s="232"/>
      <c r="H464" s="232"/>
      <c r="I464" s="232"/>
      <c r="J464" s="232"/>
      <c r="K464" s="236">
        <v>14.279999999999999</v>
      </c>
      <c r="L464" s="232"/>
      <c r="M464" s="232"/>
      <c r="N464" s="232"/>
      <c r="O464" s="232"/>
      <c r="P464" s="232"/>
      <c r="Q464" s="232"/>
      <c r="R464" s="237"/>
      <c r="T464" s="238"/>
      <c r="U464" s="232"/>
      <c r="V464" s="232"/>
      <c r="W464" s="232"/>
      <c r="X464" s="232"/>
      <c r="Y464" s="232"/>
      <c r="Z464" s="232"/>
      <c r="AA464" s="239"/>
      <c r="AT464" s="240" t="s">
        <v>173</v>
      </c>
      <c r="AU464" s="240" t="s">
        <v>144</v>
      </c>
      <c r="AV464" s="10" t="s">
        <v>144</v>
      </c>
      <c r="AW464" s="10" t="s">
        <v>34</v>
      </c>
      <c r="AX464" s="10" t="s">
        <v>76</v>
      </c>
      <c r="AY464" s="240" t="s">
        <v>165</v>
      </c>
    </row>
    <row r="465" s="11" customFormat="1" ht="16.5" customHeight="1">
      <c r="B465" s="242"/>
      <c r="C465" s="243"/>
      <c r="D465" s="243"/>
      <c r="E465" s="244" t="s">
        <v>22</v>
      </c>
      <c r="F465" s="245" t="s">
        <v>189</v>
      </c>
      <c r="G465" s="243"/>
      <c r="H465" s="243"/>
      <c r="I465" s="243"/>
      <c r="J465" s="243"/>
      <c r="K465" s="246">
        <v>65.058000000000007</v>
      </c>
      <c r="L465" s="243"/>
      <c r="M465" s="243"/>
      <c r="N465" s="243"/>
      <c r="O465" s="243"/>
      <c r="P465" s="243"/>
      <c r="Q465" s="243"/>
      <c r="R465" s="247"/>
      <c r="T465" s="248"/>
      <c r="U465" s="243"/>
      <c r="V465" s="243"/>
      <c r="W465" s="243"/>
      <c r="X465" s="243"/>
      <c r="Y465" s="243"/>
      <c r="Z465" s="243"/>
      <c r="AA465" s="249"/>
      <c r="AT465" s="250" t="s">
        <v>173</v>
      </c>
      <c r="AU465" s="250" t="s">
        <v>144</v>
      </c>
      <c r="AV465" s="11" t="s">
        <v>170</v>
      </c>
      <c r="AW465" s="11" t="s">
        <v>34</v>
      </c>
      <c r="AX465" s="11" t="s">
        <v>84</v>
      </c>
      <c r="AY465" s="250" t="s">
        <v>165</v>
      </c>
    </row>
    <row r="466" s="1" customFormat="1" ht="25.5" customHeight="1">
      <c r="B466" s="47"/>
      <c r="C466" s="220" t="s">
        <v>956</v>
      </c>
      <c r="D466" s="220" t="s">
        <v>166</v>
      </c>
      <c r="E466" s="221" t="s">
        <v>917</v>
      </c>
      <c r="F466" s="222" t="s">
        <v>918</v>
      </c>
      <c r="G466" s="222"/>
      <c r="H466" s="222"/>
      <c r="I466" s="222"/>
      <c r="J466" s="223" t="s">
        <v>185</v>
      </c>
      <c r="K466" s="224">
        <v>55.948</v>
      </c>
      <c r="L466" s="225">
        <v>0</v>
      </c>
      <c r="M466" s="226"/>
      <c r="N466" s="227">
        <f>ROUND(L466*K466,2)</f>
        <v>0</v>
      </c>
      <c r="O466" s="227"/>
      <c r="P466" s="227"/>
      <c r="Q466" s="227"/>
      <c r="R466" s="49"/>
      <c r="T466" s="228" t="s">
        <v>22</v>
      </c>
      <c r="U466" s="57" t="s">
        <v>43</v>
      </c>
      <c r="V466" s="48"/>
      <c r="W466" s="229">
        <f>V466*K466</f>
        <v>0</v>
      </c>
      <c r="X466" s="229">
        <v>0</v>
      </c>
      <c r="Y466" s="229">
        <f>X466*K466</f>
        <v>0</v>
      </c>
      <c r="Z466" s="229">
        <v>0</v>
      </c>
      <c r="AA466" s="230">
        <f>Z466*K466</f>
        <v>0</v>
      </c>
      <c r="AR466" s="23" t="s">
        <v>249</v>
      </c>
      <c r="AT466" s="23" t="s">
        <v>166</v>
      </c>
      <c r="AU466" s="23" t="s">
        <v>144</v>
      </c>
      <c r="AY466" s="23" t="s">
        <v>165</v>
      </c>
      <c r="BE466" s="143">
        <f>IF(U466="základní",N466,0)</f>
        <v>0</v>
      </c>
      <c r="BF466" s="143">
        <f>IF(U466="snížená",N466,0)</f>
        <v>0</v>
      </c>
      <c r="BG466" s="143">
        <f>IF(U466="zákl. přenesená",N466,0)</f>
        <v>0</v>
      </c>
      <c r="BH466" s="143">
        <f>IF(U466="sníž. přenesená",N466,0)</f>
        <v>0</v>
      </c>
      <c r="BI466" s="143">
        <f>IF(U466="nulová",N466,0)</f>
        <v>0</v>
      </c>
      <c r="BJ466" s="23" t="s">
        <v>144</v>
      </c>
      <c r="BK466" s="143">
        <f>ROUND(L466*K466,2)</f>
        <v>0</v>
      </c>
      <c r="BL466" s="23" t="s">
        <v>249</v>
      </c>
      <c r="BM466" s="23" t="s">
        <v>1404</v>
      </c>
    </row>
    <row r="467" s="1" customFormat="1" ht="16.5" customHeight="1">
      <c r="B467" s="47"/>
      <c r="C467" s="260" t="s">
        <v>960</v>
      </c>
      <c r="D467" s="260" t="s">
        <v>268</v>
      </c>
      <c r="E467" s="261" t="s">
        <v>921</v>
      </c>
      <c r="F467" s="262" t="s">
        <v>922</v>
      </c>
      <c r="G467" s="262"/>
      <c r="H467" s="262"/>
      <c r="I467" s="262"/>
      <c r="J467" s="263" t="s">
        <v>185</v>
      </c>
      <c r="K467" s="264">
        <v>57.067</v>
      </c>
      <c r="L467" s="265">
        <v>0</v>
      </c>
      <c r="M467" s="266"/>
      <c r="N467" s="267">
        <f>ROUND(L467*K467,2)</f>
        <v>0</v>
      </c>
      <c r="O467" s="227"/>
      <c r="P467" s="227"/>
      <c r="Q467" s="227"/>
      <c r="R467" s="49"/>
      <c r="T467" s="228" t="s">
        <v>22</v>
      </c>
      <c r="U467" s="57" t="s">
        <v>43</v>
      </c>
      <c r="V467" s="48"/>
      <c r="W467" s="229">
        <f>V467*K467</f>
        <v>0</v>
      </c>
      <c r="X467" s="229">
        <v>0.00059999999999999995</v>
      </c>
      <c r="Y467" s="229">
        <f>X467*K467</f>
        <v>0.034240199999999998</v>
      </c>
      <c r="Z467" s="229">
        <v>0</v>
      </c>
      <c r="AA467" s="230">
        <f>Z467*K467</f>
        <v>0</v>
      </c>
      <c r="AR467" s="23" t="s">
        <v>341</v>
      </c>
      <c r="AT467" s="23" t="s">
        <v>268</v>
      </c>
      <c r="AU467" s="23" t="s">
        <v>144</v>
      </c>
      <c r="AY467" s="23" t="s">
        <v>165</v>
      </c>
      <c r="BE467" s="143">
        <f>IF(U467="základní",N467,0)</f>
        <v>0</v>
      </c>
      <c r="BF467" s="143">
        <f>IF(U467="snížená",N467,0)</f>
        <v>0</v>
      </c>
      <c r="BG467" s="143">
        <f>IF(U467="zákl. přenesená",N467,0)</f>
        <v>0</v>
      </c>
      <c r="BH467" s="143">
        <f>IF(U467="sníž. přenesená",N467,0)</f>
        <v>0</v>
      </c>
      <c r="BI467" s="143">
        <f>IF(U467="nulová",N467,0)</f>
        <v>0</v>
      </c>
      <c r="BJ467" s="23" t="s">
        <v>144</v>
      </c>
      <c r="BK467" s="143">
        <f>ROUND(L467*K467,2)</f>
        <v>0</v>
      </c>
      <c r="BL467" s="23" t="s">
        <v>249</v>
      </c>
      <c r="BM467" s="23" t="s">
        <v>1405</v>
      </c>
    </row>
    <row r="468" s="1" customFormat="1" ht="25.5" customHeight="1">
      <c r="B468" s="47"/>
      <c r="C468" s="220" t="s">
        <v>964</v>
      </c>
      <c r="D468" s="220" t="s">
        <v>166</v>
      </c>
      <c r="E468" s="221" t="s">
        <v>925</v>
      </c>
      <c r="F468" s="222" t="s">
        <v>926</v>
      </c>
      <c r="G468" s="222"/>
      <c r="H468" s="222"/>
      <c r="I468" s="222"/>
      <c r="J468" s="223" t="s">
        <v>396</v>
      </c>
      <c r="K468" s="272">
        <v>0</v>
      </c>
      <c r="L468" s="225">
        <v>0</v>
      </c>
      <c r="M468" s="226"/>
      <c r="N468" s="227">
        <f>ROUND(L468*K468,2)</f>
        <v>0</v>
      </c>
      <c r="O468" s="227"/>
      <c r="P468" s="227"/>
      <c r="Q468" s="227"/>
      <c r="R468" s="49"/>
      <c r="T468" s="228" t="s">
        <v>22</v>
      </c>
      <c r="U468" s="57" t="s">
        <v>43</v>
      </c>
      <c r="V468" s="48"/>
      <c r="W468" s="229">
        <f>V468*K468</f>
        <v>0</v>
      </c>
      <c r="X468" s="229">
        <v>0</v>
      </c>
      <c r="Y468" s="229">
        <f>X468*K468</f>
        <v>0</v>
      </c>
      <c r="Z468" s="229">
        <v>0</v>
      </c>
      <c r="AA468" s="230">
        <f>Z468*K468</f>
        <v>0</v>
      </c>
      <c r="AR468" s="23" t="s">
        <v>249</v>
      </c>
      <c r="AT468" s="23" t="s">
        <v>166</v>
      </c>
      <c r="AU468" s="23" t="s">
        <v>144</v>
      </c>
      <c r="AY468" s="23" t="s">
        <v>165</v>
      </c>
      <c r="BE468" s="143">
        <f>IF(U468="základní",N468,0)</f>
        <v>0</v>
      </c>
      <c r="BF468" s="143">
        <f>IF(U468="snížená",N468,0)</f>
        <v>0</v>
      </c>
      <c r="BG468" s="143">
        <f>IF(U468="zákl. přenesená",N468,0)</f>
        <v>0</v>
      </c>
      <c r="BH468" s="143">
        <f>IF(U468="sníž. přenesená",N468,0)</f>
        <v>0</v>
      </c>
      <c r="BI468" s="143">
        <f>IF(U468="nulová",N468,0)</f>
        <v>0</v>
      </c>
      <c r="BJ468" s="23" t="s">
        <v>144</v>
      </c>
      <c r="BK468" s="143">
        <f>ROUND(L468*K468,2)</f>
        <v>0</v>
      </c>
      <c r="BL468" s="23" t="s">
        <v>249</v>
      </c>
      <c r="BM468" s="23" t="s">
        <v>1406</v>
      </c>
    </row>
    <row r="469" s="9" customFormat="1" ht="29.88" customHeight="1">
      <c r="B469" s="206"/>
      <c r="C469" s="207"/>
      <c r="D469" s="217" t="s">
        <v>136</v>
      </c>
      <c r="E469" s="217"/>
      <c r="F469" s="217"/>
      <c r="G469" s="217"/>
      <c r="H469" s="217"/>
      <c r="I469" s="217"/>
      <c r="J469" s="217"/>
      <c r="K469" s="217"/>
      <c r="L469" s="217"/>
      <c r="M469" s="217"/>
      <c r="N469" s="268">
        <f>BK469</f>
        <v>0</v>
      </c>
      <c r="O469" s="269"/>
      <c r="P469" s="269"/>
      <c r="Q469" s="269"/>
      <c r="R469" s="210"/>
      <c r="T469" s="211"/>
      <c r="U469" s="207"/>
      <c r="V469" s="207"/>
      <c r="W469" s="212">
        <f>SUM(W470:W487)</f>
        <v>0</v>
      </c>
      <c r="X469" s="207"/>
      <c r="Y469" s="212">
        <f>SUM(Y470:Y487)</f>
        <v>0.60269779999999995</v>
      </c>
      <c r="Z469" s="207"/>
      <c r="AA469" s="213">
        <f>SUM(AA470:AA487)</f>
        <v>0</v>
      </c>
      <c r="AR469" s="214" t="s">
        <v>144</v>
      </c>
      <c r="AT469" s="215" t="s">
        <v>75</v>
      </c>
      <c r="AU469" s="215" t="s">
        <v>84</v>
      </c>
      <c r="AY469" s="214" t="s">
        <v>165</v>
      </c>
      <c r="BK469" s="216">
        <f>SUM(BK470:BK487)</f>
        <v>0</v>
      </c>
    </row>
    <row r="470" s="1" customFormat="1" ht="38.25" customHeight="1">
      <c r="B470" s="47"/>
      <c r="C470" s="220" t="s">
        <v>970</v>
      </c>
      <c r="D470" s="220" t="s">
        <v>166</v>
      </c>
      <c r="E470" s="221" t="s">
        <v>939</v>
      </c>
      <c r="F470" s="222" t="s">
        <v>940</v>
      </c>
      <c r="G470" s="222"/>
      <c r="H470" s="222"/>
      <c r="I470" s="222"/>
      <c r="J470" s="223" t="s">
        <v>185</v>
      </c>
      <c r="K470" s="224">
        <v>24.309999999999999</v>
      </c>
      <c r="L470" s="225">
        <v>0</v>
      </c>
      <c r="M470" s="226"/>
      <c r="N470" s="227">
        <f>ROUND(L470*K470,2)</f>
        <v>0</v>
      </c>
      <c r="O470" s="227"/>
      <c r="P470" s="227"/>
      <c r="Q470" s="227"/>
      <c r="R470" s="49"/>
      <c r="T470" s="228" t="s">
        <v>22</v>
      </c>
      <c r="U470" s="57" t="s">
        <v>43</v>
      </c>
      <c r="V470" s="48"/>
      <c r="W470" s="229">
        <f>V470*K470</f>
        <v>0</v>
      </c>
      <c r="X470" s="229">
        <v>0.0030000000000000001</v>
      </c>
      <c r="Y470" s="229">
        <f>X470*K470</f>
        <v>0.072929999999999995</v>
      </c>
      <c r="Z470" s="229">
        <v>0</v>
      </c>
      <c r="AA470" s="230">
        <f>Z470*K470</f>
        <v>0</v>
      </c>
      <c r="AR470" s="23" t="s">
        <v>249</v>
      </c>
      <c r="AT470" s="23" t="s">
        <v>166</v>
      </c>
      <c r="AU470" s="23" t="s">
        <v>144</v>
      </c>
      <c r="AY470" s="23" t="s">
        <v>165</v>
      </c>
      <c r="BE470" s="143">
        <f>IF(U470="základní",N470,0)</f>
        <v>0</v>
      </c>
      <c r="BF470" s="143">
        <f>IF(U470="snížená",N470,0)</f>
        <v>0</v>
      </c>
      <c r="BG470" s="143">
        <f>IF(U470="zákl. přenesená",N470,0)</f>
        <v>0</v>
      </c>
      <c r="BH470" s="143">
        <f>IF(U470="sníž. přenesená",N470,0)</f>
        <v>0</v>
      </c>
      <c r="BI470" s="143">
        <f>IF(U470="nulová",N470,0)</f>
        <v>0</v>
      </c>
      <c r="BJ470" s="23" t="s">
        <v>144</v>
      </c>
      <c r="BK470" s="143">
        <f>ROUND(L470*K470,2)</f>
        <v>0</v>
      </c>
      <c r="BL470" s="23" t="s">
        <v>249</v>
      </c>
      <c r="BM470" s="23" t="s">
        <v>1407</v>
      </c>
    </row>
    <row r="471" s="10" customFormat="1" ht="16.5" customHeight="1">
      <c r="B471" s="231"/>
      <c r="C471" s="232"/>
      <c r="D471" s="232"/>
      <c r="E471" s="233" t="s">
        <v>22</v>
      </c>
      <c r="F471" s="234" t="s">
        <v>942</v>
      </c>
      <c r="G471" s="235"/>
      <c r="H471" s="235"/>
      <c r="I471" s="235"/>
      <c r="J471" s="232"/>
      <c r="K471" s="236">
        <v>3.21</v>
      </c>
      <c r="L471" s="232"/>
      <c r="M471" s="232"/>
      <c r="N471" s="232"/>
      <c r="O471" s="232"/>
      <c r="P471" s="232"/>
      <c r="Q471" s="232"/>
      <c r="R471" s="237"/>
      <c r="T471" s="238"/>
      <c r="U471" s="232"/>
      <c r="V471" s="232"/>
      <c r="W471" s="232"/>
      <c r="X471" s="232"/>
      <c r="Y471" s="232"/>
      <c r="Z471" s="232"/>
      <c r="AA471" s="239"/>
      <c r="AT471" s="240" t="s">
        <v>173</v>
      </c>
      <c r="AU471" s="240" t="s">
        <v>144</v>
      </c>
      <c r="AV471" s="10" t="s">
        <v>144</v>
      </c>
      <c r="AW471" s="10" t="s">
        <v>34</v>
      </c>
      <c r="AX471" s="10" t="s">
        <v>76</v>
      </c>
      <c r="AY471" s="240" t="s">
        <v>165</v>
      </c>
    </row>
    <row r="472" s="10" customFormat="1" ht="16.5" customHeight="1">
      <c r="B472" s="231"/>
      <c r="C472" s="232"/>
      <c r="D472" s="232"/>
      <c r="E472" s="233" t="s">
        <v>22</v>
      </c>
      <c r="F472" s="241" t="s">
        <v>943</v>
      </c>
      <c r="G472" s="232"/>
      <c r="H472" s="232"/>
      <c r="I472" s="232"/>
      <c r="J472" s="232"/>
      <c r="K472" s="236">
        <v>15.4</v>
      </c>
      <c r="L472" s="232"/>
      <c r="M472" s="232"/>
      <c r="N472" s="232"/>
      <c r="O472" s="232"/>
      <c r="P472" s="232"/>
      <c r="Q472" s="232"/>
      <c r="R472" s="237"/>
      <c r="T472" s="238"/>
      <c r="U472" s="232"/>
      <c r="V472" s="232"/>
      <c r="W472" s="232"/>
      <c r="X472" s="232"/>
      <c r="Y472" s="232"/>
      <c r="Z472" s="232"/>
      <c r="AA472" s="239"/>
      <c r="AT472" s="240" t="s">
        <v>173</v>
      </c>
      <c r="AU472" s="240" t="s">
        <v>144</v>
      </c>
      <c r="AV472" s="10" t="s">
        <v>144</v>
      </c>
      <c r="AW472" s="10" t="s">
        <v>34</v>
      </c>
      <c r="AX472" s="10" t="s">
        <v>76</v>
      </c>
      <c r="AY472" s="240" t="s">
        <v>165</v>
      </c>
    </row>
    <row r="473" s="10" customFormat="1" ht="16.5" customHeight="1">
      <c r="B473" s="231"/>
      <c r="C473" s="232"/>
      <c r="D473" s="232"/>
      <c r="E473" s="233" t="s">
        <v>22</v>
      </c>
      <c r="F473" s="241" t="s">
        <v>337</v>
      </c>
      <c r="G473" s="232"/>
      <c r="H473" s="232"/>
      <c r="I473" s="232"/>
      <c r="J473" s="232"/>
      <c r="K473" s="236">
        <v>5.7000000000000002</v>
      </c>
      <c r="L473" s="232"/>
      <c r="M473" s="232"/>
      <c r="N473" s="232"/>
      <c r="O473" s="232"/>
      <c r="P473" s="232"/>
      <c r="Q473" s="232"/>
      <c r="R473" s="237"/>
      <c r="T473" s="238"/>
      <c r="U473" s="232"/>
      <c r="V473" s="232"/>
      <c r="W473" s="232"/>
      <c r="X473" s="232"/>
      <c r="Y473" s="232"/>
      <c r="Z473" s="232"/>
      <c r="AA473" s="239"/>
      <c r="AT473" s="240" t="s">
        <v>173</v>
      </c>
      <c r="AU473" s="240" t="s">
        <v>144</v>
      </c>
      <c r="AV473" s="10" t="s">
        <v>144</v>
      </c>
      <c r="AW473" s="10" t="s">
        <v>34</v>
      </c>
      <c r="AX473" s="10" t="s">
        <v>76</v>
      </c>
      <c r="AY473" s="240" t="s">
        <v>165</v>
      </c>
    </row>
    <row r="474" s="11" customFormat="1" ht="16.5" customHeight="1">
      <c r="B474" s="242"/>
      <c r="C474" s="243"/>
      <c r="D474" s="243"/>
      <c r="E474" s="244" t="s">
        <v>22</v>
      </c>
      <c r="F474" s="245" t="s">
        <v>189</v>
      </c>
      <c r="G474" s="243"/>
      <c r="H474" s="243"/>
      <c r="I474" s="243"/>
      <c r="J474" s="243"/>
      <c r="K474" s="246">
        <v>24.309999999999999</v>
      </c>
      <c r="L474" s="243"/>
      <c r="M474" s="243"/>
      <c r="N474" s="243"/>
      <c r="O474" s="243"/>
      <c r="P474" s="243"/>
      <c r="Q474" s="243"/>
      <c r="R474" s="247"/>
      <c r="T474" s="248"/>
      <c r="U474" s="243"/>
      <c r="V474" s="243"/>
      <c r="W474" s="243"/>
      <c r="X474" s="243"/>
      <c r="Y474" s="243"/>
      <c r="Z474" s="243"/>
      <c r="AA474" s="249"/>
      <c r="AT474" s="250" t="s">
        <v>173</v>
      </c>
      <c r="AU474" s="250" t="s">
        <v>144</v>
      </c>
      <c r="AV474" s="11" t="s">
        <v>170</v>
      </c>
      <c r="AW474" s="11" t="s">
        <v>34</v>
      </c>
      <c r="AX474" s="11" t="s">
        <v>84</v>
      </c>
      <c r="AY474" s="250" t="s">
        <v>165</v>
      </c>
    </row>
    <row r="475" s="1" customFormat="1" ht="16.5" customHeight="1">
      <c r="B475" s="47"/>
      <c r="C475" s="260" t="s">
        <v>974</v>
      </c>
      <c r="D475" s="260" t="s">
        <v>268</v>
      </c>
      <c r="E475" s="261" t="s">
        <v>945</v>
      </c>
      <c r="F475" s="262" t="s">
        <v>946</v>
      </c>
      <c r="G475" s="262"/>
      <c r="H475" s="262"/>
      <c r="I475" s="262"/>
      <c r="J475" s="263" t="s">
        <v>185</v>
      </c>
      <c r="K475" s="264">
        <v>26.741</v>
      </c>
      <c r="L475" s="265">
        <v>0</v>
      </c>
      <c r="M475" s="266"/>
      <c r="N475" s="267">
        <f>ROUND(L475*K475,2)</f>
        <v>0</v>
      </c>
      <c r="O475" s="227"/>
      <c r="P475" s="227"/>
      <c r="Q475" s="227"/>
      <c r="R475" s="49"/>
      <c r="T475" s="228" t="s">
        <v>22</v>
      </c>
      <c r="U475" s="57" t="s">
        <v>43</v>
      </c>
      <c r="V475" s="48"/>
      <c r="W475" s="229">
        <f>V475*K475</f>
        <v>0</v>
      </c>
      <c r="X475" s="229">
        <v>0.0118</v>
      </c>
      <c r="Y475" s="229">
        <f>X475*K475</f>
        <v>0.31554379999999999</v>
      </c>
      <c r="Z475" s="229">
        <v>0</v>
      </c>
      <c r="AA475" s="230">
        <f>Z475*K475</f>
        <v>0</v>
      </c>
      <c r="AR475" s="23" t="s">
        <v>341</v>
      </c>
      <c r="AT475" s="23" t="s">
        <v>268</v>
      </c>
      <c r="AU475" s="23" t="s">
        <v>144</v>
      </c>
      <c r="AY475" s="23" t="s">
        <v>165</v>
      </c>
      <c r="BE475" s="143">
        <f>IF(U475="základní",N475,0)</f>
        <v>0</v>
      </c>
      <c r="BF475" s="143">
        <f>IF(U475="snížená",N475,0)</f>
        <v>0</v>
      </c>
      <c r="BG475" s="143">
        <f>IF(U475="zákl. přenesená",N475,0)</f>
        <v>0</v>
      </c>
      <c r="BH475" s="143">
        <f>IF(U475="sníž. přenesená",N475,0)</f>
        <v>0</v>
      </c>
      <c r="BI475" s="143">
        <f>IF(U475="nulová",N475,0)</f>
        <v>0</v>
      </c>
      <c r="BJ475" s="23" t="s">
        <v>144</v>
      </c>
      <c r="BK475" s="143">
        <f>ROUND(L475*K475,2)</f>
        <v>0</v>
      </c>
      <c r="BL475" s="23" t="s">
        <v>249</v>
      </c>
      <c r="BM475" s="23" t="s">
        <v>1408</v>
      </c>
    </row>
    <row r="476" s="1" customFormat="1" ht="38.25" customHeight="1">
      <c r="B476" s="47"/>
      <c r="C476" s="220" t="s">
        <v>981</v>
      </c>
      <c r="D476" s="220" t="s">
        <v>166</v>
      </c>
      <c r="E476" s="221" t="s">
        <v>949</v>
      </c>
      <c r="F476" s="222" t="s">
        <v>950</v>
      </c>
      <c r="G476" s="222"/>
      <c r="H476" s="222"/>
      <c r="I476" s="222"/>
      <c r="J476" s="223" t="s">
        <v>185</v>
      </c>
      <c r="K476" s="224">
        <v>8.9100000000000001</v>
      </c>
      <c r="L476" s="225">
        <v>0</v>
      </c>
      <c r="M476" s="226"/>
      <c r="N476" s="227">
        <f>ROUND(L476*K476,2)</f>
        <v>0</v>
      </c>
      <c r="O476" s="227"/>
      <c r="P476" s="227"/>
      <c r="Q476" s="227"/>
      <c r="R476" s="49"/>
      <c r="T476" s="228" t="s">
        <v>22</v>
      </c>
      <c r="U476" s="57" t="s">
        <v>43</v>
      </c>
      <c r="V476" s="48"/>
      <c r="W476" s="229">
        <f>V476*K476</f>
        <v>0</v>
      </c>
      <c r="X476" s="229">
        <v>0</v>
      </c>
      <c r="Y476" s="229">
        <f>X476*K476</f>
        <v>0</v>
      </c>
      <c r="Z476" s="229">
        <v>0</v>
      </c>
      <c r="AA476" s="230">
        <f>Z476*K476</f>
        <v>0</v>
      </c>
      <c r="AR476" s="23" t="s">
        <v>249</v>
      </c>
      <c r="AT476" s="23" t="s">
        <v>166</v>
      </c>
      <c r="AU476" s="23" t="s">
        <v>144</v>
      </c>
      <c r="AY476" s="23" t="s">
        <v>165</v>
      </c>
      <c r="BE476" s="143">
        <f>IF(U476="základní",N476,0)</f>
        <v>0</v>
      </c>
      <c r="BF476" s="143">
        <f>IF(U476="snížená",N476,0)</f>
        <v>0</v>
      </c>
      <c r="BG476" s="143">
        <f>IF(U476="zákl. přenesená",N476,0)</f>
        <v>0</v>
      </c>
      <c r="BH476" s="143">
        <f>IF(U476="sníž. přenesená",N476,0)</f>
        <v>0</v>
      </c>
      <c r="BI476" s="143">
        <f>IF(U476="nulová",N476,0)</f>
        <v>0</v>
      </c>
      <c r="BJ476" s="23" t="s">
        <v>144</v>
      </c>
      <c r="BK476" s="143">
        <f>ROUND(L476*K476,2)</f>
        <v>0</v>
      </c>
      <c r="BL476" s="23" t="s">
        <v>249</v>
      </c>
      <c r="BM476" s="23" t="s">
        <v>1409</v>
      </c>
    </row>
    <row r="477" s="10" customFormat="1" ht="16.5" customHeight="1">
      <c r="B477" s="231"/>
      <c r="C477" s="232"/>
      <c r="D477" s="232"/>
      <c r="E477" s="233" t="s">
        <v>22</v>
      </c>
      <c r="F477" s="234" t="s">
        <v>942</v>
      </c>
      <c r="G477" s="235"/>
      <c r="H477" s="235"/>
      <c r="I477" s="235"/>
      <c r="J477" s="232"/>
      <c r="K477" s="236">
        <v>3.21</v>
      </c>
      <c r="L477" s="232"/>
      <c r="M477" s="232"/>
      <c r="N477" s="232"/>
      <c r="O477" s="232"/>
      <c r="P477" s="232"/>
      <c r="Q477" s="232"/>
      <c r="R477" s="237"/>
      <c r="T477" s="238"/>
      <c r="U477" s="232"/>
      <c r="V477" s="232"/>
      <c r="W477" s="232"/>
      <c r="X477" s="232"/>
      <c r="Y477" s="232"/>
      <c r="Z477" s="232"/>
      <c r="AA477" s="239"/>
      <c r="AT477" s="240" t="s">
        <v>173</v>
      </c>
      <c r="AU477" s="240" t="s">
        <v>144</v>
      </c>
      <c r="AV477" s="10" t="s">
        <v>144</v>
      </c>
      <c r="AW477" s="10" t="s">
        <v>34</v>
      </c>
      <c r="AX477" s="10" t="s">
        <v>76</v>
      </c>
      <c r="AY477" s="240" t="s">
        <v>165</v>
      </c>
    </row>
    <row r="478" s="10" customFormat="1" ht="16.5" customHeight="1">
      <c r="B478" s="231"/>
      <c r="C478" s="232"/>
      <c r="D478" s="232"/>
      <c r="E478" s="233" t="s">
        <v>22</v>
      </c>
      <c r="F478" s="241" t="s">
        <v>337</v>
      </c>
      <c r="G478" s="232"/>
      <c r="H478" s="232"/>
      <c r="I478" s="232"/>
      <c r="J478" s="232"/>
      <c r="K478" s="236">
        <v>5.7000000000000002</v>
      </c>
      <c r="L478" s="232"/>
      <c r="M478" s="232"/>
      <c r="N478" s="232"/>
      <c r="O478" s="232"/>
      <c r="P478" s="232"/>
      <c r="Q478" s="232"/>
      <c r="R478" s="237"/>
      <c r="T478" s="238"/>
      <c r="U478" s="232"/>
      <c r="V478" s="232"/>
      <c r="W478" s="232"/>
      <c r="X478" s="232"/>
      <c r="Y478" s="232"/>
      <c r="Z478" s="232"/>
      <c r="AA478" s="239"/>
      <c r="AT478" s="240" t="s">
        <v>173</v>
      </c>
      <c r="AU478" s="240" t="s">
        <v>144</v>
      </c>
      <c r="AV478" s="10" t="s">
        <v>144</v>
      </c>
      <c r="AW478" s="10" t="s">
        <v>34</v>
      </c>
      <c r="AX478" s="10" t="s">
        <v>76</v>
      </c>
      <c r="AY478" s="240" t="s">
        <v>165</v>
      </c>
    </row>
    <row r="479" s="11" customFormat="1" ht="16.5" customHeight="1">
      <c r="B479" s="242"/>
      <c r="C479" s="243"/>
      <c r="D479" s="243"/>
      <c r="E479" s="244" t="s">
        <v>22</v>
      </c>
      <c r="F479" s="245" t="s">
        <v>189</v>
      </c>
      <c r="G479" s="243"/>
      <c r="H479" s="243"/>
      <c r="I479" s="243"/>
      <c r="J479" s="243"/>
      <c r="K479" s="246">
        <v>8.9100000000000001</v>
      </c>
      <c r="L479" s="243"/>
      <c r="M479" s="243"/>
      <c r="N479" s="243"/>
      <c r="O479" s="243"/>
      <c r="P479" s="243"/>
      <c r="Q479" s="243"/>
      <c r="R479" s="247"/>
      <c r="T479" s="248"/>
      <c r="U479" s="243"/>
      <c r="V479" s="243"/>
      <c r="W479" s="243"/>
      <c r="X479" s="243"/>
      <c r="Y479" s="243"/>
      <c r="Z479" s="243"/>
      <c r="AA479" s="249"/>
      <c r="AT479" s="250" t="s">
        <v>173</v>
      </c>
      <c r="AU479" s="250" t="s">
        <v>144</v>
      </c>
      <c r="AV479" s="11" t="s">
        <v>170</v>
      </c>
      <c r="AW479" s="11" t="s">
        <v>34</v>
      </c>
      <c r="AX479" s="11" t="s">
        <v>84</v>
      </c>
      <c r="AY479" s="250" t="s">
        <v>165</v>
      </c>
    </row>
    <row r="480" s="1" customFormat="1" ht="38.25" customHeight="1">
      <c r="B480" s="47"/>
      <c r="C480" s="220" t="s">
        <v>985</v>
      </c>
      <c r="D480" s="220" t="s">
        <v>166</v>
      </c>
      <c r="E480" s="221" t="s">
        <v>953</v>
      </c>
      <c r="F480" s="222" t="s">
        <v>954</v>
      </c>
      <c r="G480" s="222"/>
      <c r="H480" s="222"/>
      <c r="I480" s="222"/>
      <c r="J480" s="223" t="s">
        <v>185</v>
      </c>
      <c r="K480" s="224">
        <v>24.309999999999999</v>
      </c>
      <c r="L480" s="225">
        <v>0</v>
      </c>
      <c r="M480" s="226"/>
      <c r="N480" s="227">
        <f>ROUND(L480*K480,2)</f>
        <v>0</v>
      </c>
      <c r="O480" s="227"/>
      <c r="P480" s="227"/>
      <c r="Q480" s="227"/>
      <c r="R480" s="49"/>
      <c r="T480" s="228" t="s">
        <v>22</v>
      </c>
      <c r="U480" s="57" t="s">
        <v>43</v>
      </c>
      <c r="V480" s="48"/>
      <c r="W480" s="229">
        <f>V480*K480</f>
        <v>0</v>
      </c>
      <c r="X480" s="229">
        <v>0.0080000000000000002</v>
      </c>
      <c r="Y480" s="229">
        <f>X480*K480</f>
        <v>0.19447999999999999</v>
      </c>
      <c r="Z480" s="229">
        <v>0</v>
      </c>
      <c r="AA480" s="230">
        <f>Z480*K480</f>
        <v>0</v>
      </c>
      <c r="AR480" s="23" t="s">
        <v>249</v>
      </c>
      <c r="AT480" s="23" t="s">
        <v>166</v>
      </c>
      <c r="AU480" s="23" t="s">
        <v>144</v>
      </c>
      <c r="AY480" s="23" t="s">
        <v>165</v>
      </c>
      <c r="BE480" s="143">
        <f>IF(U480="základní",N480,0)</f>
        <v>0</v>
      </c>
      <c r="BF480" s="143">
        <f>IF(U480="snížená",N480,0)</f>
        <v>0</v>
      </c>
      <c r="BG480" s="143">
        <f>IF(U480="zákl. přenesená",N480,0)</f>
        <v>0</v>
      </c>
      <c r="BH480" s="143">
        <f>IF(U480="sníž. přenesená",N480,0)</f>
        <v>0</v>
      </c>
      <c r="BI480" s="143">
        <f>IF(U480="nulová",N480,0)</f>
        <v>0</v>
      </c>
      <c r="BJ480" s="23" t="s">
        <v>144</v>
      </c>
      <c r="BK480" s="143">
        <f>ROUND(L480*K480,2)</f>
        <v>0</v>
      </c>
      <c r="BL480" s="23" t="s">
        <v>249</v>
      </c>
      <c r="BM480" s="23" t="s">
        <v>1410</v>
      </c>
    </row>
    <row r="481" s="1" customFormat="1" ht="25.5" customHeight="1">
      <c r="B481" s="47"/>
      <c r="C481" s="220" t="s">
        <v>997</v>
      </c>
      <c r="D481" s="220" t="s">
        <v>166</v>
      </c>
      <c r="E481" s="221" t="s">
        <v>957</v>
      </c>
      <c r="F481" s="222" t="s">
        <v>958</v>
      </c>
      <c r="G481" s="222"/>
      <c r="H481" s="222"/>
      <c r="I481" s="222"/>
      <c r="J481" s="223" t="s">
        <v>311</v>
      </c>
      <c r="K481" s="224">
        <v>2</v>
      </c>
      <c r="L481" s="225">
        <v>0</v>
      </c>
      <c r="M481" s="226"/>
      <c r="N481" s="227">
        <f>ROUND(L481*K481,2)</f>
        <v>0</v>
      </c>
      <c r="O481" s="227"/>
      <c r="P481" s="227"/>
      <c r="Q481" s="227"/>
      <c r="R481" s="49"/>
      <c r="T481" s="228" t="s">
        <v>22</v>
      </c>
      <c r="U481" s="57" t="s">
        <v>43</v>
      </c>
      <c r="V481" s="48"/>
      <c r="W481" s="229">
        <f>V481*K481</f>
        <v>0</v>
      </c>
      <c r="X481" s="229">
        <v>0.0061700000000000001</v>
      </c>
      <c r="Y481" s="229">
        <f>X481*K481</f>
        <v>0.01234</v>
      </c>
      <c r="Z481" s="229">
        <v>0</v>
      </c>
      <c r="AA481" s="230">
        <f>Z481*K481</f>
        <v>0</v>
      </c>
      <c r="AR481" s="23" t="s">
        <v>249</v>
      </c>
      <c r="AT481" s="23" t="s">
        <v>166</v>
      </c>
      <c r="AU481" s="23" t="s">
        <v>144</v>
      </c>
      <c r="AY481" s="23" t="s">
        <v>165</v>
      </c>
      <c r="BE481" s="143">
        <f>IF(U481="základní",N481,0)</f>
        <v>0</v>
      </c>
      <c r="BF481" s="143">
        <f>IF(U481="snížená",N481,0)</f>
        <v>0</v>
      </c>
      <c r="BG481" s="143">
        <f>IF(U481="zákl. přenesená",N481,0)</f>
        <v>0</v>
      </c>
      <c r="BH481" s="143">
        <f>IF(U481="sníž. přenesená",N481,0)</f>
        <v>0</v>
      </c>
      <c r="BI481" s="143">
        <f>IF(U481="nulová",N481,0)</f>
        <v>0</v>
      </c>
      <c r="BJ481" s="23" t="s">
        <v>144</v>
      </c>
      <c r="BK481" s="143">
        <f>ROUND(L481*K481,2)</f>
        <v>0</v>
      </c>
      <c r="BL481" s="23" t="s">
        <v>249</v>
      </c>
      <c r="BM481" s="23" t="s">
        <v>1411</v>
      </c>
    </row>
    <row r="482" s="1" customFormat="1" ht="25.5" customHeight="1">
      <c r="B482" s="47"/>
      <c r="C482" s="220" t="s">
        <v>1002</v>
      </c>
      <c r="D482" s="220" t="s">
        <v>166</v>
      </c>
      <c r="E482" s="221" t="s">
        <v>961</v>
      </c>
      <c r="F482" s="222" t="s">
        <v>962</v>
      </c>
      <c r="G482" s="222"/>
      <c r="H482" s="222"/>
      <c r="I482" s="222"/>
      <c r="J482" s="223" t="s">
        <v>185</v>
      </c>
      <c r="K482" s="224">
        <v>24.309999999999999</v>
      </c>
      <c r="L482" s="225">
        <v>0</v>
      </c>
      <c r="M482" s="226"/>
      <c r="N482" s="227">
        <f>ROUND(L482*K482,2)</f>
        <v>0</v>
      </c>
      <c r="O482" s="227"/>
      <c r="P482" s="227"/>
      <c r="Q482" s="227"/>
      <c r="R482" s="49"/>
      <c r="T482" s="228" t="s">
        <v>22</v>
      </c>
      <c r="U482" s="57" t="s">
        <v>43</v>
      </c>
      <c r="V482" s="48"/>
      <c r="W482" s="229">
        <f>V482*K482</f>
        <v>0</v>
      </c>
      <c r="X482" s="229">
        <v>0.00029999999999999997</v>
      </c>
      <c r="Y482" s="229">
        <f>X482*K482</f>
        <v>0.0072929999999999991</v>
      </c>
      <c r="Z482" s="229">
        <v>0</v>
      </c>
      <c r="AA482" s="230">
        <f>Z482*K482</f>
        <v>0</v>
      </c>
      <c r="AR482" s="23" t="s">
        <v>249</v>
      </c>
      <c r="AT482" s="23" t="s">
        <v>166</v>
      </c>
      <c r="AU482" s="23" t="s">
        <v>144</v>
      </c>
      <c r="AY482" s="23" t="s">
        <v>165</v>
      </c>
      <c r="BE482" s="143">
        <f>IF(U482="základní",N482,0)</f>
        <v>0</v>
      </c>
      <c r="BF482" s="143">
        <f>IF(U482="snížená",N482,0)</f>
        <v>0</v>
      </c>
      <c r="BG482" s="143">
        <f>IF(U482="zákl. přenesená",N482,0)</f>
        <v>0</v>
      </c>
      <c r="BH482" s="143">
        <f>IF(U482="sníž. přenesená",N482,0)</f>
        <v>0</v>
      </c>
      <c r="BI482" s="143">
        <f>IF(U482="nulová",N482,0)</f>
        <v>0</v>
      </c>
      <c r="BJ482" s="23" t="s">
        <v>144</v>
      </c>
      <c r="BK482" s="143">
        <f>ROUND(L482*K482,2)</f>
        <v>0</v>
      </c>
      <c r="BL482" s="23" t="s">
        <v>249</v>
      </c>
      <c r="BM482" s="23" t="s">
        <v>1412</v>
      </c>
    </row>
    <row r="483" s="1" customFormat="1" ht="25.5" customHeight="1">
      <c r="B483" s="47"/>
      <c r="C483" s="220" t="s">
        <v>1006</v>
      </c>
      <c r="D483" s="220" t="s">
        <v>166</v>
      </c>
      <c r="E483" s="221" t="s">
        <v>965</v>
      </c>
      <c r="F483" s="222" t="s">
        <v>966</v>
      </c>
      <c r="G483" s="222"/>
      <c r="H483" s="222"/>
      <c r="I483" s="222"/>
      <c r="J483" s="223" t="s">
        <v>311</v>
      </c>
      <c r="K483" s="224">
        <v>3.7000000000000002</v>
      </c>
      <c r="L483" s="225">
        <v>0</v>
      </c>
      <c r="M483" s="226"/>
      <c r="N483" s="227">
        <f>ROUND(L483*K483,2)</f>
        <v>0</v>
      </c>
      <c r="O483" s="227"/>
      <c r="P483" s="227"/>
      <c r="Q483" s="227"/>
      <c r="R483" s="49"/>
      <c r="T483" s="228" t="s">
        <v>22</v>
      </c>
      <c r="U483" s="57" t="s">
        <v>43</v>
      </c>
      <c r="V483" s="48"/>
      <c r="W483" s="229">
        <f>V483*K483</f>
        <v>0</v>
      </c>
      <c r="X483" s="229">
        <v>3.0000000000000001E-05</v>
      </c>
      <c r="Y483" s="229">
        <f>X483*K483</f>
        <v>0.00011100000000000002</v>
      </c>
      <c r="Z483" s="229">
        <v>0</v>
      </c>
      <c r="AA483" s="230">
        <f>Z483*K483</f>
        <v>0</v>
      </c>
      <c r="AR483" s="23" t="s">
        <v>249</v>
      </c>
      <c r="AT483" s="23" t="s">
        <v>166</v>
      </c>
      <c r="AU483" s="23" t="s">
        <v>144</v>
      </c>
      <c r="AY483" s="23" t="s">
        <v>165</v>
      </c>
      <c r="BE483" s="143">
        <f>IF(U483="základní",N483,0)</f>
        <v>0</v>
      </c>
      <c r="BF483" s="143">
        <f>IF(U483="snížená",N483,0)</f>
        <v>0</v>
      </c>
      <c r="BG483" s="143">
        <f>IF(U483="zákl. přenesená",N483,0)</f>
        <v>0</v>
      </c>
      <c r="BH483" s="143">
        <f>IF(U483="sníž. přenesená",N483,0)</f>
        <v>0</v>
      </c>
      <c r="BI483" s="143">
        <f>IF(U483="nulová",N483,0)</f>
        <v>0</v>
      </c>
      <c r="BJ483" s="23" t="s">
        <v>144</v>
      </c>
      <c r="BK483" s="143">
        <f>ROUND(L483*K483,2)</f>
        <v>0</v>
      </c>
      <c r="BL483" s="23" t="s">
        <v>249</v>
      </c>
      <c r="BM483" s="23" t="s">
        <v>1413</v>
      </c>
    </row>
    <row r="484" s="10" customFormat="1" ht="16.5" customHeight="1">
      <c r="B484" s="231"/>
      <c r="C484" s="232"/>
      <c r="D484" s="232"/>
      <c r="E484" s="233" t="s">
        <v>22</v>
      </c>
      <c r="F484" s="234" t="s">
        <v>968</v>
      </c>
      <c r="G484" s="235"/>
      <c r="H484" s="235"/>
      <c r="I484" s="235"/>
      <c r="J484" s="232"/>
      <c r="K484" s="236">
        <v>3.1000000000000001</v>
      </c>
      <c r="L484" s="232"/>
      <c r="M484" s="232"/>
      <c r="N484" s="232"/>
      <c r="O484" s="232"/>
      <c r="P484" s="232"/>
      <c r="Q484" s="232"/>
      <c r="R484" s="237"/>
      <c r="T484" s="238"/>
      <c r="U484" s="232"/>
      <c r="V484" s="232"/>
      <c r="W484" s="232"/>
      <c r="X484" s="232"/>
      <c r="Y484" s="232"/>
      <c r="Z484" s="232"/>
      <c r="AA484" s="239"/>
      <c r="AT484" s="240" t="s">
        <v>173</v>
      </c>
      <c r="AU484" s="240" t="s">
        <v>144</v>
      </c>
      <c r="AV484" s="10" t="s">
        <v>144</v>
      </c>
      <c r="AW484" s="10" t="s">
        <v>34</v>
      </c>
      <c r="AX484" s="10" t="s">
        <v>76</v>
      </c>
      <c r="AY484" s="240" t="s">
        <v>165</v>
      </c>
    </row>
    <row r="485" s="10" customFormat="1" ht="16.5" customHeight="1">
      <c r="B485" s="231"/>
      <c r="C485" s="232"/>
      <c r="D485" s="232"/>
      <c r="E485" s="233" t="s">
        <v>22</v>
      </c>
      <c r="F485" s="241" t="s">
        <v>969</v>
      </c>
      <c r="G485" s="232"/>
      <c r="H485" s="232"/>
      <c r="I485" s="232"/>
      <c r="J485" s="232"/>
      <c r="K485" s="236">
        <v>0.59999999999999998</v>
      </c>
      <c r="L485" s="232"/>
      <c r="M485" s="232"/>
      <c r="N485" s="232"/>
      <c r="O485" s="232"/>
      <c r="P485" s="232"/>
      <c r="Q485" s="232"/>
      <c r="R485" s="237"/>
      <c r="T485" s="238"/>
      <c r="U485" s="232"/>
      <c r="V485" s="232"/>
      <c r="W485" s="232"/>
      <c r="X485" s="232"/>
      <c r="Y485" s="232"/>
      <c r="Z485" s="232"/>
      <c r="AA485" s="239"/>
      <c r="AT485" s="240" t="s">
        <v>173</v>
      </c>
      <c r="AU485" s="240" t="s">
        <v>144</v>
      </c>
      <c r="AV485" s="10" t="s">
        <v>144</v>
      </c>
      <c r="AW485" s="10" t="s">
        <v>34</v>
      </c>
      <c r="AX485" s="10" t="s">
        <v>76</v>
      </c>
      <c r="AY485" s="240" t="s">
        <v>165</v>
      </c>
    </row>
    <row r="486" s="11" customFormat="1" ht="16.5" customHeight="1">
      <c r="B486" s="242"/>
      <c r="C486" s="243"/>
      <c r="D486" s="243"/>
      <c r="E486" s="244" t="s">
        <v>22</v>
      </c>
      <c r="F486" s="245" t="s">
        <v>189</v>
      </c>
      <c r="G486" s="243"/>
      <c r="H486" s="243"/>
      <c r="I486" s="243"/>
      <c r="J486" s="243"/>
      <c r="K486" s="246">
        <v>3.7000000000000002</v>
      </c>
      <c r="L486" s="243"/>
      <c r="M486" s="243"/>
      <c r="N486" s="243"/>
      <c r="O486" s="243"/>
      <c r="P486" s="243"/>
      <c r="Q486" s="243"/>
      <c r="R486" s="247"/>
      <c r="T486" s="248"/>
      <c r="U486" s="243"/>
      <c r="V486" s="243"/>
      <c r="W486" s="243"/>
      <c r="X486" s="243"/>
      <c r="Y486" s="243"/>
      <c r="Z486" s="243"/>
      <c r="AA486" s="249"/>
      <c r="AT486" s="250" t="s">
        <v>173</v>
      </c>
      <c r="AU486" s="250" t="s">
        <v>144</v>
      </c>
      <c r="AV486" s="11" t="s">
        <v>170</v>
      </c>
      <c r="AW486" s="11" t="s">
        <v>34</v>
      </c>
      <c r="AX486" s="11" t="s">
        <v>84</v>
      </c>
      <c r="AY486" s="250" t="s">
        <v>165</v>
      </c>
    </row>
    <row r="487" s="1" customFormat="1" ht="25.5" customHeight="1">
      <c r="B487" s="47"/>
      <c r="C487" s="220" t="s">
        <v>1010</v>
      </c>
      <c r="D487" s="220" t="s">
        <v>166</v>
      </c>
      <c r="E487" s="221" t="s">
        <v>971</v>
      </c>
      <c r="F487" s="222" t="s">
        <v>972</v>
      </c>
      <c r="G487" s="222"/>
      <c r="H487" s="222"/>
      <c r="I487" s="222"/>
      <c r="J487" s="223" t="s">
        <v>396</v>
      </c>
      <c r="K487" s="272">
        <v>0</v>
      </c>
      <c r="L487" s="225">
        <v>0</v>
      </c>
      <c r="M487" s="226"/>
      <c r="N487" s="227">
        <f>ROUND(L487*K487,2)</f>
        <v>0</v>
      </c>
      <c r="O487" s="227"/>
      <c r="P487" s="227"/>
      <c r="Q487" s="227"/>
      <c r="R487" s="49"/>
      <c r="T487" s="228" t="s">
        <v>22</v>
      </c>
      <c r="U487" s="57" t="s">
        <v>43</v>
      </c>
      <c r="V487" s="48"/>
      <c r="W487" s="229">
        <f>V487*K487</f>
        <v>0</v>
      </c>
      <c r="X487" s="229">
        <v>0</v>
      </c>
      <c r="Y487" s="229">
        <f>X487*K487</f>
        <v>0</v>
      </c>
      <c r="Z487" s="229">
        <v>0</v>
      </c>
      <c r="AA487" s="230">
        <f>Z487*K487</f>
        <v>0</v>
      </c>
      <c r="AR487" s="23" t="s">
        <v>249</v>
      </c>
      <c r="AT487" s="23" t="s">
        <v>166</v>
      </c>
      <c r="AU487" s="23" t="s">
        <v>144</v>
      </c>
      <c r="AY487" s="23" t="s">
        <v>165</v>
      </c>
      <c r="BE487" s="143">
        <f>IF(U487="základní",N487,0)</f>
        <v>0</v>
      </c>
      <c r="BF487" s="143">
        <f>IF(U487="snížená",N487,0)</f>
        <v>0</v>
      </c>
      <c r="BG487" s="143">
        <f>IF(U487="zákl. přenesená",N487,0)</f>
        <v>0</v>
      </c>
      <c r="BH487" s="143">
        <f>IF(U487="sníž. přenesená",N487,0)</f>
        <v>0</v>
      </c>
      <c r="BI487" s="143">
        <f>IF(U487="nulová",N487,0)</f>
        <v>0</v>
      </c>
      <c r="BJ487" s="23" t="s">
        <v>144</v>
      </c>
      <c r="BK487" s="143">
        <f>ROUND(L487*K487,2)</f>
        <v>0</v>
      </c>
      <c r="BL487" s="23" t="s">
        <v>249</v>
      </c>
      <c r="BM487" s="23" t="s">
        <v>1414</v>
      </c>
    </row>
    <row r="488" s="9" customFormat="1" ht="29.88" customHeight="1">
      <c r="B488" s="206"/>
      <c r="C488" s="207"/>
      <c r="D488" s="217" t="s">
        <v>137</v>
      </c>
      <c r="E488" s="217"/>
      <c r="F488" s="217"/>
      <c r="G488" s="217"/>
      <c r="H488" s="217"/>
      <c r="I488" s="217"/>
      <c r="J488" s="217"/>
      <c r="K488" s="217"/>
      <c r="L488" s="217"/>
      <c r="M488" s="217"/>
      <c r="N488" s="268">
        <f>BK488</f>
        <v>0</v>
      </c>
      <c r="O488" s="269"/>
      <c r="P488" s="269"/>
      <c r="Q488" s="269"/>
      <c r="R488" s="210"/>
      <c r="T488" s="211"/>
      <c r="U488" s="207"/>
      <c r="V488" s="207"/>
      <c r="W488" s="212">
        <f>SUM(W489:W494)</f>
        <v>0</v>
      </c>
      <c r="X488" s="207"/>
      <c r="Y488" s="212">
        <f>SUM(Y489:Y494)</f>
        <v>0.0019198000000000002</v>
      </c>
      <c r="Z488" s="207"/>
      <c r="AA488" s="213">
        <f>SUM(AA489:AA494)</f>
        <v>0</v>
      </c>
      <c r="AR488" s="214" t="s">
        <v>144</v>
      </c>
      <c r="AT488" s="215" t="s">
        <v>75</v>
      </c>
      <c r="AU488" s="215" t="s">
        <v>84</v>
      </c>
      <c r="AY488" s="214" t="s">
        <v>165</v>
      </c>
      <c r="BK488" s="216">
        <f>SUM(BK489:BK494)</f>
        <v>0</v>
      </c>
    </row>
    <row r="489" s="1" customFormat="1" ht="25.5" customHeight="1">
      <c r="B489" s="47"/>
      <c r="C489" s="220" t="s">
        <v>1014</v>
      </c>
      <c r="D489" s="220" t="s">
        <v>166</v>
      </c>
      <c r="E489" s="221" t="s">
        <v>975</v>
      </c>
      <c r="F489" s="222" t="s">
        <v>976</v>
      </c>
      <c r="G489" s="222"/>
      <c r="H489" s="222"/>
      <c r="I489" s="222"/>
      <c r="J489" s="223" t="s">
        <v>185</v>
      </c>
      <c r="K489" s="224">
        <v>6.6200000000000001</v>
      </c>
      <c r="L489" s="225">
        <v>0</v>
      </c>
      <c r="M489" s="226"/>
      <c r="N489" s="227">
        <f>ROUND(L489*K489,2)</f>
        <v>0</v>
      </c>
      <c r="O489" s="227"/>
      <c r="P489" s="227"/>
      <c r="Q489" s="227"/>
      <c r="R489" s="49"/>
      <c r="T489" s="228" t="s">
        <v>22</v>
      </c>
      <c r="U489" s="57" t="s">
        <v>43</v>
      </c>
      <c r="V489" s="48"/>
      <c r="W489" s="229">
        <f>V489*K489</f>
        <v>0</v>
      </c>
      <c r="X489" s="229">
        <v>0.00017000000000000001</v>
      </c>
      <c r="Y489" s="229">
        <f>X489*K489</f>
        <v>0.0011254000000000001</v>
      </c>
      <c r="Z489" s="229">
        <v>0</v>
      </c>
      <c r="AA489" s="230">
        <f>Z489*K489</f>
        <v>0</v>
      </c>
      <c r="AR489" s="23" t="s">
        <v>249</v>
      </c>
      <c r="AT489" s="23" t="s">
        <v>166</v>
      </c>
      <c r="AU489" s="23" t="s">
        <v>144</v>
      </c>
      <c r="AY489" s="23" t="s">
        <v>165</v>
      </c>
      <c r="BE489" s="143">
        <f>IF(U489="základní",N489,0)</f>
        <v>0</v>
      </c>
      <c r="BF489" s="143">
        <f>IF(U489="snížená",N489,0)</f>
        <v>0</v>
      </c>
      <c r="BG489" s="143">
        <f>IF(U489="zákl. přenesená",N489,0)</f>
        <v>0</v>
      </c>
      <c r="BH489" s="143">
        <f>IF(U489="sníž. přenesená",N489,0)</f>
        <v>0</v>
      </c>
      <c r="BI489" s="143">
        <f>IF(U489="nulová",N489,0)</f>
        <v>0</v>
      </c>
      <c r="BJ489" s="23" t="s">
        <v>144</v>
      </c>
      <c r="BK489" s="143">
        <f>ROUND(L489*K489,2)</f>
        <v>0</v>
      </c>
      <c r="BL489" s="23" t="s">
        <v>249</v>
      </c>
      <c r="BM489" s="23" t="s">
        <v>1415</v>
      </c>
    </row>
    <row r="490" s="10" customFormat="1" ht="16.5" customHeight="1">
      <c r="B490" s="231"/>
      <c r="C490" s="232"/>
      <c r="D490" s="232"/>
      <c r="E490" s="233" t="s">
        <v>22</v>
      </c>
      <c r="F490" s="234" t="s">
        <v>978</v>
      </c>
      <c r="G490" s="235"/>
      <c r="H490" s="235"/>
      <c r="I490" s="235"/>
      <c r="J490" s="232"/>
      <c r="K490" s="236">
        <v>2.7599999999999998</v>
      </c>
      <c r="L490" s="232"/>
      <c r="M490" s="232"/>
      <c r="N490" s="232"/>
      <c r="O490" s="232"/>
      <c r="P490" s="232"/>
      <c r="Q490" s="232"/>
      <c r="R490" s="237"/>
      <c r="T490" s="238"/>
      <c r="U490" s="232"/>
      <c r="V490" s="232"/>
      <c r="W490" s="232"/>
      <c r="X490" s="232"/>
      <c r="Y490" s="232"/>
      <c r="Z490" s="232"/>
      <c r="AA490" s="239"/>
      <c r="AT490" s="240" t="s">
        <v>173</v>
      </c>
      <c r="AU490" s="240" t="s">
        <v>144</v>
      </c>
      <c r="AV490" s="10" t="s">
        <v>144</v>
      </c>
      <c r="AW490" s="10" t="s">
        <v>34</v>
      </c>
      <c r="AX490" s="10" t="s">
        <v>76</v>
      </c>
      <c r="AY490" s="240" t="s">
        <v>165</v>
      </c>
    </row>
    <row r="491" s="10" customFormat="1" ht="16.5" customHeight="1">
      <c r="B491" s="231"/>
      <c r="C491" s="232"/>
      <c r="D491" s="232"/>
      <c r="E491" s="233" t="s">
        <v>22</v>
      </c>
      <c r="F491" s="241" t="s">
        <v>1416</v>
      </c>
      <c r="G491" s="232"/>
      <c r="H491" s="232"/>
      <c r="I491" s="232"/>
      <c r="J491" s="232"/>
      <c r="K491" s="236">
        <v>2.8799999999999999</v>
      </c>
      <c r="L491" s="232"/>
      <c r="M491" s="232"/>
      <c r="N491" s="232"/>
      <c r="O491" s="232"/>
      <c r="P491" s="232"/>
      <c r="Q491" s="232"/>
      <c r="R491" s="237"/>
      <c r="T491" s="238"/>
      <c r="U491" s="232"/>
      <c r="V491" s="232"/>
      <c r="W491" s="232"/>
      <c r="X491" s="232"/>
      <c r="Y491" s="232"/>
      <c r="Z491" s="232"/>
      <c r="AA491" s="239"/>
      <c r="AT491" s="240" t="s">
        <v>173</v>
      </c>
      <c r="AU491" s="240" t="s">
        <v>144</v>
      </c>
      <c r="AV491" s="10" t="s">
        <v>144</v>
      </c>
      <c r="AW491" s="10" t="s">
        <v>34</v>
      </c>
      <c r="AX491" s="10" t="s">
        <v>76</v>
      </c>
      <c r="AY491" s="240" t="s">
        <v>165</v>
      </c>
    </row>
    <row r="492" s="10" customFormat="1" ht="16.5" customHeight="1">
      <c r="B492" s="231"/>
      <c r="C492" s="232"/>
      <c r="D492" s="232"/>
      <c r="E492" s="233" t="s">
        <v>22</v>
      </c>
      <c r="F492" s="241" t="s">
        <v>980</v>
      </c>
      <c r="G492" s="232"/>
      <c r="H492" s="232"/>
      <c r="I492" s="232"/>
      <c r="J492" s="232"/>
      <c r="K492" s="236">
        <v>0.97999999999999998</v>
      </c>
      <c r="L492" s="232"/>
      <c r="M492" s="232"/>
      <c r="N492" s="232"/>
      <c r="O492" s="232"/>
      <c r="P492" s="232"/>
      <c r="Q492" s="232"/>
      <c r="R492" s="237"/>
      <c r="T492" s="238"/>
      <c r="U492" s="232"/>
      <c r="V492" s="232"/>
      <c r="W492" s="232"/>
      <c r="X492" s="232"/>
      <c r="Y492" s="232"/>
      <c r="Z492" s="232"/>
      <c r="AA492" s="239"/>
      <c r="AT492" s="240" t="s">
        <v>173</v>
      </c>
      <c r="AU492" s="240" t="s">
        <v>144</v>
      </c>
      <c r="AV492" s="10" t="s">
        <v>144</v>
      </c>
      <c r="AW492" s="10" t="s">
        <v>34</v>
      </c>
      <c r="AX492" s="10" t="s">
        <v>76</v>
      </c>
      <c r="AY492" s="240" t="s">
        <v>165</v>
      </c>
    </row>
    <row r="493" s="11" customFormat="1" ht="16.5" customHeight="1">
      <c r="B493" s="242"/>
      <c r="C493" s="243"/>
      <c r="D493" s="243"/>
      <c r="E493" s="244" t="s">
        <v>22</v>
      </c>
      <c r="F493" s="245" t="s">
        <v>189</v>
      </c>
      <c r="G493" s="243"/>
      <c r="H493" s="243"/>
      <c r="I493" s="243"/>
      <c r="J493" s="243"/>
      <c r="K493" s="246">
        <v>6.6200000000000001</v>
      </c>
      <c r="L493" s="243"/>
      <c r="M493" s="243"/>
      <c r="N493" s="243"/>
      <c r="O493" s="243"/>
      <c r="P493" s="243"/>
      <c r="Q493" s="243"/>
      <c r="R493" s="247"/>
      <c r="T493" s="248"/>
      <c r="U493" s="243"/>
      <c r="V493" s="243"/>
      <c r="W493" s="243"/>
      <c r="X493" s="243"/>
      <c r="Y493" s="243"/>
      <c r="Z493" s="243"/>
      <c r="AA493" s="249"/>
      <c r="AT493" s="250" t="s">
        <v>173</v>
      </c>
      <c r="AU493" s="250" t="s">
        <v>144</v>
      </c>
      <c r="AV493" s="11" t="s">
        <v>170</v>
      </c>
      <c r="AW493" s="11" t="s">
        <v>34</v>
      </c>
      <c r="AX493" s="11" t="s">
        <v>84</v>
      </c>
      <c r="AY493" s="250" t="s">
        <v>165</v>
      </c>
    </row>
    <row r="494" s="1" customFormat="1" ht="25.5" customHeight="1">
      <c r="B494" s="47"/>
      <c r="C494" s="220" t="s">
        <v>1022</v>
      </c>
      <c r="D494" s="220" t="s">
        <v>166</v>
      </c>
      <c r="E494" s="221" t="s">
        <v>982</v>
      </c>
      <c r="F494" s="222" t="s">
        <v>983</v>
      </c>
      <c r="G494" s="222"/>
      <c r="H494" s="222"/>
      <c r="I494" s="222"/>
      <c r="J494" s="223" t="s">
        <v>185</v>
      </c>
      <c r="K494" s="224">
        <v>6.6200000000000001</v>
      </c>
      <c r="L494" s="225">
        <v>0</v>
      </c>
      <c r="M494" s="226"/>
      <c r="N494" s="227">
        <f>ROUND(L494*K494,2)</f>
        <v>0</v>
      </c>
      <c r="O494" s="227"/>
      <c r="P494" s="227"/>
      <c r="Q494" s="227"/>
      <c r="R494" s="49"/>
      <c r="T494" s="228" t="s">
        <v>22</v>
      </c>
      <c r="U494" s="57" t="s">
        <v>43</v>
      </c>
      <c r="V494" s="48"/>
      <c r="W494" s="229">
        <f>V494*K494</f>
        <v>0</v>
      </c>
      <c r="X494" s="229">
        <v>0.00012</v>
      </c>
      <c r="Y494" s="229">
        <f>X494*K494</f>
        <v>0.00079440000000000001</v>
      </c>
      <c r="Z494" s="229">
        <v>0</v>
      </c>
      <c r="AA494" s="230">
        <f>Z494*K494</f>
        <v>0</v>
      </c>
      <c r="AR494" s="23" t="s">
        <v>249</v>
      </c>
      <c r="AT494" s="23" t="s">
        <v>166</v>
      </c>
      <c r="AU494" s="23" t="s">
        <v>144</v>
      </c>
      <c r="AY494" s="23" t="s">
        <v>165</v>
      </c>
      <c r="BE494" s="143">
        <f>IF(U494="základní",N494,0)</f>
        <v>0</v>
      </c>
      <c r="BF494" s="143">
        <f>IF(U494="snížená",N494,0)</f>
        <v>0</v>
      </c>
      <c r="BG494" s="143">
        <f>IF(U494="zákl. přenesená",N494,0)</f>
        <v>0</v>
      </c>
      <c r="BH494" s="143">
        <f>IF(U494="sníž. přenesená",N494,0)</f>
        <v>0</v>
      </c>
      <c r="BI494" s="143">
        <f>IF(U494="nulová",N494,0)</f>
        <v>0</v>
      </c>
      <c r="BJ494" s="23" t="s">
        <v>144</v>
      </c>
      <c r="BK494" s="143">
        <f>ROUND(L494*K494,2)</f>
        <v>0</v>
      </c>
      <c r="BL494" s="23" t="s">
        <v>249</v>
      </c>
      <c r="BM494" s="23" t="s">
        <v>1417</v>
      </c>
    </row>
    <row r="495" s="9" customFormat="1" ht="29.88" customHeight="1">
      <c r="B495" s="206"/>
      <c r="C495" s="207"/>
      <c r="D495" s="217" t="s">
        <v>138</v>
      </c>
      <c r="E495" s="217"/>
      <c r="F495" s="217"/>
      <c r="G495" s="217"/>
      <c r="H495" s="217"/>
      <c r="I495" s="217"/>
      <c r="J495" s="217"/>
      <c r="K495" s="217"/>
      <c r="L495" s="217"/>
      <c r="M495" s="217"/>
      <c r="N495" s="268">
        <f>BK495</f>
        <v>0</v>
      </c>
      <c r="O495" s="269"/>
      <c r="P495" s="269"/>
      <c r="Q495" s="269"/>
      <c r="R495" s="210"/>
      <c r="T495" s="211"/>
      <c r="U495" s="207"/>
      <c r="V495" s="207"/>
      <c r="W495" s="212">
        <f>SUM(W496:W521)</f>
        <v>0</v>
      </c>
      <c r="X495" s="207"/>
      <c r="Y495" s="212">
        <f>SUM(Y496:Y521)</f>
        <v>0.37329035999999993</v>
      </c>
      <c r="Z495" s="207"/>
      <c r="AA495" s="213">
        <f>SUM(AA496:AA521)</f>
        <v>0.07357074999999999</v>
      </c>
      <c r="AR495" s="214" t="s">
        <v>144</v>
      </c>
      <c r="AT495" s="215" t="s">
        <v>75</v>
      </c>
      <c r="AU495" s="215" t="s">
        <v>84</v>
      </c>
      <c r="AY495" s="214" t="s">
        <v>165</v>
      </c>
      <c r="BK495" s="216">
        <f>SUM(BK496:BK521)</f>
        <v>0</v>
      </c>
    </row>
    <row r="496" s="1" customFormat="1" ht="25.5" customHeight="1">
      <c r="B496" s="47"/>
      <c r="C496" s="220" t="s">
        <v>1026</v>
      </c>
      <c r="D496" s="220" t="s">
        <v>166</v>
      </c>
      <c r="E496" s="221" t="s">
        <v>986</v>
      </c>
      <c r="F496" s="222" t="s">
        <v>987</v>
      </c>
      <c r="G496" s="222"/>
      <c r="H496" s="222"/>
      <c r="I496" s="222"/>
      <c r="J496" s="223" t="s">
        <v>185</v>
      </c>
      <c r="K496" s="224">
        <v>237.32499999999999</v>
      </c>
      <c r="L496" s="225">
        <v>0</v>
      </c>
      <c r="M496" s="226"/>
      <c r="N496" s="227">
        <f>ROUND(L496*K496,2)</f>
        <v>0</v>
      </c>
      <c r="O496" s="227"/>
      <c r="P496" s="227"/>
      <c r="Q496" s="227"/>
      <c r="R496" s="49"/>
      <c r="T496" s="228" t="s">
        <v>22</v>
      </c>
      <c r="U496" s="57" t="s">
        <v>43</v>
      </c>
      <c r="V496" s="48"/>
      <c r="W496" s="229">
        <f>V496*K496</f>
        <v>0</v>
      </c>
      <c r="X496" s="229">
        <v>0.001</v>
      </c>
      <c r="Y496" s="229">
        <f>X496*K496</f>
        <v>0.23732499999999998</v>
      </c>
      <c r="Z496" s="229">
        <v>0.00031</v>
      </c>
      <c r="AA496" s="230">
        <f>Z496*K496</f>
        <v>0.07357074999999999</v>
      </c>
      <c r="AR496" s="23" t="s">
        <v>249</v>
      </c>
      <c r="AT496" s="23" t="s">
        <v>166</v>
      </c>
      <c r="AU496" s="23" t="s">
        <v>144</v>
      </c>
      <c r="AY496" s="23" t="s">
        <v>165</v>
      </c>
      <c r="BE496" s="143">
        <f>IF(U496="základní",N496,0)</f>
        <v>0</v>
      </c>
      <c r="BF496" s="143">
        <f>IF(U496="snížená",N496,0)</f>
        <v>0</v>
      </c>
      <c r="BG496" s="143">
        <f>IF(U496="zákl. přenesená",N496,0)</f>
        <v>0</v>
      </c>
      <c r="BH496" s="143">
        <f>IF(U496="sníž. přenesená",N496,0)</f>
        <v>0</v>
      </c>
      <c r="BI496" s="143">
        <f>IF(U496="nulová",N496,0)</f>
        <v>0</v>
      </c>
      <c r="BJ496" s="23" t="s">
        <v>144</v>
      </c>
      <c r="BK496" s="143">
        <f>ROUND(L496*K496,2)</f>
        <v>0</v>
      </c>
      <c r="BL496" s="23" t="s">
        <v>249</v>
      </c>
      <c r="BM496" s="23" t="s">
        <v>1418</v>
      </c>
    </row>
    <row r="497" s="10" customFormat="1" ht="16.5" customHeight="1">
      <c r="B497" s="231"/>
      <c r="C497" s="232"/>
      <c r="D497" s="232"/>
      <c r="E497" s="233" t="s">
        <v>22</v>
      </c>
      <c r="F497" s="234" t="s">
        <v>989</v>
      </c>
      <c r="G497" s="235"/>
      <c r="H497" s="235"/>
      <c r="I497" s="235"/>
      <c r="J497" s="232"/>
      <c r="K497" s="236">
        <v>37.520000000000003</v>
      </c>
      <c r="L497" s="232"/>
      <c r="M497" s="232"/>
      <c r="N497" s="232"/>
      <c r="O497" s="232"/>
      <c r="P497" s="232"/>
      <c r="Q497" s="232"/>
      <c r="R497" s="237"/>
      <c r="T497" s="238"/>
      <c r="U497" s="232"/>
      <c r="V497" s="232"/>
      <c r="W497" s="232"/>
      <c r="X497" s="232"/>
      <c r="Y497" s="232"/>
      <c r="Z497" s="232"/>
      <c r="AA497" s="239"/>
      <c r="AT497" s="240" t="s">
        <v>173</v>
      </c>
      <c r="AU497" s="240" t="s">
        <v>144</v>
      </c>
      <c r="AV497" s="10" t="s">
        <v>144</v>
      </c>
      <c r="AW497" s="10" t="s">
        <v>34</v>
      </c>
      <c r="AX497" s="10" t="s">
        <v>76</v>
      </c>
      <c r="AY497" s="240" t="s">
        <v>165</v>
      </c>
    </row>
    <row r="498" s="10" customFormat="1" ht="16.5" customHeight="1">
      <c r="B498" s="231"/>
      <c r="C498" s="232"/>
      <c r="D498" s="232"/>
      <c r="E498" s="233" t="s">
        <v>22</v>
      </c>
      <c r="F498" s="241" t="s">
        <v>1419</v>
      </c>
      <c r="G498" s="232"/>
      <c r="H498" s="232"/>
      <c r="I498" s="232"/>
      <c r="J498" s="232"/>
      <c r="K498" s="236">
        <v>39.060000000000002</v>
      </c>
      <c r="L498" s="232"/>
      <c r="M498" s="232"/>
      <c r="N498" s="232"/>
      <c r="O498" s="232"/>
      <c r="P498" s="232"/>
      <c r="Q498" s="232"/>
      <c r="R498" s="237"/>
      <c r="T498" s="238"/>
      <c r="U498" s="232"/>
      <c r="V498" s="232"/>
      <c r="W498" s="232"/>
      <c r="X498" s="232"/>
      <c r="Y498" s="232"/>
      <c r="Z498" s="232"/>
      <c r="AA498" s="239"/>
      <c r="AT498" s="240" t="s">
        <v>173</v>
      </c>
      <c r="AU498" s="240" t="s">
        <v>144</v>
      </c>
      <c r="AV498" s="10" t="s">
        <v>144</v>
      </c>
      <c r="AW498" s="10" t="s">
        <v>34</v>
      </c>
      <c r="AX498" s="10" t="s">
        <v>76</v>
      </c>
      <c r="AY498" s="240" t="s">
        <v>165</v>
      </c>
    </row>
    <row r="499" s="10" customFormat="1" ht="16.5" customHeight="1">
      <c r="B499" s="231"/>
      <c r="C499" s="232"/>
      <c r="D499" s="232"/>
      <c r="E499" s="233" t="s">
        <v>22</v>
      </c>
      <c r="F499" s="241" t="s">
        <v>1420</v>
      </c>
      <c r="G499" s="232"/>
      <c r="H499" s="232"/>
      <c r="I499" s="232"/>
      <c r="J499" s="232"/>
      <c r="K499" s="236">
        <v>26.347999999999999</v>
      </c>
      <c r="L499" s="232"/>
      <c r="M499" s="232"/>
      <c r="N499" s="232"/>
      <c r="O499" s="232"/>
      <c r="P499" s="232"/>
      <c r="Q499" s="232"/>
      <c r="R499" s="237"/>
      <c r="T499" s="238"/>
      <c r="U499" s="232"/>
      <c r="V499" s="232"/>
      <c r="W499" s="232"/>
      <c r="X499" s="232"/>
      <c r="Y499" s="232"/>
      <c r="Z499" s="232"/>
      <c r="AA499" s="239"/>
      <c r="AT499" s="240" t="s">
        <v>173</v>
      </c>
      <c r="AU499" s="240" t="s">
        <v>144</v>
      </c>
      <c r="AV499" s="10" t="s">
        <v>144</v>
      </c>
      <c r="AW499" s="10" t="s">
        <v>34</v>
      </c>
      <c r="AX499" s="10" t="s">
        <v>76</v>
      </c>
      <c r="AY499" s="240" t="s">
        <v>165</v>
      </c>
    </row>
    <row r="500" s="10" customFormat="1" ht="25.5" customHeight="1">
      <c r="B500" s="231"/>
      <c r="C500" s="232"/>
      <c r="D500" s="232"/>
      <c r="E500" s="233" t="s">
        <v>22</v>
      </c>
      <c r="F500" s="241" t="s">
        <v>992</v>
      </c>
      <c r="G500" s="232"/>
      <c r="H500" s="232"/>
      <c r="I500" s="232"/>
      <c r="J500" s="232"/>
      <c r="K500" s="236">
        <v>67.665000000000006</v>
      </c>
      <c r="L500" s="232"/>
      <c r="M500" s="232"/>
      <c r="N500" s="232"/>
      <c r="O500" s="232"/>
      <c r="P500" s="232"/>
      <c r="Q500" s="232"/>
      <c r="R500" s="237"/>
      <c r="T500" s="238"/>
      <c r="U500" s="232"/>
      <c r="V500" s="232"/>
      <c r="W500" s="232"/>
      <c r="X500" s="232"/>
      <c r="Y500" s="232"/>
      <c r="Z500" s="232"/>
      <c r="AA500" s="239"/>
      <c r="AT500" s="240" t="s">
        <v>173</v>
      </c>
      <c r="AU500" s="240" t="s">
        <v>144</v>
      </c>
      <c r="AV500" s="10" t="s">
        <v>144</v>
      </c>
      <c r="AW500" s="10" t="s">
        <v>34</v>
      </c>
      <c r="AX500" s="10" t="s">
        <v>76</v>
      </c>
      <c r="AY500" s="240" t="s">
        <v>165</v>
      </c>
    </row>
    <row r="501" s="10" customFormat="1" ht="16.5" customHeight="1">
      <c r="B501" s="231"/>
      <c r="C501" s="232"/>
      <c r="D501" s="232"/>
      <c r="E501" s="233" t="s">
        <v>22</v>
      </c>
      <c r="F501" s="241" t="s">
        <v>993</v>
      </c>
      <c r="G501" s="232"/>
      <c r="H501" s="232"/>
      <c r="I501" s="232"/>
      <c r="J501" s="232"/>
      <c r="K501" s="236">
        <v>13.49</v>
      </c>
      <c r="L501" s="232"/>
      <c r="M501" s="232"/>
      <c r="N501" s="232"/>
      <c r="O501" s="232"/>
      <c r="P501" s="232"/>
      <c r="Q501" s="232"/>
      <c r="R501" s="237"/>
      <c r="T501" s="238"/>
      <c r="U501" s="232"/>
      <c r="V501" s="232"/>
      <c r="W501" s="232"/>
      <c r="X501" s="232"/>
      <c r="Y501" s="232"/>
      <c r="Z501" s="232"/>
      <c r="AA501" s="239"/>
      <c r="AT501" s="240" t="s">
        <v>173</v>
      </c>
      <c r="AU501" s="240" t="s">
        <v>144</v>
      </c>
      <c r="AV501" s="10" t="s">
        <v>144</v>
      </c>
      <c r="AW501" s="10" t="s">
        <v>34</v>
      </c>
      <c r="AX501" s="10" t="s">
        <v>76</v>
      </c>
      <c r="AY501" s="240" t="s">
        <v>165</v>
      </c>
    </row>
    <row r="502" s="10" customFormat="1" ht="16.5" customHeight="1">
      <c r="B502" s="231"/>
      <c r="C502" s="232"/>
      <c r="D502" s="232"/>
      <c r="E502" s="233" t="s">
        <v>22</v>
      </c>
      <c r="F502" s="241" t="s">
        <v>994</v>
      </c>
      <c r="G502" s="232"/>
      <c r="H502" s="232"/>
      <c r="I502" s="232"/>
      <c r="J502" s="232"/>
      <c r="K502" s="236">
        <v>27.27</v>
      </c>
      <c r="L502" s="232"/>
      <c r="M502" s="232"/>
      <c r="N502" s="232"/>
      <c r="O502" s="232"/>
      <c r="P502" s="232"/>
      <c r="Q502" s="232"/>
      <c r="R502" s="237"/>
      <c r="T502" s="238"/>
      <c r="U502" s="232"/>
      <c r="V502" s="232"/>
      <c r="W502" s="232"/>
      <c r="X502" s="232"/>
      <c r="Y502" s="232"/>
      <c r="Z502" s="232"/>
      <c r="AA502" s="239"/>
      <c r="AT502" s="240" t="s">
        <v>173</v>
      </c>
      <c r="AU502" s="240" t="s">
        <v>144</v>
      </c>
      <c r="AV502" s="10" t="s">
        <v>144</v>
      </c>
      <c r="AW502" s="10" t="s">
        <v>34</v>
      </c>
      <c r="AX502" s="10" t="s">
        <v>76</v>
      </c>
      <c r="AY502" s="240" t="s">
        <v>165</v>
      </c>
    </row>
    <row r="503" s="10" customFormat="1" ht="16.5" customHeight="1">
      <c r="B503" s="231"/>
      <c r="C503" s="232"/>
      <c r="D503" s="232"/>
      <c r="E503" s="233" t="s">
        <v>22</v>
      </c>
      <c r="F503" s="241" t="s">
        <v>995</v>
      </c>
      <c r="G503" s="232"/>
      <c r="H503" s="232"/>
      <c r="I503" s="232"/>
      <c r="J503" s="232"/>
      <c r="K503" s="236">
        <v>42.560000000000002</v>
      </c>
      <c r="L503" s="232"/>
      <c r="M503" s="232"/>
      <c r="N503" s="232"/>
      <c r="O503" s="232"/>
      <c r="P503" s="232"/>
      <c r="Q503" s="232"/>
      <c r="R503" s="237"/>
      <c r="T503" s="238"/>
      <c r="U503" s="232"/>
      <c r="V503" s="232"/>
      <c r="W503" s="232"/>
      <c r="X503" s="232"/>
      <c r="Y503" s="232"/>
      <c r="Z503" s="232"/>
      <c r="AA503" s="239"/>
      <c r="AT503" s="240" t="s">
        <v>173</v>
      </c>
      <c r="AU503" s="240" t="s">
        <v>144</v>
      </c>
      <c r="AV503" s="10" t="s">
        <v>144</v>
      </c>
      <c r="AW503" s="10" t="s">
        <v>34</v>
      </c>
      <c r="AX503" s="10" t="s">
        <v>76</v>
      </c>
      <c r="AY503" s="240" t="s">
        <v>165</v>
      </c>
    </row>
    <row r="504" s="10" customFormat="1" ht="16.5" customHeight="1">
      <c r="B504" s="231"/>
      <c r="C504" s="232"/>
      <c r="D504" s="232"/>
      <c r="E504" s="233" t="s">
        <v>22</v>
      </c>
      <c r="F504" s="241" t="s">
        <v>996</v>
      </c>
      <c r="G504" s="232"/>
      <c r="H504" s="232"/>
      <c r="I504" s="232"/>
      <c r="J504" s="232"/>
      <c r="K504" s="236">
        <v>7.7220000000000004</v>
      </c>
      <c r="L504" s="232"/>
      <c r="M504" s="232"/>
      <c r="N504" s="232"/>
      <c r="O504" s="232"/>
      <c r="P504" s="232"/>
      <c r="Q504" s="232"/>
      <c r="R504" s="237"/>
      <c r="T504" s="238"/>
      <c r="U504" s="232"/>
      <c r="V504" s="232"/>
      <c r="W504" s="232"/>
      <c r="X504" s="232"/>
      <c r="Y504" s="232"/>
      <c r="Z504" s="232"/>
      <c r="AA504" s="239"/>
      <c r="AT504" s="240" t="s">
        <v>173</v>
      </c>
      <c r="AU504" s="240" t="s">
        <v>144</v>
      </c>
      <c r="AV504" s="10" t="s">
        <v>144</v>
      </c>
      <c r="AW504" s="10" t="s">
        <v>34</v>
      </c>
      <c r="AX504" s="10" t="s">
        <v>76</v>
      </c>
      <c r="AY504" s="240" t="s">
        <v>165</v>
      </c>
    </row>
    <row r="505" s="10" customFormat="1" ht="16.5" customHeight="1">
      <c r="B505" s="231"/>
      <c r="C505" s="232"/>
      <c r="D505" s="232"/>
      <c r="E505" s="233" t="s">
        <v>22</v>
      </c>
      <c r="F505" s="241" t="s">
        <v>261</v>
      </c>
      <c r="G505" s="232"/>
      <c r="H505" s="232"/>
      <c r="I505" s="232"/>
      <c r="J505" s="232"/>
      <c r="K505" s="236">
        <v>-24.309999999999999</v>
      </c>
      <c r="L505" s="232"/>
      <c r="M505" s="232"/>
      <c r="N505" s="232"/>
      <c r="O505" s="232"/>
      <c r="P505" s="232"/>
      <c r="Q505" s="232"/>
      <c r="R505" s="237"/>
      <c r="T505" s="238"/>
      <c r="U505" s="232"/>
      <c r="V505" s="232"/>
      <c r="W505" s="232"/>
      <c r="X505" s="232"/>
      <c r="Y505" s="232"/>
      <c r="Z505" s="232"/>
      <c r="AA505" s="239"/>
      <c r="AT505" s="240" t="s">
        <v>173</v>
      </c>
      <c r="AU505" s="240" t="s">
        <v>144</v>
      </c>
      <c r="AV505" s="10" t="s">
        <v>144</v>
      </c>
      <c r="AW505" s="10" t="s">
        <v>34</v>
      </c>
      <c r="AX505" s="10" t="s">
        <v>76</v>
      </c>
      <c r="AY505" s="240" t="s">
        <v>165</v>
      </c>
    </row>
    <row r="506" s="11" customFormat="1" ht="16.5" customHeight="1">
      <c r="B506" s="242"/>
      <c r="C506" s="243"/>
      <c r="D506" s="243"/>
      <c r="E506" s="244" t="s">
        <v>22</v>
      </c>
      <c r="F506" s="245" t="s">
        <v>189</v>
      </c>
      <c r="G506" s="243"/>
      <c r="H506" s="243"/>
      <c r="I506" s="243"/>
      <c r="J506" s="243"/>
      <c r="K506" s="246">
        <v>237.32499999999999</v>
      </c>
      <c r="L506" s="243"/>
      <c r="M506" s="243"/>
      <c r="N506" s="243"/>
      <c r="O506" s="243"/>
      <c r="P506" s="243"/>
      <c r="Q506" s="243"/>
      <c r="R506" s="247"/>
      <c r="T506" s="248"/>
      <c r="U506" s="243"/>
      <c r="V506" s="243"/>
      <c r="W506" s="243"/>
      <c r="X506" s="243"/>
      <c r="Y506" s="243"/>
      <c r="Z506" s="243"/>
      <c r="AA506" s="249"/>
      <c r="AT506" s="250" t="s">
        <v>173</v>
      </c>
      <c r="AU506" s="250" t="s">
        <v>144</v>
      </c>
      <c r="AV506" s="11" t="s">
        <v>170</v>
      </c>
      <c r="AW506" s="11" t="s">
        <v>34</v>
      </c>
      <c r="AX506" s="11" t="s">
        <v>84</v>
      </c>
      <c r="AY506" s="250" t="s">
        <v>165</v>
      </c>
    </row>
    <row r="507" s="1" customFormat="1" ht="25.5" customHeight="1">
      <c r="B507" s="47"/>
      <c r="C507" s="220" t="s">
        <v>1030</v>
      </c>
      <c r="D507" s="220" t="s">
        <v>166</v>
      </c>
      <c r="E507" s="221" t="s">
        <v>1003</v>
      </c>
      <c r="F507" s="222" t="s">
        <v>1004</v>
      </c>
      <c r="G507" s="222"/>
      <c r="H507" s="222"/>
      <c r="I507" s="222"/>
      <c r="J507" s="223" t="s">
        <v>185</v>
      </c>
      <c r="K507" s="224">
        <v>71.034000000000006</v>
      </c>
      <c r="L507" s="225">
        <v>0</v>
      </c>
      <c r="M507" s="226"/>
      <c r="N507" s="227">
        <f>ROUND(L507*K507,2)</f>
        <v>0</v>
      </c>
      <c r="O507" s="227"/>
      <c r="P507" s="227"/>
      <c r="Q507" s="227"/>
      <c r="R507" s="49"/>
      <c r="T507" s="228" t="s">
        <v>22</v>
      </c>
      <c r="U507" s="57" t="s">
        <v>43</v>
      </c>
      <c r="V507" s="48"/>
      <c r="W507" s="229">
        <f>V507*K507</f>
        <v>0</v>
      </c>
      <c r="X507" s="229">
        <v>0</v>
      </c>
      <c r="Y507" s="229">
        <f>X507*K507</f>
        <v>0</v>
      </c>
      <c r="Z507" s="229">
        <v>0</v>
      </c>
      <c r="AA507" s="230">
        <f>Z507*K507</f>
        <v>0</v>
      </c>
      <c r="AR507" s="23" t="s">
        <v>249</v>
      </c>
      <c r="AT507" s="23" t="s">
        <v>166</v>
      </c>
      <c r="AU507" s="23" t="s">
        <v>144</v>
      </c>
      <c r="AY507" s="23" t="s">
        <v>165</v>
      </c>
      <c r="BE507" s="143">
        <f>IF(U507="základní",N507,0)</f>
        <v>0</v>
      </c>
      <c r="BF507" s="143">
        <f>IF(U507="snížená",N507,0)</f>
        <v>0</v>
      </c>
      <c r="BG507" s="143">
        <f>IF(U507="zákl. přenesená",N507,0)</f>
        <v>0</v>
      </c>
      <c r="BH507" s="143">
        <f>IF(U507="sníž. přenesená",N507,0)</f>
        <v>0</v>
      </c>
      <c r="BI507" s="143">
        <f>IF(U507="nulová",N507,0)</f>
        <v>0</v>
      </c>
      <c r="BJ507" s="23" t="s">
        <v>144</v>
      </c>
      <c r="BK507" s="143">
        <f>ROUND(L507*K507,2)</f>
        <v>0</v>
      </c>
      <c r="BL507" s="23" t="s">
        <v>249</v>
      </c>
      <c r="BM507" s="23" t="s">
        <v>1421</v>
      </c>
    </row>
    <row r="508" s="1" customFormat="1" ht="25.5" customHeight="1">
      <c r="B508" s="47"/>
      <c r="C508" s="260" t="s">
        <v>1035</v>
      </c>
      <c r="D508" s="260" t="s">
        <v>268</v>
      </c>
      <c r="E508" s="261" t="s">
        <v>1007</v>
      </c>
      <c r="F508" s="262" t="s">
        <v>1008</v>
      </c>
      <c r="G508" s="262"/>
      <c r="H508" s="262"/>
      <c r="I508" s="262"/>
      <c r="J508" s="263" t="s">
        <v>185</v>
      </c>
      <c r="K508" s="264">
        <v>74.585999999999999</v>
      </c>
      <c r="L508" s="265">
        <v>0</v>
      </c>
      <c r="M508" s="266"/>
      <c r="N508" s="267">
        <f>ROUND(L508*K508,2)</f>
        <v>0</v>
      </c>
      <c r="O508" s="227"/>
      <c r="P508" s="227"/>
      <c r="Q508" s="227"/>
      <c r="R508" s="49"/>
      <c r="T508" s="228" t="s">
        <v>22</v>
      </c>
      <c r="U508" s="57" t="s">
        <v>43</v>
      </c>
      <c r="V508" s="48"/>
      <c r="W508" s="229">
        <f>V508*K508</f>
        <v>0</v>
      </c>
      <c r="X508" s="229">
        <v>0</v>
      </c>
      <c r="Y508" s="229">
        <f>X508*K508</f>
        <v>0</v>
      </c>
      <c r="Z508" s="229">
        <v>0</v>
      </c>
      <c r="AA508" s="230">
        <f>Z508*K508</f>
        <v>0</v>
      </c>
      <c r="AR508" s="23" t="s">
        <v>341</v>
      </c>
      <c r="AT508" s="23" t="s">
        <v>268</v>
      </c>
      <c r="AU508" s="23" t="s">
        <v>144</v>
      </c>
      <c r="AY508" s="23" t="s">
        <v>165</v>
      </c>
      <c r="BE508" s="143">
        <f>IF(U508="základní",N508,0)</f>
        <v>0</v>
      </c>
      <c r="BF508" s="143">
        <f>IF(U508="snížená",N508,0)</f>
        <v>0</v>
      </c>
      <c r="BG508" s="143">
        <f>IF(U508="zákl. přenesená",N508,0)</f>
        <v>0</v>
      </c>
      <c r="BH508" s="143">
        <f>IF(U508="sníž. přenesená",N508,0)</f>
        <v>0</v>
      </c>
      <c r="BI508" s="143">
        <f>IF(U508="nulová",N508,0)</f>
        <v>0</v>
      </c>
      <c r="BJ508" s="23" t="s">
        <v>144</v>
      </c>
      <c r="BK508" s="143">
        <f>ROUND(L508*K508,2)</f>
        <v>0</v>
      </c>
      <c r="BL508" s="23" t="s">
        <v>249</v>
      </c>
      <c r="BM508" s="23" t="s">
        <v>1422</v>
      </c>
    </row>
    <row r="509" s="1" customFormat="1" ht="25.5" customHeight="1">
      <c r="B509" s="47"/>
      <c r="C509" s="260" t="s">
        <v>1423</v>
      </c>
      <c r="D509" s="260" t="s">
        <v>268</v>
      </c>
      <c r="E509" s="261" t="s">
        <v>1011</v>
      </c>
      <c r="F509" s="262" t="s">
        <v>1012</v>
      </c>
      <c r="G509" s="262"/>
      <c r="H509" s="262"/>
      <c r="I509" s="262"/>
      <c r="J509" s="263" t="s">
        <v>311</v>
      </c>
      <c r="K509" s="264">
        <v>210</v>
      </c>
      <c r="L509" s="265">
        <v>0</v>
      </c>
      <c r="M509" s="266"/>
      <c r="N509" s="267">
        <f>ROUND(L509*K509,2)</f>
        <v>0</v>
      </c>
      <c r="O509" s="227"/>
      <c r="P509" s="227"/>
      <c r="Q509" s="227"/>
      <c r="R509" s="49"/>
      <c r="T509" s="228" t="s">
        <v>22</v>
      </c>
      <c r="U509" s="57" t="s">
        <v>43</v>
      </c>
      <c r="V509" s="48"/>
      <c r="W509" s="229">
        <f>V509*K509</f>
        <v>0</v>
      </c>
      <c r="X509" s="229">
        <v>0</v>
      </c>
      <c r="Y509" s="229">
        <f>X509*K509</f>
        <v>0</v>
      </c>
      <c r="Z509" s="229">
        <v>0</v>
      </c>
      <c r="AA509" s="230">
        <f>Z509*K509</f>
        <v>0</v>
      </c>
      <c r="AR509" s="23" t="s">
        <v>341</v>
      </c>
      <c r="AT509" s="23" t="s">
        <v>268</v>
      </c>
      <c r="AU509" s="23" t="s">
        <v>144</v>
      </c>
      <c r="AY509" s="23" t="s">
        <v>165</v>
      </c>
      <c r="BE509" s="143">
        <f>IF(U509="základní",N509,0)</f>
        <v>0</v>
      </c>
      <c r="BF509" s="143">
        <f>IF(U509="snížená",N509,0)</f>
        <v>0</v>
      </c>
      <c r="BG509" s="143">
        <f>IF(U509="zákl. přenesená",N509,0)</f>
        <v>0</v>
      </c>
      <c r="BH509" s="143">
        <f>IF(U509="sníž. přenesená",N509,0)</f>
        <v>0</v>
      </c>
      <c r="BI509" s="143">
        <f>IF(U509="nulová",N509,0)</f>
        <v>0</v>
      </c>
      <c r="BJ509" s="23" t="s">
        <v>144</v>
      </c>
      <c r="BK509" s="143">
        <f>ROUND(L509*K509,2)</f>
        <v>0</v>
      </c>
      <c r="BL509" s="23" t="s">
        <v>249</v>
      </c>
      <c r="BM509" s="23" t="s">
        <v>1424</v>
      </c>
    </row>
    <row r="510" s="1" customFormat="1" ht="38.25" customHeight="1">
      <c r="B510" s="47"/>
      <c r="C510" s="220" t="s">
        <v>1425</v>
      </c>
      <c r="D510" s="220" t="s">
        <v>166</v>
      </c>
      <c r="E510" s="221" t="s">
        <v>1015</v>
      </c>
      <c r="F510" s="222" t="s">
        <v>1016</v>
      </c>
      <c r="G510" s="222"/>
      <c r="H510" s="222"/>
      <c r="I510" s="222"/>
      <c r="J510" s="223" t="s">
        <v>185</v>
      </c>
      <c r="K510" s="224">
        <v>289.28800000000001</v>
      </c>
      <c r="L510" s="225">
        <v>0</v>
      </c>
      <c r="M510" s="226"/>
      <c r="N510" s="227">
        <f>ROUND(L510*K510,2)</f>
        <v>0</v>
      </c>
      <c r="O510" s="227"/>
      <c r="P510" s="227"/>
      <c r="Q510" s="227"/>
      <c r="R510" s="49"/>
      <c r="T510" s="228" t="s">
        <v>22</v>
      </c>
      <c r="U510" s="57" t="s">
        <v>43</v>
      </c>
      <c r="V510" s="48"/>
      <c r="W510" s="229">
        <f>V510*K510</f>
        <v>0</v>
      </c>
      <c r="X510" s="229">
        <v>0.00020000000000000001</v>
      </c>
      <c r="Y510" s="229">
        <f>X510*K510</f>
        <v>0.057857600000000002</v>
      </c>
      <c r="Z510" s="229">
        <v>0</v>
      </c>
      <c r="AA510" s="230">
        <f>Z510*K510</f>
        <v>0</v>
      </c>
      <c r="AR510" s="23" t="s">
        <v>249</v>
      </c>
      <c r="AT510" s="23" t="s">
        <v>166</v>
      </c>
      <c r="AU510" s="23" t="s">
        <v>144</v>
      </c>
      <c r="AY510" s="23" t="s">
        <v>165</v>
      </c>
      <c r="BE510" s="143">
        <f>IF(U510="základní",N510,0)</f>
        <v>0</v>
      </c>
      <c r="BF510" s="143">
        <f>IF(U510="snížená",N510,0)</f>
        <v>0</v>
      </c>
      <c r="BG510" s="143">
        <f>IF(U510="zákl. přenesená",N510,0)</f>
        <v>0</v>
      </c>
      <c r="BH510" s="143">
        <f>IF(U510="sníž. přenesená",N510,0)</f>
        <v>0</v>
      </c>
      <c r="BI510" s="143">
        <f>IF(U510="nulová",N510,0)</f>
        <v>0</v>
      </c>
      <c r="BJ510" s="23" t="s">
        <v>144</v>
      </c>
      <c r="BK510" s="143">
        <f>ROUND(L510*K510,2)</f>
        <v>0</v>
      </c>
      <c r="BL510" s="23" t="s">
        <v>249</v>
      </c>
      <c r="BM510" s="23" t="s">
        <v>1426</v>
      </c>
    </row>
    <row r="511" s="10" customFormat="1" ht="16.5" customHeight="1">
      <c r="B511" s="231"/>
      <c r="C511" s="232"/>
      <c r="D511" s="232"/>
      <c r="E511" s="233" t="s">
        <v>22</v>
      </c>
      <c r="F511" s="234" t="s">
        <v>1018</v>
      </c>
      <c r="G511" s="235"/>
      <c r="H511" s="235"/>
      <c r="I511" s="235"/>
      <c r="J511" s="232"/>
      <c r="K511" s="236">
        <v>48.103000000000002</v>
      </c>
      <c r="L511" s="232"/>
      <c r="M511" s="232"/>
      <c r="N511" s="232"/>
      <c r="O511" s="232"/>
      <c r="P511" s="232"/>
      <c r="Q511" s="232"/>
      <c r="R511" s="237"/>
      <c r="T511" s="238"/>
      <c r="U511" s="232"/>
      <c r="V511" s="232"/>
      <c r="W511" s="232"/>
      <c r="X511" s="232"/>
      <c r="Y511" s="232"/>
      <c r="Z511" s="232"/>
      <c r="AA511" s="239"/>
      <c r="AT511" s="240" t="s">
        <v>173</v>
      </c>
      <c r="AU511" s="240" t="s">
        <v>144</v>
      </c>
      <c r="AV511" s="10" t="s">
        <v>144</v>
      </c>
      <c r="AW511" s="10" t="s">
        <v>34</v>
      </c>
      <c r="AX511" s="10" t="s">
        <v>76</v>
      </c>
      <c r="AY511" s="240" t="s">
        <v>165</v>
      </c>
    </row>
    <row r="512" s="10" customFormat="1" ht="16.5" customHeight="1">
      <c r="B512" s="231"/>
      <c r="C512" s="232"/>
      <c r="D512" s="232"/>
      <c r="E512" s="233" t="s">
        <v>22</v>
      </c>
      <c r="F512" s="241" t="s">
        <v>1427</v>
      </c>
      <c r="G512" s="232"/>
      <c r="H512" s="232"/>
      <c r="I512" s="232"/>
      <c r="J512" s="232"/>
      <c r="K512" s="236">
        <v>57.32</v>
      </c>
      <c r="L512" s="232"/>
      <c r="M512" s="232"/>
      <c r="N512" s="232"/>
      <c r="O512" s="232"/>
      <c r="P512" s="232"/>
      <c r="Q512" s="232"/>
      <c r="R512" s="237"/>
      <c r="T512" s="238"/>
      <c r="U512" s="232"/>
      <c r="V512" s="232"/>
      <c r="W512" s="232"/>
      <c r="X512" s="232"/>
      <c r="Y512" s="232"/>
      <c r="Z512" s="232"/>
      <c r="AA512" s="239"/>
      <c r="AT512" s="240" t="s">
        <v>173</v>
      </c>
      <c r="AU512" s="240" t="s">
        <v>144</v>
      </c>
      <c r="AV512" s="10" t="s">
        <v>144</v>
      </c>
      <c r="AW512" s="10" t="s">
        <v>34</v>
      </c>
      <c r="AX512" s="10" t="s">
        <v>76</v>
      </c>
      <c r="AY512" s="240" t="s">
        <v>165</v>
      </c>
    </row>
    <row r="513" s="10" customFormat="1" ht="16.5" customHeight="1">
      <c r="B513" s="231"/>
      <c r="C513" s="232"/>
      <c r="D513" s="232"/>
      <c r="E513" s="233" t="s">
        <v>22</v>
      </c>
      <c r="F513" s="241" t="s">
        <v>1428</v>
      </c>
      <c r="G513" s="232"/>
      <c r="H513" s="232"/>
      <c r="I513" s="232"/>
      <c r="J513" s="232"/>
      <c r="K513" s="236">
        <v>35.188000000000002</v>
      </c>
      <c r="L513" s="232"/>
      <c r="M513" s="232"/>
      <c r="N513" s="232"/>
      <c r="O513" s="232"/>
      <c r="P513" s="232"/>
      <c r="Q513" s="232"/>
      <c r="R513" s="237"/>
      <c r="T513" s="238"/>
      <c r="U513" s="232"/>
      <c r="V513" s="232"/>
      <c r="W513" s="232"/>
      <c r="X513" s="232"/>
      <c r="Y513" s="232"/>
      <c r="Z513" s="232"/>
      <c r="AA513" s="239"/>
      <c r="AT513" s="240" t="s">
        <v>173</v>
      </c>
      <c r="AU513" s="240" t="s">
        <v>144</v>
      </c>
      <c r="AV513" s="10" t="s">
        <v>144</v>
      </c>
      <c r="AW513" s="10" t="s">
        <v>34</v>
      </c>
      <c r="AX513" s="10" t="s">
        <v>76</v>
      </c>
      <c r="AY513" s="240" t="s">
        <v>165</v>
      </c>
    </row>
    <row r="514" s="10" customFormat="1" ht="25.5" customHeight="1">
      <c r="B514" s="231"/>
      <c r="C514" s="232"/>
      <c r="D514" s="232"/>
      <c r="E514" s="233" t="s">
        <v>22</v>
      </c>
      <c r="F514" s="241" t="s">
        <v>992</v>
      </c>
      <c r="G514" s="232"/>
      <c r="H514" s="232"/>
      <c r="I514" s="232"/>
      <c r="J514" s="232"/>
      <c r="K514" s="236">
        <v>67.665000000000006</v>
      </c>
      <c r="L514" s="232"/>
      <c r="M514" s="232"/>
      <c r="N514" s="232"/>
      <c r="O514" s="232"/>
      <c r="P514" s="232"/>
      <c r="Q514" s="232"/>
      <c r="R514" s="237"/>
      <c r="T514" s="238"/>
      <c r="U514" s="232"/>
      <c r="V514" s="232"/>
      <c r="W514" s="232"/>
      <c r="X514" s="232"/>
      <c r="Y514" s="232"/>
      <c r="Z514" s="232"/>
      <c r="AA514" s="239"/>
      <c r="AT514" s="240" t="s">
        <v>173</v>
      </c>
      <c r="AU514" s="240" t="s">
        <v>144</v>
      </c>
      <c r="AV514" s="10" t="s">
        <v>144</v>
      </c>
      <c r="AW514" s="10" t="s">
        <v>34</v>
      </c>
      <c r="AX514" s="10" t="s">
        <v>76</v>
      </c>
      <c r="AY514" s="240" t="s">
        <v>165</v>
      </c>
    </row>
    <row r="515" s="10" customFormat="1" ht="16.5" customHeight="1">
      <c r="B515" s="231"/>
      <c r="C515" s="232"/>
      <c r="D515" s="232"/>
      <c r="E515" s="233" t="s">
        <v>22</v>
      </c>
      <c r="F515" s="241" t="s">
        <v>993</v>
      </c>
      <c r="G515" s="232"/>
      <c r="H515" s="232"/>
      <c r="I515" s="232"/>
      <c r="J515" s="232"/>
      <c r="K515" s="236">
        <v>13.49</v>
      </c>
      <c r="L515" s="232"/>
      <c r="M515" s="232"/>
      <c r="N515" s="232"/>
      <c r="O515" s="232"/>
      <c r="P515" s="232"/>
      <c r="Q515" s="232"/>
      <c r="R515" s="237"/>
      <c r="T515" s="238"/>
      <c r="U515" s="232"/>
      <c r="V515" s="232"/>
      <c r="W515" s="232"/>
      <c r="X515" s="232"/>
      <c r="Y515" s="232"/>
      <c r="Z515" s="232"/>
      <c r="AA515" s="239"/>
      <c r="AT515" s="240" t="s">
        <v>173</v>
      </c>
      <c r="AU515" s="240" t="s">
        <v>144</v>
      </c>
      <c r="AV515" s="10" t="s">
        <v>144</v>
      </c>
      <c r="AW515" s="10" t="s">
        <v>34</v>
      </c>
      <c r="AX515" s="10" t="s">
        <v>76</v>
      </c>
      <c r="AY515" s="240" t="s">
        <v>165</v>
      </c>
    </row>
    <row r="516" s="10" customFormat="1" ht="16.5" customHeight="1">
      <c r="B516" s="231"/>
      <c r="C516" s="232"/>
      <c r="D516" s="232"/>
      <c r="E516" s="233" t="s">
        <v>22</v>
      </c>
      <c r="F516" s="241" t="s">
        <v>994</v>
      </c>
      <c r="G516" s="232"/>
      <c r="H516" s="232"/>
      <c r="I516" s="232"/>
      <c r="J516" s="232"/>
      <c r="K516" s="236">
        <v>27.27</v>
      </c>
      <c r="L516" s="232"/>
      <c r="M516" s="232"/>
      <c r="N516" s="232"/>
      <c r="O516" s="232"/>
      <c r="P516" s="232"/>
      <c r="Q516" s="232"/>
      <c r="R516" s="237"/>
      <c r="T516" s="238"/>
      <c r="U516" s="232"/>
      <c r="V516" s="232"/>
      <c r="W516" s="232"/>
      <c r="X516" s="232"/>
      <c r="Y516" s="232"/>
      <c r="Z516" s="232"/>
      <c r="AA516" s="239"/>
      <c r="AT516" s="240" t="s">
        <v>173</v>
      </c>
      <c r="AU516" s="240" t="s">
        <v>144</v>
      </c>
      <c r="AV516" s="10" t="s">
        <v>144</v>
      </c>
      <c r="AW516" s="10" t="s">
        <v>34</v>
      </c>
      <c r="AX516" s="10" t="s">
        <v>76</v>
      </c>
      <c r="AY516" s="240" t="s">
        <v>165</v>
      </c>
    </row>
    <row r="517" s="10" customFormat="1" ht="16.5" customHeight="1">
      <c r="B517" s="231"/>
      <c r="C517" s="232"/>
      <c r="D517" s="232"/>
      <c r="E517" s="233" t="s">
        <v>22</v>
      </c>
      <c r="F517" s="241" t="s">
        <v>1021</v>
      </c>
      <c r="G517" s="232"/>
      <c r="H517" s="232"/>
      <c r="I517" s="232"/>
      <c r="J517" s="232"/>
      <c r="K517" s="236">
        <v>56.840000000000003</v>
      </c>
      <c r="L517" s="232"/>
      <c r="M517" s="232"/>
      <c r="N517" s="232"/>
      <c r="O517" s="232"/>
      <c r="P517" s="232"/>
      <c r="Q517" s="232"/>
      <c r="R517" s="237"/>
      <c r="T517" s="238"/>
      <c r="U517" s="232"/>
      <c r="V517" s="232"/>
      <c r="W517" s="232"/>
      <c r="X517" s="232"/>
      <c r="Y517" s="232"/>
      <c r="Z517" s="232"/>
      <c r="AA517" s="239"/>
      <c r="AT517" s="240" t="s">
        <v>173</v>
      </c>
      <c r="AU517" s="240" t="s">
        <v>144</v>
      </c>
      <c r="AV517" s="10" t="s">
        <v>144</v>
      </c>
      <c r="AW517" s="10" t="s">
        <v>34</v>
      </c>
      <c r="AX517" s="10" t="s">
        <v>76</v>
      </c>
      <c r="AY517" s="240" t="s">
        <v>165</v>
      </c>
    </row>
    <row r="518" s="10" customFormat="1" ht="16.5" customHeight="1">
      <c r="B518" s="231"/>
      <c r="C518" s="232"/>
      <c r="D518" s="232"/>
      <c r="E518" s="233" t="s">
        <v>22</v>
      </c>
      <c r="F518" s="241" t="s">
        <v>996</v>
      </c>
      <c r="G518" s="232"/>
      <c r="H518" s="232"/>
      <c r="I518" s="232"/>
      <c r="J518" s="232"/>
      <c r="K518" s="236">
        <v>7.7220000000000004</v>
      </c>
      <c r="L518" s="232"/>
      <c r="M518" s="232"/>
      <c r="N518" s="232"/>
      <c r="O518" s="232"/>
      <c r="P518" s="232"/>
      <c r="Q518" s="232"/>
      <c r="R518" s="237"/>
      <c r="T518" s="238"/>
      <c r="U518" s="232"/>
      <c r="V518" s="232"/>
      <c r="W518" s="232"/>
      <c r="X518" s="232"/>
      <c r="Y518" s="232"/>
      <c r="Z518" s="232"/>
      <c r="AA518" s="239"/>
      <c r="AT518" s="240" t="s">
        <v>173</v>
      </c>
      <c r="AU518" s="240" t="s">
        <v>144</v>
      </c>
      <c r="AV518" s="10" t="s">
        <v>144</v>
      </c>
      <c r="AW518" s="10" t="s">
        <v>34</v>
      </c>
      <c r="AX518" s="10" t="s">
        <v>76</v>
      </c>
      <c r="AY518" s="240" t="s">
        <v>165</v>
      </c>
    </row>
    <row r="519" s="10" customFormat="1" ht="16.5" customHeight="1">
      <c r="B519" s="231"/>
      <c r="C519" s="232"/>
      <c r="D519" s="232"/>
      <c r="E519" s="233" t="s">
        <v>22</v>
      </c>
      <c r="F519" s="241" t="s">
        <v>261</v>
      </c>
      <c r="G519" s="232"/>
      <c r="H519" s="232"/>
      <c r="I519" s="232"/>
      <c r="J519" s="232"/>
      <c r="K519" s="236">
        <v>-24.309999999999999</v>
      </c>
      <c r="L519" s="232"/>
      <c r="M519" s="232"/>
      <c r="N519" s="232"/>
      <c r="O519" s="232"/>
      <c r="P519" s="232"/>
      <c r="Q519" s="232"/>
      <c r="R519" s="237"/>
      <c r="T519" s="238"/>
      <c r="U519" s="232"/>
      <c r="V519" s="232"/>
      <c r="W519" s="232"/>
      <c r="X519" s="232"/>
      <c r="Y519" s="232"/>
      <c r="Z519" s="232"/>
      <c r="AA519" s="239"/>
      <c r="AT519" s="240" t="s">
        <v>173</v>
      </c>
      <c r="AU519" s="240" t="s">
        <v>144</v>
      </c>
      <c r="AV519" s="10" t="s">
        <v>144</v>
      </c>
      <c r="AW519" s="10" t="s">
        <v>34</v>
      </c>
      <c r="AX519" s="10" t="s">
        <v>76</v>
      </c>
      <c r="AY519" s="240" t="s">
        <v>165</v>
      </c>
    </row>
    <row r="520" s="11" customFormat="1" ht="16.5" customHeight="1">
      <c r="B520" s="242"/>
      <c r="C520" s="243"/>
      <c r="D520" s="243"/>
      <c r="E520" s="244" t="s">
        <v>22</v>
      </c>
      <c r="F520" s="245" t="s">
        <v>189</v>
      </c>
      <c r="G520" s="243"/>
      <c r="H520" s="243"/>
      <c r="I520" s="243"/>
      <c r="J520" s="243"/>
      <c r="K520" s="246">
        <v>289.28800000000001</v>
      </c>
      <c r="L520" s="243"/>
      <c r="M520" s="243"/>
      <c r="N520" s="243"/>
      <c r="O520" s="243"/>
      <c r="P520" s="243"/>
      <c r="Q520" s="243"/>
      <c r="R520" s="247"/>
      <c r="T520" s="248"/>
      <c r="U520" s="243"/>
      <c r="V520" s="243"/>
      <c r="W520" s="243"/>
      <c r="X520" s="243"/>
      <c r="Y520" s="243"/>
      <c r="Z520" s="243"/>
      <c r="AA520" s="249"/>
      <c r="AT520" s="250" t="s">
        <v>173</v>
      </c>
      <c r="AU520" s="250" t="s">
        <v>144</v>
      </c>
      <c r="AV520" s="11" t="s">
        <v>170</v>
      </c>
      <c r="AW520" s="11" t="s">
        <v>34</v>
      </c>
      <c r="AX520" s="11" t="s">
        <v>84</v>
      </c>
      <c r="AY520" s="250" t="s">
        <v>165</v>
      </c>
    </row>
    <row r="521" s="1" customFormat="1" ht="38.25" customHeight="1">
      <c r="B521" s="47"/>
      <c r="C521" s="220" t="s">
        <v>1429</v>
      </c>
      <c r="D521" s="220" t="s">
        <v>166</v>
      </c>
      <c r="E521" s="221" t="s">
        <v>1023</v>
      </c>
      <c r="F521" s="222" t="s">
        <v>1024</v>
      </c>
      <c r="G521" s="222"/>
      <c r="H521" s="222"/>
      <c r="I521" s="222"/>
      <c r="J521" s="223" t="s">
        <v>185</v>
      </c>
      <c r="K521" s="224">
        <v>289.28800000000001</v>
      </c>
      <c r="L521" s="225">
        <v>0</v>
      </c>
      <c r="M521" s="226"/>
      <c r="N521" s="227">
        <f>ROUND(L521*K521,2)</f>
        <v>0</v>
      </c>
      <c r="O521" s="227"/>
      <c r="P521" s="227"/>
      <c r="Q521" s="227"/>
      <c r="R521" s="49"/>
      <c r="T521" s="228" t="s">
        <v>22</v>
      </c>
      <c r="U521" s="57" t="s">
        <v>43</v>
      </c>
      <c r="V521" s="48"/>
      <c r="W521" s="229">
        <f>V521*K521</f>
        <v>0</v>
      </c>
      <c r="X521" s="229">
        <v>0.00027</v>
      </c>
      <c r="Y521" s="229">
        <f>X521*K521</f>
        <v>0.078107759999999998</v>
      </c>
      <c r="Z521" s="229">
        <v>0</v>
      </c>
      <c r="AA521" s="230">
        <f>Z521*K521</f>
        <v>0</v>
      </c>
      <c r="AR521" s="23" t="s">
        <v>249</v>
      </c>
      <c r="AT521" s="23" t="s">
        <v>166</v>
      </c>
      <c r="AU521" s="23" t="s">
        <v>144</v>
      </c>
      <c r="AY521" s="23" t="s">
        <v>165</v>
      </c>
      <c r="BE521" s="143">
        <f>IF(U521="základní",N521,0)</f>
        <v>0</v>
      </c>
      <c r="BF521" s="143">
        <f>IF(U521="snížená",N521,0)</f>
        <v>0</v>
      </c>
      <c r="BG521" s="143">
        <f>IF(U521="zákl. přenesená",N521,0)</f>
        <v>0</v>
      </c>
      <c r="BH521" s="143">
        <f>IF(U521="sníž. přenesená",N521,0)</f>
        <v>0</v>
      </c>
      <c r="BI521" s="143">
        <f>IF(U521="nulová",N521,0)</f>
        <v>0</v>
      </c>
      <c r="BJ521" s="23" t="s">
        <v>144</v>
      </c>
      <c r="BK521" s="143">
        <f>ROUND(L521*K521,2)</f>
        <v>0</v>
      </c>
      <c r="BL521" s="23" t="s">
        <v>249</v>
      </c>
      <c r="BM521" s="23" t="s">
        <v>1430</v>
      </c>
    </row>
    <row r="522" s="9" customFormat="1" ht="37.44" customHeight="1">
      <c r="B522" s="206"/>
      <c r="C522" s="207"/>
      <c r="D522" s="208" t="s">
        <v>139</v>
      </c>
      <c r="E522" s="208"/>
      <c r="F522" s="208"/>
      <c r="G522" s="208"/>
      <c r="H522" s="208"/>
      <c r="I522" s="208"/>
      <c r="J522" s="208"/>
      <c r="K522" s="208"/>
      <c r="L522" s="208"/>
      <c r="M522" s="208"/>
      <c r="N522" s="270">
        <f>BK522</f>
        <v>0</v>
      </c>
      <c r="O522" s="271"/>
      <c r="P522" s="271"/>
      <c r="Q522" s="271"/>
      <c r="R522" s="210"/>
      <c r="T522" s="211"/>
      <c r="U522" s="207"/>
      <c r="V522" s="207"/>
      <c r="W522" s="212">
        <f>W523</f>
        <v>0</v>
      </c>
      <c r="X522" s="207"/>
      <c r="Y522" s="212">
        <f>Y523</f>
        <v>0</v>
      </c>
      <c r="Z522" s="207"/>
      <c r="AA522" s="213">
        <f>AA523</f>
        <v>0</v>
      </c>
      <c r="AR522" s="214" t="s">
        <v>178</v>
      </c>
      <c r="AT522" s="215" t="s">
        <v>75</v>
      </c>
      <c r="AU522" s="215" t="s">
        <v>76</v>
      </c>
      <c r="AY522" s="214" t="s">
        <v>165</v>
      </c>
      <c r="BK522" s="216">
        <f>BK523</f>
        <v>0</v>
      </c>
    </row>
    <row r="523" s="9" customFormat="1" ht="19.92" customHeight="1">
      <c r="B523" s="206"/>
      <c r="C523" s="207"/>
      <c r="D523" s="217" t="s">
        <v>140</v>
      </c>
      <c r="E523" s="217"/>
      <c r="F523" s="217"/>
      <c r="G523" s="217"/>
      <c r="H523" s="217"/>
      <c r="I523" s="217"/>
      <c r="J523" s="217"/>
      <c r="K523" s="217"/>
      <c r="L523" s="217"/>
      <c r="M523" s="217"/>
      <c r="N523" s="218">
        <f>BK523</f>
        <v>0</v>
      </c>
      <c r="O523" s="219"/>
      <c r="P523" s="219"/>
      <c r="Q523" s="219"/>
      <c r="R523" s="210"/>
      <c r="T523" s="211"/>
      <c r="U523" s="207"/>
      <c r="V523" s="207"/>
      <c r="W523" s="212">
        <f>SUM(W524:W526)</f>
        <v>0</v>
      </c>
      <c r="X523" s="207"/>
      <c r="Y523" s="212">
        <f>SUM(Y524:Y526)</f>
        <v>0</v>
      </c>
      <c r="Z523" s="207"/>
      <c r="AA523" s="213">
        <f>SUM(AA524:AA526)</f>
        <v>0</v>
      </c>
      <c r="AR523" s="214" t="s">
        <v>178</v>
      </c>
      <c r="AT523" s="215" t="s">
        <v>75</v>
      </c>
      <c r="AU523" s="215" t="s">
        <v>84</v>
      </c>
      <c r="AY523" s="214" t="s">
        <v>165</v>
      </c>
      <c r="BK523" s="216">
        <f>SUM(BK524:BK526)</f>
        <v>0</v>
      </c>
    </row>
    <row r="524" s="1" customFormat="1" ht="38.25" customHeight="1">
      <c r="B524" s="47"/>
      <c r="C524" s="220" t="s">
        <v>1431</v>
      </c>
      <c r="D524" s="220" t="s">
        <v>166</v>
      </c>
      <c r="E524" s="221" t="s">
        <v>1027</v>
      </c>
      <c r="F524" s="222" t="s">
        <v>1028</v>
      </c>
      <c r="G524" s="222"/>
      <c r="H524" s="222"/>
      <c r="I524" s="222"/>
      <c r="J524" s="223" t="s">
        <v>169</v>
      </c>
      <c r="K524" s="224">
        <v>1</v>
      </c>
      <c r="L524" s="225">
        <v>0</v>
      </c>
      <c r="M524" s="226"/>
      <c r="N524" s="227">
        <f>ROUND(L524*K524,2)</f>
        <v>0</v>
      </c>
      <c r="O524" s="227"/>
      <c r="P524" s="227"/>
      <c r="Q524" s="227"/>
      <c r="R524" s="49"/>
      <c r="T524" s="228" t="s">
        <v>22</v>
      </c>
      <c r="U524" s="57" t="s">
        <v>43</v>
      </c>
      <c r="V524" s="48"/>
      <c r="W524" s="229">
        <f>V524*K524</f>
        <v>0</v>
      </c>
      <c r="X524" s="229">
        <v>0</v>
      </c>
      <c r="Y524" s="229">
        <f>X524*K524</f>
        <v>0</v>
      </c>
      <c r="Z524" s="229">
        <v>0</v>
      </c>
      <c r="AA524" s="230">
        <f>Z524*K524</f>
        <v>0</v>
      </c>
      <c r="AR524" s="23" t="s">
        <v>478</v>
      </c>
      <c r="AT524" s="23" t="s">
        <v>166</v>
      </c>
      <c r="AU524" s="23" t="s">
        <v>144</v>
      </c>
      <c r="AY524" s="23" t="s">
        <v>165</v>
      </c>
      <c r="BE524" s="143">
        <f>IF(U524="základní",N524,0)</f>
        <v>0</v>
      </c>
      <c r="BF524" s="143">
        <f>IF(U524="snížená",N524,0)</f>
        <v>0</v>
      </c>
      <c r="BG524" s="143">
        <f>IF(U524="zákl. přenesená",N524,0)</f>
        <v>0</v>
      </c>
      <c r="BH524" s="143">
        <f>IF(U524="sníž. přenesená",N524,0)</f>
        <v>0</v>
      </c>
      <c r="BI524" s="143">
        <f>IF(U524="nulová",N524,0)</f>
        <v>0</v>
      </c>
      <c r="BJ524" s="23" t="s">
        <v>144</v>
      </c>
      <c r="BK524" s="143">
        <f>ROUND(L524*K524,2)</f>
        <v>0</v>
      </c>
      <c r="BL524" s="23" t="s">
        <v>478</v>
      </c>
      <c r="BM524" s="23" t="s">
        <v>1432</v>
      </c>
    </row>
    <row r="525" s="1" customFormat="1" ht="16.5" customHeight="1">
      <c r="B525" s="47"/>
      <c r="C525" s="260" t="s">
        <v>1433</v>
      </c>
      <c r="D525" s="260" t="s">
        <v>268</v>
      </c>
      <c r="E525" s="261" t="s">
        <v>1031</v>
      </c>
      <c r="F525" s="262" t="s">
        <v>1032</v>
      </c>
      <c r="G525" s="262"/>
      <c r="H525" s="262"/>
      <c r="I525" s="262"/>
      <c r="J525" s="263" t="s">
        <v>494</v>
      </c>
      <c r="K525" s="264">
        <v>1</v>
      </c>
      <c r="L525" s="265">
        <v>0</v>
      </c>
      <c r="M525" s="266"/>
      <c r="N525" s="267">
        <f>ROUND(L525*K525,2)</f>
        <v>0</v>
      </c>
      <c r="O525" s="227"/>
      <c r="P525" s="227"/>
      <c r="Q525" s="227"/>
      <c r="R525" s="49"/>
      <c r="T525" s="228" t="s">
        <v>22</v>
      </c>
      <c r="U525" s="57" t="s">
        <v>43</v>
      </c>
      <c r="V525" s="48"/>
      <c r="W525" s="229">
        <f>V525*K525</f>
        <v>0</v>
      </c>
      <c r="X525" s="229">
        <v>0</v>
      </c>
      <c r="Y525" s="229">
        <f>X525*K525</f>
        <v>0</v>
      </c>
      <c r="Z525" s="229">
        <v>0</v>
      </c>
      <c r="AA525" s="230">
        <f>Z525*K525</f>
        <v>0</v>
      </c>
      <c r="AR525" s="23" t="s">
        <v>1033</v>
      </c>
      <c r="AT525" s="23" t="s">
        <v>268</v>
      </c>
      <c r="AU525" s="23" t="s">
        <v>144</v>
      </c>
      <c r="AY525" s="23" t="s">
        <v>165</v>
      </c>
      <c r="BE525" s="143">
        <f>IF(U525="základní",N525,0)</f>
        <v>0</v>
      </c>
      <c r="BF525" s="143">
        <f>IF(U525="snížená",N525,0)</f>
        <v>0</v>
      </c>
      <c r="BG525" s="143">
        <f>IF(U525="zákl. přenesená",N525,0)</f>
        <v>0</v>
      </c>
      <c r="BH525" s="143">
        <f>IF(U525="sníž. přenesená",N525,0)</f>
        <v>0</v>
      </c>
      <c r="BI525" s="143">
        <f>IF(U525="nulová",N525,0)</f>
        <v>0</v>
      </c>
      <c r="BJ525" s="23" t="s">
        <v>144</v>
      </c>
      <c r="BK525" s="143">
        <f>ROUND(L525*K525,2)</f>
        <v>0</v>
      </c>
      <c r="BL525" s="23" t="s">
        <v>478</v>
      </c>
      <c r="BM525" s="23" t="s">
        <v>1434</v>
      </c>
    </row>
    <row r="526" s="1" customFormat="1" ht="16.5" customHeight="1">
      <c r="B526" s="47"/>
      <c r="C526" s="220" t="s">
        <v>1435</v>
      </c>
      <c r="D526" s="220" t="s">
        <v>166</v>
      </c>
      <c r="E526" s="221" t="s">
        <v>1036</v>
      </c>
      <c r="F526" s="222" t="s">
        <v>1037</v>
      </c>
      <c r="G526" s="222"/>
      <c r="H526" s="222"/>
      <c r="I526" s="222"/>
      <c r="J526" s="223" t="s">
        <v>712</v>
      </c>
      <c r="K526" s="224">
        <v>1</v>
      </c>
      <c r="L526" s="225">
        <v>0</v>
      </c>
      <c r="M526" s="226"/>
      <c r="N526" s="227">
        <f>ROUND(L526*K526,2)</f>
        <v>0</v>
      </c>
      <c r="O526" s="227"/>
      <c r="P526" s="227"/>
      <c r="Q526" s="227"/>
      <c r="R526" s="49"/>
      <c r="T526" s="228" t="s">
        <v>22</v>
      </c>
      <c r="U526" s="57" t="s">
        <v>43</v>
      </c>
      <c r="V526" s="48"/>
      <c r="W526" s="229">
        <f>V526*K526</f>
        <v>0</v>
      </c>
      <c r="X526" s="229">
        <v>0</v>
      </c>
      <c r="Y526" s="229">
        <f>X526*K526</f>
        <v>0</v>
      </c>
      <c r="Z526" s="229">
        <v>0</v>
      </c>
      <c r="AA526" s="230">
        <f>Z526*K526</f>
        <v>0</v>
      </c>
      <c r="AR526" s="23" t="s">
        <v>478</v>
      </c>
      <c r="AT526" s="23" t="s">
        <v>166</v>
      </c>
      <c r="AU526" s="23" t="s">
        <v>144</v>
      </c>
      <c r="AY526" s="23" t="s">
        <v>165</v>
      </c>
      <c r="BE526" s="143">
        <f>IF(U526="základní",N526,0)</f>
        <v>0</v>
      </c>
      <c r="BF526" s="143">
        <f>IF(U526="snížená",N526,0)</f>
        <v>0</v>
      </c>
      <c r="BG526" s="143">
        <f>IF(U526="zákl. přenesená",N526,0)</f>
        <v>0</v>
      </c>
      <c r="BH526" s="143">
        <f>IF(U526="sníž. přenesená",N526,0)</f>
        <v>0</v>
      </c>
      <c r="BI526" s="143">
        <f>IF(U526="nulová",N526,0)</f>
        <v>0</v>
      </c>
      <c r="BJ526" s="23" t="s">
        <v>144</v>
      </c>
      <c r="BK526" s="143">
        <f>ROUND(L526*K526,2)</f>
        <v>0</v>
      </c>
      <c r="BL526" s="23" t="s">
        <v>478</v>
      </c>
      <c r="BM526" s="23" t="s">
        <v>1436</v>
      </c>
    </row>
    <row r="527" s="1" customFormat="1" ht="49.92" customHeight="1">
      <c r="B527" s="47"/>
      <c r="C527" s="48"/>
      <c r="D527" s="208" t="s">
        <v>1039</v>
      </c>
      <c r="E527" s="48"/>
      <c r="F527" s="48"/>
      <c r="G527" s="48"/>
      <c r="H527" s="48"/>
      <c r="I527" s="48"/>
      <c r="J527" s="48"/>
      <c r="K527" s="48"/>
      <c r="L527" s="48"/>
      <c r="M527" s="48"/>
      <c r="N527" s="270">
        <f>BK527</f>
        <v>0</v>
      </c>
      <c r="O527" s="271"/>
      <c r="P527" s="271"/>
      <c r="Q527" s="271"/>
      <c r="R527" s="49"/>
      <c r="T527" s="194"/>
      <c r="U527" s="73"/>
      <c r="V527" s="73"/>
      <c r="W527" s="73"/>
      <c r="X527" s="73"/>
      <c r="Y527" s="73"/>
      <c r="Z527" s="73"/>
      <c r="AA527" s="75"/>
      <c r="AT527" s="23" t="s">
        <v>75</v>
      </c>
      <c r="AU527" s="23" t="s">
        <v>76</v>
      </c>
      <c r="AY527" s="23" t="s">
        <v>1040</v>
      </c>
      <c r="BK527" s="143">
        <v>0</v>
      </c>
    </row>
    <row r="528" s="1" customFormat="1" ht="6.96" customHeight="1">
      <c r="B528" s="76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8"/>
    </row>
  </sheetData>
  <sheetProtection sheet="1" formatColumns="0" formatRows="0" objects="1" scenarios="1" spinCount="10" saltValue="y++T2E6DSDPHEyO8fKZZFYq62ym71nE5fZu+EaXS4uf6Do5qbcpIFlSk5XyeHqMa/NJBHtL+EUlnCpsfvjLKfA==" hashValue="955vAQalHbru7We/HC4zkQJnkDbvF/NutVKrpDVo8Qd2imOrR7xLaSmbOBTbO8lHf8Qna29yByUD+p2/3gAy9Q==" algorithmName="SHA-512" password="CC35"/>
  <mergeCells count="87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F129:P129"/>
    <mergeCell ref="F130:P130"/>
    <mergeCell ref="M132:P132"/>
    <mergeCell ref="M134:Q134"/>
    <mergeCell ref="M135:Q135"/>
    <mergeCell ref="F137:I137"/>
    <mergeCell ref="L137:M137"/>
    <mergeCell ref="N137:Q137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L156:M156"/>
    <mergeCell ref="N156:Q156"/>
    <mergeCell ref="F157:I157"/>
    <mergeCell ref="F158:I158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F167:I167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L175:M175"/>
    <mergeCell ref="N175:Q175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L181:M181"/>
    <mergeCell ref="N181:Q181"/>
    <mergeCell ref="F182:I182"/>
    <mergeCell ref="F183:I183"/>
    <mergeCell ref="F184:I184"/>
    <mergeCell ref="F185:I185"/>
    <mergeCell ref="F186:I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7:I207"/>
    <mergeCell ref="L207:M207"/>
    <mergeCell ref="N207:Q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L214:M214"/>
    <mergeCell ref="N214:Q214"/>
    <mergeCell ref="F215:I215"/>
    <mergeCell ref="F216:I216"/>
    <mergeCell ref="F217:I217"/>
    <mergeCell ref="F218:I218"/>
    <mergeCell ref="F219:I219"/>
    <mergeCell ref="L219:M219"/>
    <mergeCell ref="N219:Q219"/>
    <mergeCell ref="F220:I220"/>
    <mergeCell ref="F221:I221"/>
    <mergeCell ref="F222:I222"/>
    <mergeCell ref="F223:I223"/>
    <mergeCell ref="F224:I224"/>
    <mergeCell ref="F225:I225"/>
    <mergeCell ref="L225:M225"/>
    <mergeCell ref="N225:Q225"/>
    <mergeCell ref="F226:I226"/>
    <mergeCell ref="F227:I227"/>
    <mergeCell ref="F228:I228"/>
    <mergeCell ref="L228:M228"/>
    <mergeCell ref="N228:Q228"/>
    <mergeCell ref="F229:I229"/>
    <mergeCell ref="F230:I230"/>
    <mergeCell ref="F231:I231"/>
    <mergeCell ref="L231:M231"/>
    <mergeCell ref="N231:Q231"/>
    <mergeCell ref="F232:I232"/>
    <mergeCell ref="F233:I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F239:I239"/>
    <mergeCell ref="F240:I240"/>
    <mergeCell ref="F241:I241"/>
    <mergeCell ref="L241:M241"/>
    <mergeCell ref="N241:Q241"/>
    <mergeCell ref="F242:I242"/>
    <mergeCell ref="F243:I243"/>
    <mergeCell ref="F244:I244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1:I251"/>
    <mergeCell ref="L251:M251"/>
    <mergeCell ref="N251:Q251"/>
    <mergeCell ref="F254:I254"/>
    <mergeCell ref="L254:M254"/>
    <mergeCell ref="N254:Q254"/>
    <mergeCell ref="F255:I255"/>
    <mergeCell ref="F256:I256"/>
    <mergeCell ref="F257:I257"/>
    <mergeCell ref="F258:I258"/>
    <mergeCell ref="L258:M258"/>
    <mergeCell ref="N258:Q258"/>
    <mergeCell ref="F259:I259"/>
    <mergeCell ref="F260:I260"/>
    <mergeCell ref="F261:I261"/>
    <mergeCell ref="L261:M261"/>
    <mergeCell ref="N261:Q261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L267:M267"/>
    <mergeCell ref="N267:Q267"/>
    <mergeCell ref="F268:I268"/>
    <mergeCell ref="L268:M268"/>
    <mergeCell ref="N268:Q268"/>
    <mergeCell ref="F270:I270"/>
    <mergeCell ref="L270:M270"/>
    <mergeCell ref="N270:Q270"/>
    <mergeCell ref="F271:I271"/>
    <mergeCell ref="F272:I272"/>
    <mergeCell ref="F273:I273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5:I365"/>
    <mergeCell ref="L365:M365"/>
    <mergeCell ref="N365:Q365"/>
    <mergeCell ref="F366:I366"/>
    <mergeCell ref="F367:I367"/>
    <mergeCell ref="F368:I368"/>
    <mergeCell ref="F369:I369"/>
    <mergeCell ref="F370:I370"/>
    <mergeCell ref="F371:I371"/>
    <mergeCell ref="L371:M371"/>
    <mergeCell ref="N371:Q371"/>
    <mergeCell ref="F372:I372"/>
    <mergeCell ref="F373:I373"/>
    <mergeCell ref="F374:I374"/>
    <mergeCell ref="F375:I375"/>
    <mergeCell ref="F376:I376"/>
    <mergeCell ref="L376:M376"/>
    <mergeCell ref="N376:Q376"/>
    <mergeCell ref="F377:I377"/>
    <mergeCell ref="F378:I378"/>
    <mergeCell ref="F379:I379"/>
    <mergeCell ref="L379:M379"/>
    <mergeCell ref="N379:Q379"/>
    <mergeCell ref="F381:I381"/>
    <mergeCell ref="L381:M381"/>
    <mergeCell ref="N381:Q381"/>
    <mergeCell ref="F382:I382"/>
    <mergeCell ref="F383:I383"/>
    <mergeCell ref="L383:M383"/>
    <mergeCell ref="N383:Q383"/>
    <mergeCell ref="F384:I384"/>
    <mergeCell ref="F385:I385"/>
    <mergeCell ref="F386:I386"/>
    <mergeCell ref="F387:I387"/>
    <mergeCell ref="F388:I388"/>
    <mergeCell ref="F389:I389"/>
    <mergeCell ref="L389:M389"/>
    <mergeCell ref="N389:Q389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8:I408"/>
    <mergeCell ref="L408:M408"/>
    <mergeCell ref="N408:Q408"/>
    <mergeCell ref="F409:I409"/>
    <mergeCell ref="F410:I410"/>
    <mergeCell ref="F411:I411"/>
    <mergeCell ref="F412:I412"/>
    <mergeCell ref="L412:M412"/>
    <mergeCell ref="N412:Q412"/>
    <mergeCell ref="F413:I413"/>
    <mergeCell ref="F414:I414"/>
    <mergeCell ref="F415:I415"/>
    <mergeCell ref="L415:M415"/>
    <mergeCell ref="N415:Q415"/>
    <mergeCell ref="F416:I416"/>
    <mergeCell ref="F417:I417"/>
    <mergeCell ref="F418:I418"/>
    <mergeCell ref="F419:I419"/>
    <mergeCell ref="F420:I420"/>
    <mergeCell ref="F421:I421"/>
    <mergeCell ref="L421:M421"/>
    <mergeCell ref="N421:Q421"/>
    <mergeCell ref="F422:I422"/>
    <mergeCell ref="L422:M422"/>
    <mergeCell ref="N422:Q422"/>
    <mergeCell ref="F423:I423"/>
    <mergeCell ref="F424:I424"/>
    <mergeCell ref="F425:I425"/>
    <mergeCell ref="F426:I426"/>
    <mergeCell ref="F427:I427"/>
    <mergeCell ref="L427:M427"/>
    <mergeCell ref="N427:Q427"/>
    <mergeCell ref="F428:I428"/>
    <mergeCell ref="F429:I429"/>
    <mergeCell ref="F430:I430"/>
    <mergeCell ref="L430:M430"/>
    <mergeCell ref="N430:Q430"/>
    <mergeCell ref="F431:I431"/>
    <mergeCell ref="L431:M431"/>
    <mergeCell ref="N431:Q431"/>
    <mergeCell ref="F432:I432"/>
    <mergeCell ref="F433:I433"/>
    <mergeCell ref="F434:I434"/>
    <mergeCell ref="L434:M434"/>
    <mergeCell ref="N434:Q434"/>
    <mergeCell ref="F435:I435"/>
    <mergeCell ref="L435:M435"/>
    <mergeCell ref="N435:Q435"/>
    <mergeCell ref="F436:I436"/>
    <mergeCell ref="F437:I437"/>
    <mergeCell ref="L437:M437"/>
    <mergeCell ref="N437:Q437"/>
    <mergeCell ref="F439:I439"/>
    <mergeCell ref="L439:M439"/>
    <mergeCell ref="N439:Q439"/>
    <mergeCell ref="F440:I440"/>
    <mergeCell ref="F441:I441"/>
    <mergeCell ref="F442:I442"/>
    <mergeCell ref="F443:I443"/>
    <mergeCell ref="F444:I444"/>
    <mergeCell ref="F445:I445"/>
    <mergeCell ref="F446:I446"/>
    <mergeCell ref="L446:M446"/>
    <mergeCell ref="N446:Q446"/>
    <mergeCell ref="F447:I447"/>
    <mergeCell ref="F448:I448"/>
    <mergeCell ref="F449:I449"/>
    <mergeCell ref="F450:I450"/>
    <mergeCell ref="F451:I451"/>
    <mergeCell ref="F452:I452"/>
    <mergeCell ref="L452:M452"/>
    <mergeCell ref="N452:Q452"/>
    <mergeCell ref="F453:I453"/>
    <mergeCell ref="L453:M453"/>
    <mergeCell ref="N453:Q453"/>
    <mergeCell ref="F454:I454"/>
    <mergeCell ref="L454:M454"/>
    <mergeCell ref="N454:Q454"/>
    <mergeCell ref="F455:I455"/>
    <mergeCell ref="L455:M455"/>
    <mergeCell ref="N455:Q455"/>
    <mergeCell ref="F456:I456"/>
    <mergeCell ref="F457:I457"/>
    <mergeCell ref="F458:I458"/>
    <mergeCell ref="L458:M458"/>
    <mergeCell ref="N458:Q458"/>
    <mergeCell ref="F459:I459"/>
    <mergeCell ref="L459:M459"/>
    <mergeCell ref="N459:Q459"/>
    <mergeCell ref="F460:I460"/>
    <mergeCell ref="F461:I461"/>
    <mergeCell ref="F462:I462"/>
    <mergeCell ref="F463:I463"/>
    <mergeCell ref="F464:I464"/>
    <mergeCell ref="F465:I465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70:I470"/>
    <mergeCell ref="L470:M470"/>
    <mergeCell ref="N470:Q470"/>
    <mergeCell ref="F471:I471"/>
    <mergeCell ref="F472:I472"/>
    <mergeCell ref="F473:I473"/>
    <mergeCell ref="F474:I474"/>
    <mergeCell ref="F475:I475"/>
    <mergeCell ref="L475:M475"/>
    <mergeCell ref="N475:Q475"/>
    <mergeCell ref="F476:I476"/>
    <mergeCell ref="L476:M476"/>
    <mergeCell ref="N476:Q476"/>
    <mergeCell ref="F477:I477"/>
    <mergeCell ref="F478:I478"/>
    <mergeCell ref="F479:I479"/>
    <mergeCell ref="F480:I480"/>
    <mergeCell ref="L480:M480"/>
    <mergeCell ref="N480:Q480"/>
    <mergeCell ref="F481:I481"/>
    <mergeCell ref="L481:M481"/>
    <mergeCell ref="N481:Q481"/>
    <mergeCell ref="F482:I482"/>
    <mergeCell ref="L482:M482"/>
    <mergeCell ref="N482:Q482"/>
    <mergeCell ref="F483:I483"/>
    <mergeCell ref="L483:M483"/>
    <mergeCell ref="N483:Q483"/>
    <mergeCell ref="F484:I484"/>
    <mergeCell ref="F485:I485"/>
    <mergeCell ref="F486:I486"/>
    <mergeCell ref="F487:I487"/>
    <mergeCell ref="L487:M487"/>
    <mergeCell ref="N487:Q487"/>
    <mergeCell ref="F489:I489"/>
    <mergeCell ref="L489:M489"/>
    <mergeCell ref="N489:Q489"/>
    <mergeCell ref="F490:I490"/>
    <mergeCell ref="F491:I491"/>
    <mergeCell ref="F492:I492"/>
    <mergeCell ref="F493:I493"/>
    <mergeCell ref="F494:I494"/>
    <mergeCell ref="L494:M494"/>
    <mergeCell ref="N494:Q494"/>
    <mergeCell ref="F496:I496"/>
    <mergeCell ref="L496:M496"/>
    <mergeCell ref="N496:Q496"/>
    <mergeCell ref="F497:I497"/>
    <mergeCell ref="F498:I498"/>
    <mergeCell ref="F499:I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L507:M507"/>
    <mergeCell ref="N507:Q507"/>
    <mergeCell ref="F508:I508"/>
    <mergeCell ref="L508:M508"/>
    <mergeCell ref="N508:Q508"/>
    <mergeCell ref="F509:I509"/>
    <mergeCell ref="L509:M509"/>
    <mergeCell ref="N509:Q509"/>
    <mergeCell ref="F510:I510"/>
    <mergeCell ref="L510:M510"/>
    <mergeCell ref="N510:Q510"/>
    <mergeCell ref="F511:I511"/>
    <mergeCell ref="F512:I512"/>
    <mergeCell ref="F513:I513"/>
    <mergeCell ref="F514:I514"/>
    <mergeCell ref="F515:I515"/>
    <mergeCell ref="F516:I516"/>
    <mergeCell ref="F517:I517"/>
    <mergeCell ref="F518:I518"/>
    <mergeCell ref="F519:I519"/>
    <mergeCell ref="F520:I520"/>
    <mergeCell ref="F521:I521"/>
    <mergeCell ref="L521:M521"/>
    <mergeCell ref="N521:Q521"/>
    <mergeCell ref="F524:I524"/>
    <mergeCell ref="L524:M524"/>
    <mergeCell ref="N524:Q524"/>
    <mergeCell ref="F525:I525"/>
    <mergeCell ref="L525:M525"/>
    <mergeCell ref="N525:Q525"/>
    <mergeCell ref="F526:I526"/>
    <mergeCell ref="L526:M526"/>
    <mergeCell ref="N526:Q526"/>
    <mergeCell ref="N138:Q138"/>
    <mergeCell ref="N139:Q139"/>
    <mergeCell ref="N140:Q140"/>
    <mergeCell ref="N159:Q159"/>
    <mergeCell ref="N206:Q206"/>
    <mergeCell ref="N245:Q245"/>
    <mergeCell ref="N250:Q250"/>
    <mergeCell ref="N252:Q252"/>
    <mergeCell ref="N253:Q253"/>
    <mergeCell ref="N269:Q269"/>
    <mergeCell ref="N274:Q274"/>
    <mergeCell ref="N287:Q287"/>
    <mergeCell ref="N305:Q305"/>
    <mergeCell ref="N328:Q328"/>
    <mergeCell ref="N364:Q364"/>
    <mergeCell ref="N380:Q380"/>
    <mergeCell ref="N390:Q390"/>
    <mergeCell ref="N407:Q407"/>
    <mergeCell ref="N438:Q438"/>
    <mergeCell ref="N469:Q469"/>
    <mergeCell ref="N488:Q488"/>
    <mergeCell ref="N495:Q495"/>
    <mergeCell ref="N522:Q522"/>
    <mergeCell ref="N523:Q523"/>
    <mergeCell ref="N527:Q527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7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104</v>
      </c>
      <c r="G1" s="16"/>
      <c r="H1" s="155" t="s">
        <v>105</v>
      </c>
      <c r="I1" s="155"/>
      <c r="J1" s="155"/>
      <c r="K1" s="155"/>
      <c r="L1" s="16" t="s">
        <v>106</v>
      </c>
      <c r="M1" s="14"/>
      <c r="N1" s="14"/>
      <c r="O1" s="15" t="s">
        <v>107</v>
      </c>
      <c r="P1" s="14"/>
      <c r="Q1" s="14"/>
      <c r="R1" s="14"/>
      <c r="S1" s="16" t="s">
        <v>108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94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109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>Oprava a modernizace dvou volných bytů o velikosti 1+3 na ul. Zapletalova 1097/8 a Chrustova 1021/22,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110</v>
      </c>
      <c r="E7" s="48"/>
      <c r="F7" s="37" t="s">
        <v>1437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9.2.2018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112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98</v>
      </c>
      <c r="E28" s="48"/>
      <c r="F28" s="48"/>
      <c r="G28" s="48"/>
      <c r="H28" s="48"/>
      <c r="I28" s="48"/>
      <c r="J28" s="48"/>
      <c r="K28" s="48"/>
      <c r="L28" s="48"/>
      <c r="M28" s="46">
        <f>N98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(SUM(BE98:BE105)+SUM(BE123:BE192))</f>
        <v>0</v>
      </c>
      <c r="I32" s="48"/>
      <c r="J32" s="48"/>
      <c r="K32" s="48"/>
      <c r="L32" s="48"/>
      <c r="M32" s="163">
        <f>ROUND((SUM(BE98:BE105)+SUM(BE123:BE192)),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(SUM(BF98:BF105)+SUM(BF123:BF192))</f>
        <v>0</v>
      </c>
      <c r="I33" s="48"/>
      <c r="J33" s="48"/>
      <c r="K33" s="48"/>
      <c r="L33" s="48"/>
      <c r="M33" s="163">
        <f>ROUND((SUM(BF98:BF105)+SUM(BF123:BF192)),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(SUM(BG98:BG105)+SUM(BG123:BG192))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(SUM(BH98:BH105)+SUM(BH123:BH192))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(SUM(BI98:BI105)+SUM(BI123:BI192))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113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>Oprava a modernizace dvou volných bytů o velikosti 1+3 na ul. Zapletalova 1097/8 a Chrustova 1021/22,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110</v>
      </c>
      <c r="D79" s="48"/>
      <c r="E79" s="48"/>
      <c r="F79" s="88" t="str">
        <f>F7</f>
        <v>02a - Vytápění + plynoinstalace-Zapletalova 1097/8, byt č.3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9.2.2018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114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115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116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N123</f>
        <v>0</v>
      </c>
      <c r="O88" s="175"/>
      <c r="P88" s="175"/>
      <c r="Q88" s="175"/>
      <c r="R88" s="49"/>
      <c r="T88" s="172"/>
      <c r="U88" s="172"/>
      <c r="AU88" s="23" t="s">
        <v>117</v>
      </c>
    </row>
    <row r="89" s="6" customFormat="1" ht="24.96" customHeight="1">
      <c r="B89" s="176"/>
      <c r="C89" s="177"/>
      <c r="D89" s="178" t="s">
        <v>1042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N124</f>
        <v>0</v>
      </c>
      <c r="O89" s="177"/>
      <c r="P89" s="177"/>
      <c r="Q89" s="177"/>
      <c r="R89" s="180"/>
      <c r="T89" s="181"/>
      <c r="U89" s="181"/>
    </row>
    <row r="90" s="6" customFormat="1" ht="24.96" customHeight="1">
      <c r="B90" s="176"/>
      <c r="C90" s="177"/>
      <c r="D90" s="178" t="s">
        <v>1043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N133</f>
        <v>0</v>
      </c>
      <c r="O90" s="177"/>
      <c r="P90" s="177"/>
      <c r="Q90" s="177"/>
      <c r="R90" s="180"/>
      <c r="T90" s="181"/>
      <c r="U90" s="181"/>
    </row>
    <row r="91" s="6" customFormat="1" ht="24.96" customHeight="1">
      <c r="B91" s="176"/>
      <c r="C91" s="177"/>
      <c r="D91" s="178" t="s">
        <v>1044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N142</f>
        <v>0</v>
      </c>
      <c r="O91" s="177"/>
      <c r="P91" s="177"/>
      <c r="Q91" s="177"/>
      <c r="R91" s="180"/>
      <c r="T91" s="181"/>
      <c r="U91" s="181"/>
    </row>
    <row r="92" s="6" customFormat="1" ht="24.96" customHeight="1">
      <c r="B92" s="176"/>
      <c r="C92" s="177"/>
      <c r="D92" s="178" t="s">
        <v>1045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N149</f>
        <v>0</v>
      </c>
      <c r="O92" s="177"/>
      <c r="P92" s="177"/>
      <c r="Q92" s="177"/>
      <c r="R92" s="180"/>
      <c r="T92" s="181"/>
      <c r="U92" s="181"/>
    </row>
    <row r="93" s="6" customFormat="1" ht="24.96" customHeight="1">
      <c r="B93" s="176"/>
      <c r="C93" s="177"/>
      <c r="D93" s="178" t="s">
        <v>1046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9">
        <f>N158</f>
        <v>0</v>
      </c>
      <c r="O93" s="177"/>
      <c r="P93" s="177"/>
      <c r="Q93" s="177"/>
      <c r="R93" s="180"/>
      <c r="T93" s="181"/>
      <c r="U93" s="181"/>
    </row>
    <row r="94" s="6" customFormat="1" ht="24.96" customHeight="1">
      <c r="B94" s="176"/>
      <c r="C94" s="177"/>
      <c r="D94" s="178" t="s">
        <v>1047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9">
        <f>N168</f>
        <v>0</v>
      </c>
      <c r="O94" s="177"/>
      <c r="P94" s="177"/>
      <c r="Q94" s="177"/>
      <c r="R94" s="180"/>
      <c r="T94" s="181"/>
      <c r="U94" s="181"/>
    </row>
    <row r="95" s="6" customFormat="1" ht="24.96" customHeight="1">
      <c r="B95" s="176"/>
      <c r="C95" s="177"/>
      <c r="D95" s="178" t="s">
        <v>1048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N185</f>
        <v>0</v>
      </c>
      <c r="O95" s="177"/>
      <c r="P95" s="177"/>
      <c r="Q95" s="177"/>
      <c r="R95" s="180"/>
      <c r="T95" s="181"/>
      <c r="U95" s="181"/>
    </row>
    <row r="96" s="6" customFormat="1" ht="24.96" customHeight="1">
      <c r="B96" s="176"/>
      <c r="C96" s="177"/>
      <c r="D96" s="178" t="s">
        <v>1049</v>
      </c>
      <c r="E96" s="177"/>
      <c r="F96" s="177"/>
      <c r="G96" s="177"/>
      <c r="H96" s="177"/>
      <c r="I96" s="177"/>
      <c r="J96" s="177"/>
      <c r="K96" s="177"/>
      <c r="L96" s="177"/>
      <c r="M96" s="177"/>
      <c r="N96" s="179">
        <f>N187</f>
        <v>0</v>
      </c>
      <c r="O96" s="177"/>
      <c r="P96" s="177"/>
      <c r="Q96" s="177"/>
      <c r="R96" s="180"/>
      <c r="T96" s="181"/>
      <c r="U96" s="181"/>
    </row>
    <row r="97" s="1" customFormat="1" ht="21.84" customHeight="1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9"/>
      <c r="T97" s="172"/>
      <c r="U97" s="172"/>
    </row>
    <row r="98" s="1" customFormat="1" ht="29.28" customHeight="1">
      <c r="B98" s="47"/>
      <c r="C98" s="174" t="s">
        <v>141</v>
      </c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175">
        <f>ROUND(N99+N100+N101+N102+N103+N104,2)</f>
        <v>0</v>
      </c>
      <c r="O98" s="186"/>
      <c r="P98" s="186"/>
      <c r="Q98" s="186"/>
      <c r="R98" s="49"/>
      <c r="T98" s="187"/>
      <c r="U98" s="188" t="s">
        <v>40</v>
      </c>
    </row>
    <row r="99" s="1" customFormat="1" ht="18" customHeight="1">
      <c r="B99" s="47"/>
      <c r="C99" s="48"/>
      <c r="D99" s="144" t="s">
        <v>142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89"/>
      <c r="T99" s="190"/>
      <c r="U99" s="191" t="s">
        <v>43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143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144</v>
      </c>
      <c r="BK99" s="189"/>
      <c r="BL99" s="189"/>
      <c r="BM99" s="189"/>
    </row>
    <row r="100" s="1" customFormat="1" ht="18" customHeight="1">
      <c r="B100" s="47"/>
      <c r="C100" s="48"/>
      <c r="D100" s="144" t="s">
        <v>145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89"/>
      <c r="T100" s="190"/>
      <c r="U100" s="191" t="s">
        <v>43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143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144</v>
      </c>
      <c r="BK100" s="189"/>
      <c r="BL100" s="189"/>
      <c r="BM100" s="189"/>
    </row>
    <row r="101" s="1" customFormat="1" ht="18" customHeight="1">
      <c r="B101" s="47"/>
      <c r="C101" s="48"/>
      <c r="D101" s="144" t="s">
        <v>146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43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143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144</v>
      </c>
      <c r="BK101" s="189"/>
      <c r="BL101" s="189"/>
      <c r="BM101" s="189"/>
    </row>
    <row r="102" s="1" customFormat="1" ht="18" customHeight="1">
      <c r="B102" s="47"/>
      <c r="C102" s="48"/>
      <c r="D102" s="144" t="s">
        <v>147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0"/>
      <c r="U102" s="191" t="s">
        <v>43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143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144</v>
      </c>
      <c r="BK102" s="189"/>
      <c r="BL102" s="189"/>
      <c r="BM102" s="189"/>
    </row>
    <row r="103" s="1" customFormat="1" ht="18" customHeight="1">
      <c r="B103" s="47"/>
      <c r="C103" s="48"/>
      <c r="D103" s="144" t="s">
        <v>148</v>
      </c>
      <c r="E103" s="137"/>
      <c r="F103" s="137"/>
      <c r="G103" s="137"/>
      <c r="H103" s="137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89"/>
      <c r="T103" s="190"/>
      <c r="U103" s="191" t="s">
        <v>43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143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144</v>
      </c>
      <c r="BK103" s="189"/>
      <c r="BL103" s="189"/>
      <c r="BM103" s="189"/>
    </row>
    <row r="104" s="1" customFormat="1" ht="18" customHeight="1">
      <c r="B104" s="47"/>
      <c r="C104" s="48"/>
      <c r="D104" s="137" t="s">
        <v>149</v>
      </c>
      <c r="E104" s="48"/>
      <c r="F104" s="48"/>
      <c r="G104" s="48"/>
      <c r="H104" s="48"/>
      <c r="I104" s="48"/>
      <c r="J104" s="48"/>
      <c r="K104" s="48"/>
      <c r="L104" s="48"/>
      <c r="M104" s="48"/>
      <c r="N104" s="138">
        <f>ROUND(N88*T104,2)</f>
        <v>0</v>
      </c>
      <c r="O104" s="139"/>
      <c r="P104" s="139"/>
      <c r="Q104" s="139"/>
      <c r="R104" s="49"/>
      <c r="S104" s="189"/>
      <c r="T104" s="194"/>
      <c r="U104" s="195" t="s">
        <v>43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150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144</v>
      </c>
      <c r="BK104" s="189"/>
      <c r="BL104" s="189"/>
      <c r="BM104" s="189"/>
    </row>
    <row r="105" s="1" customForma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  <c r="T105" s="172"/>
      <c r="U105" s="172"/>
    </row>
    <row r="106" s="1" customFormat="1" ht="29.28" customHeight="1">
      <c r="B106" s="47"/>
      <c r="C106" s="151" t="s">
        <v>103</v>
      </c>
      <c r="D106" s="152"/>
      <c r="E106" s="152"/>
      <c r="F106" s="152"/>
      <c r="G106" s="152"/>
      <c r="H106" s="152"/>
      <c r="I106" s="152"/>
      <c r="J106" s="152"/>
      <c r="K106" s="152"/>
      <c r="L106" s="153">
        <f>ROUND(SUM(N88+N98),2)</f>
        <v>0</v>
      </c>
      <c r="M106" s="153"/>
      <c r="N106" s="153"/>
      <c r="O106" s="153"/>
      <c r="P106" s="153"/>
      <c r="Q106" s="153"/>
      <c r="R106" s="49"/>
      <c r="T106" s="172"/>
      <c r="U106" s="172"/>
    </row>
    <row r="107" s="1" customFormat="1" ht="6.96" customHeight="1">
      <c r="B107" s="76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8"/>
      <c r="T107" s="172"/>
      <c r="U107" s="172"/>
    </row>
    <row r="111" s="1" customFormat="1" ht="6.96" customHeight="1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1"/>
    </row>
    <row r="112" s="1" customFormat="1" ht="36.96" customHeight="1">
      <c r="B112" s="47"/>
      <c r="C112" s="28" t="s">
        <v>151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="1" customFormat="1" ht="6.96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="1" customFormat="1" ht="30" customHeight="1">
      <c r="B114" s="47"/>
      <c r="C114" s="39" t="s">
        <v>19</v>
      </c>
      <c r="D114" s="48"/>
      <c r="E114" s="48"/>
      <c r="F114" s="156" t="str">
        <f>F6</f>
        <v>Oprava a modernizace dvou volných bytů o velikosti 1+3 na ul. Zapletalova 1097/8 a Chrustova 1021/22, Slezská Ostrava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8"/>
      <c r="R114" s="49"/>
    </row>
    <row r="115" s="1" customFormat="1" ht="36.96" customHeight="1">
      <c r="B115" s="47"/>
      <c r="C115" s="86" t="s">
        <v>110</v>
      </c>
      <c r="D115" s="48"/>
      <c r="E115" s="48"/>
      <c r="F115" s="88" t="str">
        <f>F7</f>
        <v>02a - Vytápění + plynoinstalace-Zapletalova 1097/8, byt č.3</v>
      </c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="1" customFormat="1" ht="6.96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="1" customFormat="1" ht="18" customHeight="1">
      <c r="B117" s="47"/>
      <c r="C117" s="39" t="s">
        <v>24</v>
      </c>
      <c r="D117" s="48"/>
      <c r="E117" s="48"/>
      <c r="F117" s="34" t="str">
        <f>F9</f>
        <v xml:space="preserve"> </v>
      </c>
      <c r="G117" s="48"/>
      <c r="H117" s="48"/>
      <c r="I117" s="48"/>
      <c r="J117" s="48"/>
      <c r="K117" s="39" t="s">
        <v>26</v>
      </c>
      <c r="L117" s="48"/>
      <c r="M117" s="91" t="str">
        <f>IF(O9="","",O9)</f>
        <v>9.2.2018</v>
      </c>
      <c r="N117" s="91"/>
      <c r="O117" s="91"/>
      <c r="P117" s="91"/>
      <c r="Q117" s="48"/>
      <c r="R117" s="49"/>
    </row>
    <row r="118" s="1" customFormat="1" ht="6.96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="1" customFormat="1">
      <c r="B119" s="47"/>
      <c r="C119" s="39" t="s">
        <v>28</v>
      </c>
      <c r="D119" s="48"/>
      <c r="E119" s="48"/>
      <c r="F119" s="34" t="str">
        <f>E12</f>
        <v xml:space="preserve"> </v>
      </c>
      <c r="G119" s="48"/>
      <c r="H119" s="48"/>
      <c r="I119" s="48"/>
      <c r="J119" s="48"/>
      <c r="K119" s="39" t="s">
        <v>33</v>
      </c>
      <c r="L119" s="48"/>
      <c r="M119" s="34" t="str">
        <f>E18</f>
        <v xml:space="preserve"> </v>
      </c>
      <c r="N119" s="34"/>
      <c r="O119" s="34"/>
      <c r="P119" s="34"/>
      <c r="Q119" s="34"/>
      <c r="R119" s="49"/>
    </row>
    <row r="120" s="1" customFormat="1" ht="14.4" customHeight="1">
      <c r="B120" s="47"/>
      <c r="C120" s="39" t="s">
        <v>31</v>
      </c>
      <c r="D120" s="48"/>
      <c r="E120" s="48"/>
      <c r="F120" s="34" t="str">
        <f>IF(E15="","",E15)</f>
        <v>Vyplň údaj</v>
      </c>
      <c r="G120" s="48"/>
      <c r="H120" s="48"/>
      <c r="I120" s="48"/>
      <c r="J120" s="48"/>
      <c r="K120" s="39" t="s">
        <v>35</v>
      </c>
      <c r="L120" s="48"/>
      <c r="M120" s="34" t="str">
        <f>E21</f>
        <v xml:space="preserve"> </v>
      </c>
      <c r="N120" s="34"/>
      <c r="O120" s="34"/>
      <c r="P120" s="34"/>
      <c r="Q120" s="34"/>
      <c r="R120" s="49"/>
    </row>
    <row r="121" s="1" customFormat="1" ht="10.32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</row>
    <row r="122" s="8" customFormat="1" ht="29.28" customHeight="1">
      <c r="B122" s="196"/>
      <c r="C122" s="197" t="s">
        <v>152</v>
      </c>
      <c r="D122" s="198" t="s">
        <v>153</v>
      </c>
      <c r="E122" s="198" t="s">
        <v>58</v>
      </c>
      <c r="F122" s="198" t="s">
        <v>154</v>
      </c>
      <c r="G122" s="198"/>
      <c r="H122" s="198"/>
      <c r="I122" s="198"/>
      <c r="J122" s="198" t="s">
        <v>155</v>
      </c>
      <c r="K122" s="198" t="s">
        <v>156</v>
      </c>
      <c r="L122" s="198" t="s">
        <v>157</v>
      </c>
      <c r="M122" s="198"/>
      <c r="N122" s="198" t="s">
        <v>115</v>
      </c>
      <c r="O122" s="198"/>
      <c r="P122" s="198"/>
      <c r="Q122" s="199"/>
      <c r="R122" s="200"/>
      <c r="T122" s="107" t="s">
        <v>158</v>
      </c>
      <c r="U122" s="108" t="s">
        <v>40</v>
      </c>
      <c r="V122" s="108" t="s">
        <v>159</v>
      </c>
      <c r="W122" s="108" t="s">
        <v>160</v>
      </c>
      <c r="X122" s="108" t="s">
        <v>161</v>
      </c>
      <c r="Y122" s="108" t="s">
        <v>162</v>
      </c>
      <c r="Z122" s="108" t="s">
        <v>163</v>
      </c>
      <c r="AA122" s="109" t="s">
        <v>164</v>
      </c>
    </row>
    <row r="123" s="1" customFormat="1" ht="29.28" customHeight="1">
      <c r="B123" s="47"/>
      <c r="C123" s="111" t="s">
        <v>112</v>
      </c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201">
        <f>BK123</f>
        <v>0</v>
      </c>
      <c r="O123" s="202"/>
      <c r="P123" s="202"/>
      <c r="Q123" s="202"/>
      <c r="R123" s="49"/>
      <c r="T123" s="110"/>
      <c r="U123" s="68"/>
      <c r="V123" s="68"/>
      <c r="W123" s="203">
        <f>W124+W133+W142+W149+W158+W168+W185+W187+W193</f>
        <v>0</v>
      </c>
      <c r="X123" s="68"/>
      <c r="Y123" s="203">
        <f>Y124+Y133+Y142+Y149+Y158+Y168+Y185+Y187+Y193</f>
        <v>0</v>
      </c>
      <c r="Z123" s="68"/>
      <c r="AA123" s="204">
        <f>AA124+AA133+AA142+AA149+AA158+AA168+AA185+AA187+AA193</f>
        <v>0</v>
      </c>
      <c r="AT123" s="23" t="s">
        <v>75</v>
      </c>
      <c r="AU123" s="23" t="s">
        <v>117</v>
      </c>
      <c r="BK123" s="205">
        <f>BK124+BK133+BK142+BK149+BK158+BK168+BK185+BK187+BK193</f>
        <v>0</v>
      </c>
    </row>
    <row r="124" s="9" customFormat="1" ht="37.44" customHeight="1">
      <c r="B124" s="206"/>
      <c r="C124" s="207"/>
      <c r="D124" s="208" t="s">
        <v>1042</v>
      </c>
      <c r="E124" s="208"/>
      <c r="F124" s="208"/>
      <c r="G124" s="208"/>
      <c r="H124" s="208"/>
      <c r="I124" s="208"/>
      <c r="J124" s="208"/>
      <c r="K124" s="208"/>
      <c r="L124" s="208"/>
      <c r="M124" s="208"/>
      <c r="N124" s="273">
        <f>BK124</f>
        <v>0</v>
      </c>
      <c r="O124" s="274"/>
      <c r="P124" s="274"/>
      <c r="Q124" s="274"/>
      <c r="R124" s="210"/>
      <c r="T124" s="211"/>
      <c r="U124" s="207"/>
      <c r="V124" s="207"/>
      <c r="W124" s="212">
        <f>SUM(W125:W132)</f>
        <v>0</v>
      </c>
      <c r="X124" s="207"/>
      <c r="Y124" s="212">
        <f>SUM(Y125:Y132)</f>
        <v>0</v>
      </c>
      <c r="Z124" s="207"/>
      <c r="AA124" s="213">
        <f>SUM(AA125:AA132)</f>
        <v>0</v>
      </c>
      <c r="AR124" s="214" t="s">
        <v>144</v>
      </c>
      <c r="AT124" s="215" t="s">
        <v>75</v>
      </c>
      <c r="AU124" s="215" t="s">
        <v>76</v>
      </c>
      <c r="AY124" s="214" t="s">
        <v>165</v>
      </c>
      <c r="BK124" s="216">
        <f>SUM(BK125:BK132)</f>
        <v>0</v>
      </c>
    </row>
    <row r="125" s="1" customFormat="1" ht="25.5" customHeight="1">
      <c r="B125" s="47"/>
      <c r="C125" s="220" t="s">
        <v>84</v>
      </c>
      <c r="D125" s="220" t="s">
        <v>166</v>
      </c>
      <c r="E125" s="221" t="s">
        <v>1050</v>
      </c>
      <c r="F125" s="222" t="s">
        <v>1051</v>
      </c>
      <c r="G125" s="222"/>
      <c r="H125" s="222"/>
      <c r="I125" s="222"/>
      <c r="J125" s="223" t="s">
        <v>311</v>
      </c>
      <c r="K125" s="224">
        <v>20</v>
      </c>
      <c r="L125" s="225">
        <v>0</v>
      </c>
      <c r="M125" s="226"/>
      <c r="N125" s="227">
        <f>ROUND(L125*K125,2)</f>
        <v>0</v>
      </c>
      <c r="O125" s="227"/>
      <c r="P125" s="227"/>
      <c r="Q125" s="227"/>
      <c r="R125" s="49"/>
      <c r="T125" s="228" t="s">
        <v>22</v>
      </c>
      <c r="U125" s="57" t="s">
        <v>43</v>
      </c>
      <c r="V125" s="48"/>
      <c r="W125" s="229">
        <f>V125*K125</f>
        <v>0</v>
      </c>
      <c r="X125" s="229">
        <v>0</v>
      </c>
      <c r="Y125" s="229">
        <f>X125*K125</f>
        <v>0</v>
      </c>
      <c r="Z125" s="229">
        <v>0</v>
      </c>
      <c r="AA125" s="230">
        <f>Z125*K125</f>
        <v>0</v>
      </c>
      <c r="AR125" s="23" t="s">
        <v>249</v>
      </c>
      <c r="AT125" s="23" t="s">
        <v>166</v>
      </c>
      <c r="AU125" s="23" t="s">
        <v>84</v>
      </c>
      <c r="AY125" s="23" t="s">
        <v>165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144</v>
      </c>
      <c r="BK125" s="143">
        <f>ROUND(L125*K125,2)</f>
        <v>0</v>
      </c>
      <c r="BL125" s="23" t="s">
        <v>249</v>
      </c>
      <c r="BM125" s="23" t="s">
        <v>144</v>
      </c>
    </row>
    <row r="126" s="1" customFormat="1" ht="25.5" customHeight="1">
      <c r="B126" s="47"/>
      <c r="C126" s="220" t="s">
        <v>144</v>
      </c>
      <c r="D126" s="220" t="s">
        <v>166</v>
      </c>
      <c r="E126" s="221" t="s">
        <v>1052</v>
      </c>
      <c r="F126" s="222" t="s">
        <v>1053</v>
      </c>
      <c r="G126" s="222"/>
      <c r="H126" s="222"/>
      <c r="I126" s="222"/>
      <c r="J126" s="223" t="s">
        <v>311</v>
      </c>
      <c r="K126" s="224">
        <v>15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9"/>
      <c r="T126" s="228" t="s">
        <v>22</v>
      </c>
      <c r="U126" s="57" t="s">
        <v>43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249</v>
      </c>
      <c r="AT126" s="23" t="s">
        <v>166</v>
      </c>
      <c r="AU126" s="23" t="s">
        <v>84</v>
      </c>
      <c r="AY126" s="23" t="s">
        <v>165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144</v>
      </c>
      <c r="BK126" s="143">
        <f>ROUND(L126*K126,2)</f>
        <v>0</v>
      </c>
      <c r="BL126" s="23" t="s">
        <v>249</v>
      </c>
      <c r="BM126" s="23" t="s">
        <v>170</v>
      </c>
    </row>
    <row r="127" s="1" customFormat="1" ht="25.5" customHeight="1">
      <c r="B127" s="47"/>
      <c r="C127" s="220" t="s">
        <v>178</v>
      </c>
      <c r="D127" s="220" t="s">
        <v>166</v>
      </c>
      <c r="E127" s="221" t="s">
        <v>1054</v>
      </c>
      <c r="F127" s="222" t="s">
        <v>1055</v>
      </c>
      <c r="G127" s="222"/>
      <c r="H127" s="222"/>
      <c r="I127" s="222"/>
      <c r="J127" s="223" t="s">
        <v>494</v>
      </c>
      <c r="K127" s="224">
        <v>1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43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249</v>
      </c>
      <c r="AT127" s="23" t="s">
        <v>166</v>
      </c>
      <c r="AU127" s="23" t="s">
        <v>84</v>
      </c>
      <c r="AY127" s="23" t="s">
        <v>165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144</v>
      </c>
      <c r="BK127" s="143">
        <f>ROUND(L127*K127,2)</f>
        <v>0</v>
      </c>
      <c r="BL127" s="23" t="s">
        <v>249</v>
      </c>
      <c r="BM127" s="23" t="s">
        <v>195</v>
      </c>
    </row>
    <row r="128" s="1" customFormat="1" ht="16.5" customHeight="1">
      <c r="B128" s="47"/>
      <c r="C128" s="220" t="s">
        <v>170</v>
      </c>
      <c r="D128" s="220" t="s">
        <v>166</v>
      </c>
      <c r="E128" s="221" t="s">
        <v>1056</v>
      </c>
      <c r="F128" s="222" t="s">
        <v>1057</v>
      </c>
      <c r="G128" s="222"/>
      <c r="H128" s="222"/>
      <c r="I128" s="222"/>
      <c r="J128" s="223" t="s">
        <v>494</v>
      </c>
      <c r="K128" s="224">
        <v>1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43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249</v>
      </c>
      <c r="AT128" s="23" t="s">
        <v>166</v>
      </c>
      <c r="AU128" s="23" t="s">
        <v>84</v>
      </c>
      <c r="AY128" s="23" t="s">
        <v>165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144</v>
      </c>
      <c r="BK128" s="143">
        <f>ROUND(L128*K128,2)</f>
        <v>0</v>
      </c>
      <c r="BL128" s="23" t="s">
        <v>249</v>
      </c>
      <c r="BM128" s="23" t="s">
        <v>204</v>
      </c>
    </row>
    <row r="129" s="1" customFormat="1" ht="16.5" customHeight="1">
      <c r="B129" s="47"/>
      <c r="C129" s="220" t="s">
        <v>190</v>
      </c>
      <c r="D129" s="220" t="s">
        <v>166</v>
      </c>
      <c r="E129" s="221" t="s">
        <v>1058</v>
      </c>
      <c r="F129" s="222" t="s">
        <v>1059</v>
      </c>
      <c r="G129" s="222"/>
      <c r="H129" s="222"/>
      <c r="I129" s="222"/>
      <c r="J129" s="223" t="s">
        <v>494</v>
      </c>
      <c r="K129" s="224">
        <v>3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43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249</v>
      </c>
      <c r="AT129" s="23" t="s">
        <v>166</v>
      </c>
      <c r="AU129" s="23" t="s">
        <v>84</v>
      </c>
      <c r="AY129" s="23" t="s">
        <v>165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144</v>
      </c>
      <c r="BK129" s="143">
        <f>ROUND(L129*K129,2)</f>
        <v>0</v>
      </c>
      <c r="BL129" s="23" t="s">
        <v>249</v>
      </c>
      <c r="BM129" s="23" t="s">
        <v>216</v>
      </c>
    </row>
    <row r="130" s="1" customFormat="1" ht="16.5" customHeight="1">
      <c r="B130" s="47"/>
      <c r="C130" s="220" t="s">
        <v>195</v>
      </c>
      <c r="D130" s="220" t="s">
        <v>166</v>
      </c>
      <c r="E130" s="221" t="s">
        <v>1060</v>
      </c>
      <c r="F130" s="222" t="s">
        <v>1061</v>
      </c>
      <c r="G130" s="222"/>
      <c r="H130" s="222"/>
      <c r="I130" s="222"/>
      <c r="J130" s="223" t="s">
        <v>350</v>
      </c>
      <c r="K130" s="224">
        <v>0.71999999999999997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43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249</v>
      </c>
      <c r="AT130" s="23" t="s">
        <v>166</v>
      </c>
      <c r="AU130" s="23" t="s">
        <v>84</v>
      </c>
      <c r="AY130" s="23" t="s">
        <v>165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144</v>
      </c>
      <c r="BK130" s="143">
        <f>ROUND(L130*K130,2)</f>
        <v>0</v>
      </c>
      <c r="BL130" s="23" t="s">
        <v>249</v>
      </c>
      <c r="BM130" s="23" t="s">
        <v>226</v>
      </c>
    </row>
    <row r="131" s="1" customFormat="1" ht="25.5" customHeight="1">
      <c r="B131" s="47"/>
      <c r="C131" s="220" t="s">
        <v>200</v>
      </c>
      <c r="D131" s="220" t="s">
        <v>166</v>
      </c>
      <c r="E131" s="221" t="s">
        <v>1062</v>
      </c>
      <c r="F131" s="222" t="s">
        <v>1063</v>
      </c>
      <c r="G131" s="222"/>
      <c r="H131" s="222"/>
      <c r="I131" s="222"/>
      <c r="J131" s="223" t="s">
        <v>350</v>
      </c>
      <c r="K131" s="224">
        <v>0.71999999999999997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43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249</v>
      </c>
      <c r="AT131" s="23" t="s">
        <v>166</v>
      </c>
      <c r="AU131" s="23" t="s">
        <v>84</v>
      </c>
      <c r="AY131" s="23" t="s">
        <v>165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144</v>
      </c>
      <c r="BK131" s="143">
        <f>ROUND(L131*K131,2)</f>
        <v>0</v>
      </c>
      <c r="BL131" s="23" t="s">
        <v>249</v>
      </c>
      <c r="BM131" s="23" t="s">
        <v>242</v>
      </c>
    </row>
    <row r="132" s="1" customFormat="1" ht="76.5" customHeight="1">
      <c r="B132" s="47"/>
      <c r="C132" s="220" t="s">
        <v>204</v>
      </c>
      <c r="D132" s="220" t="s">
        <v>166</v>
      </c>
      <c r="E132" s="221" t="s">
        <v>1064</v>
      </c>
      <c r="F132" s="222" t="s">
        <v>1065</v>
      </c>
      <c r="G132" s="222"/>
      <c r="H132" s="222"/>
      <c r="I132" s="222"/>
      <c r="J132" s="223" t="s">
        <v>350</v>
      </c>
      <c r="K132" s="224">
        <v>0.71999999999999997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43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249</v>
      </c>
      <c r="AT132" s="23" t="s">
        <v>166</v>
      </c>
      <c r="AU132" s="23" t="s">
        <v>84</v>
      </c>
      <c r="AY132" s="23" t="s">
        <v>165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144</v>
      </c>
      <c r="BK132" s="143">
        <f>ROUND(L132*K132,2)</f>
        <v>0</v>
      </c>
      <c r="BL132" s="23" t="s">
        <v>249</v>
      </c>
      <c r="BM132" s="23" t="s">
        <v>249</v>
      </c>
    </row>
    <row r="133" s="9" customFormat="1" ht="37.44" customHeight="1">
      <c r="B133" s="206"/>
      <c r="C133" s="207"/>
      <c r="D133" s="208" t="s">
        <v>1043</v>
      </c>
      <c r="E133" s="208"/>
      <c r="F133" s="208"/>
      <c r="G133" s="208"/>
      <c r="H133" s="208"/>
      <c r="I133" s="208"/>
      <c r="J133" s="208"/>
      <c r="K133" s="208"/>
      <c r="L133" s="208"/>
      <c r="M133" s="208"/>
      <c r="N133" s="275">
        <f>BK133</f>
        <v>0</v>
      </c>
      <c r="O133" s="276"/>
      <c r="P133" s="276"/>
      <c r="Q133" s="276"/>
      <c r="R133" s="210"/>
      <c r="T133" s="211"/>
      <c r="U133" s="207"/>
      <c r="V133" s="207"/>
      <c r="W133" s="212">
        <f>SUM(W134:W141)</f>
        <v>0</v>
      </c>
      <c r="X133" s="207"/>
      <c r="Y133" s="212">
        <f>SUM(Y134:Y141)</f>
        <v>0</v>
      </c>
      <c r="Z133" s="207"/>
      <c r="AA133" s="213">
        <f>SUM(AA134:AA141)</f>
        <v>0</v>
      </c>
      <c r="AR133" s="214" t="s">
        <v>144</v>
      </c>
      <c r="AT133" s="215" t="s">
        <v>75</v>
      </c>
      <c r="AU133" s="215" t="s">
        <v>76</v>
      </c>
      <c r="AY133" s="214" t="s">
        <v>165</v>
      </c>
      <c r="BK133" s="216">
        <f>SUM(BK134:BK141)</f>
        <v>0</v>
      </c>
    </row>
    <row r="134" s="1" customFormat="1" ht="25.5" customHeight="1">
      <c r="B134" s="47"/>
      <c r="C134" s="220" t="s">
        <v>84</v>
      </c>
      <c r="D134" s="220" t="s">
        <v>166</v>
      </c>
      <c r="E134" s="221" t="s">
        <v>1066</v>
      </c>
      <c r="F134" s="222" t="s">
        <v>1067</v>
      </c>
      <c r="G134" s="222"/>
      <c r="H134" s="222"/>
      <c r="I134" s="222"/>
      <c r="J134" s="223" t="s">
        <v>169</v>
      </c>
      <c r="K134" s="224">
        <v>1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43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249</v>
      </c>
      <c r="AT134" s="23" t="s">
        <v>166</v>
      </c>
      <c r="AU134" s="23" t="s">
        <v>84</v>
      </c>
      <c r="AY134" s="23" t="s">
        <v>165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144</v>
      </c>
      <c r="BK134" s="143">
        <f>ROUND(L134*K134,2)</f>
        <v>0</v>
      </c>
      <c r="BL134" s="23" t="s">
        <v>249</v>
      </c>
      <c r="BM134" s="23" t="s">
        <v>267</v>
      </c>
    </row>
    <row r="135" s="1" customFormat="1" ht="38.25" customHeight="1">
      <c r="B135" s="47"/>
      <c r="C135" s="220" t="s">
        <v>144</v>
      </c>
      <c r="D135" s="220" t="s">
        <v>166</v>
      </c>
      <c r="E135" s="221" t="s">
        <v>1068</v>
      </c>
      <c r="F135" s="222" t="s">
        <v>1069</v>
      </c>
      <c r="G135" s="222"/>
      <c r="H135" s="222"/>
      <c r="I135" s="222"/>
      <c r="J135" s="223" t="s">
        <v>169</v>
      </c>
      <c r="K135" s="224">
        <v>1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43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249</v>
      </c>
      <c r="AT135" s="23" t="s">
        <v>166</v>
      </c>
      <c r="AU135" s="23" t="s">
        <v>84</v>
      </c>
      <c r="AY135" s="23" t="s">
        <v>165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144</v>
      </c>
      <c r="BK135" s="143">
        <f>ROUND(L135*K135,2)</f>
        <v>0</v>
      </c>
      <c r="BL135" s="23" t="s">
        <v>249</v>
      </c>
      <c r="BM135" s="23" t="s">
        <v>276</v>
      </c>
    </row>
    <row r="136" s="1" customFormat="1" ht="38.25" customHeight="1">
      <c r="B136" s="47"/>
      <c r="C136" s="220" t="s">
        <v>178</v>
      </c>
      <c r="D136" s="220" t="s">
        <v>166</v>
      </c>
      <c r="E136" s="221" t="s">
        <v>1070</v>
      </c>
      <c r="F136" s="222" t="s">
        <v>1071</v>
      </c>
      <c r="G136" s="222"/>
      <c r="H136" s="222"/>
      <c r="I136" s="222"/>
      <c r="J136" s="223" t="s">
        <v>311</v>
      </c>
      <c r="K136" s="224">
        <v>6</v>
      </c>
      <c r="L136" s="225">
        <v>0</v>
      </c>
      <c r="M136" s="226"/>
      <c r="N136" s="227">
        <f>ROUND(L136*K136,2)</f>
        <v>0</v>
      </c>
      <c r="O136" s="227"/>
      <c r="P136" s="227"/>
      <c r="Q136" s="227"/>
      <c r="R136" s="49"/>
      <c r="T136" s="228" t="s">
        <v>22</v>
      </c>
      <c r="U136" s="57" t="s">
        <v>43</v>
      </c>
      <c r="V136" s="48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3" t="s">
        <v>249</v>
      </c>
      <c r="AT136" s="23" t="s">
        <v>166</v>
      </c>
      <c r="AU136" s="23" t="s">
        <v>84</v>
      </c>
      <c r="AY136" s="23" t="s">
        <v>165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144</v>
      </c>
      <c r="BK136" s="143">
        <f>ROUND(L136*K136,2)</f>
        <v>0</v>
      </c>
      <c r="BL136" s="23" t="s">
        <v>249</v>
      </c>
      <c r="BM136" s="23" t="s">
        <v>284</v>
      </c>
    </row>
    <row r="137" s="1" customFormat="1" ht="25.5" customHeight="1">
      <c r="B137" s="47"/>
      <c r="C137" s="220" t="s">
        <v>170</v>
      </c>
      <c r="D137" s="220" t="s">
        <v>166</v>
      </c>
      <c r="E137" s="221" t="s">
        <v>1072</v>
      </c>
      <c r="F137" s="222" t="s">
        <v>1073</v>
      </c>
      <c r="G137" s="222"/>
      <c r="H137" s="222"/>
      <c r="I137" s="222"/>
      <c r="J137" s="223" t="s">
        <v>494</v>
      </c>
      <c r="K137" s="224">
        <v>6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43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249</v>
      </c>
      <c r="AT137" s="23" t="s">
        <v>166</v>
      </c>
      <c r="AU137" s="23" t="s">
        <v>84</v>
      </c>
      <c r="AY137" s="23" t="s">
        <v>165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144</v>
      </c>
      <c r="BK137" s="143">
        <f>ROUND(L137*K137,2)</f>
        <v>0</v>
      </c>
      <c r="BL137" s="23" t="s">
        <v>249</v>
      </c>
      <c r="BM137" s="23" t="s">
        <v>294</v>
      </c>
    </row>
    <row r="138" s="1" customFormat="1" ht="16.5" customHeight="1">
      <c r="B138" s="47"/>
      <c r="C138" s="220" t="s">
        <v>190</v>
      </c>
      <c r="D138" s="220" t="s">
        <v>166</v>
      </c>
      <c r="E138" s="221" t="s">
        <v>1074</v>
      </c>
      <c r="F138" s="222" t="s">
        <v>1075</v>
      </c>
      <c r="G138" s="222"/>
      <c r="H138" s="222"/>
      <c r="I138" s="222"/>
      <c r="J138" s="223" t="s">
        <v>169</v>
      </c>
      <c r="K138" s="224">
        <v>1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43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249</v>
      </c>
      <c r="AT138" s="23" t="s">
        <v>166</v>
      </c>
      <c r="AU138" s="23" t="s">
        <v>84</v>
      </c>
      <c r="AY138" s="23" t="s">
        <v>165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144</v>
      </c>
      <c r="BK138" s="143">
        <f>ROUND(L138*K138,2)</f>
        <v>0</v>
      </c>
      <c r="BL138" s="23" t="s">
        <v>249</v>
      </c>
      <c r="BM138" s="23" t="s">
        <v>308</v>
      </c>
    </row>
    <row r="139" s="1" customFormat="1" ht="16.5" customHeight="1">
      <c r="B139" s="47"/>
      <c r="C139" s="220" t="s">
        <v>195</v>
      </c>
      <c r="D139" s="220" t="s">
        <v>166</v>
      </c>
      <c r="E139" s="221" t="s">
        <v>1076</v>
      </c>
      <c r="F139" s="222" t="s">
        <v>1077</v>
      </c>
      <c r="G139" s="222"/>
      <c r="H139" s="222"/>
      <c r="I139" s="222"/>
      <c r="J139" s="223" t="s">
        <v>169</v>
      </c>
      <c r="K139" s="224">
        <v>1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43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249</v>
      </c>
      <c r="AT139" s="23" t="s">
        <v>166</v>
      </c>
      <c r="AU139" s="23" t="s">
        <v>84</v>
      </c>
      <c r="AY139" s="23" t="s">
        <v>165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144</v>
      </c>
      <c r="BK139" s="143">
        <f>ROUND(L139*K139,2)</f>
        <v>0</v>
      </c>
      <c r="BL139" s="23" t="s">
        <v>249</v>
      </c>
      <c r="BM139" s="23" t="s">
        <v>320</v>
      </c>
    </row>
    <row r="140" s="1" customFormat="1" ht="16.5" customHeight="1">
      <c r="B140" s="47"/>
      <c r="C140" s="220" t="s">
        <v>200</v>
      </c>
      <c r="D140" s="220" t="s">
        <v>166</v>
      </c>
      <c r="E140" s="221" t="s">
        <v>1078</v>
      </c>
      <c r="F140" s="222" t="s">
        <v>1079</v>
      </c>
      <c r="G140" s="222"/>
      <c r="H140" s="222"/>
      <c r="I140" s="222"/>
      <c r="J140" s="223" t="s">
        <v>1080</v>
      </c>
      <c r="K140" s="224">
        <v>24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43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249</v>
      </c>
      <c r="AT140" s="23" t="s">
        <v>166</v>
      </c>
      <c r="AU140" s="23" t="s">
        <v>84</v>
      </c>
      <c r="AY140" s="23" t="s">
        <v>165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144</v>
      </c>
      <c r="BK140" s="143">
        <f>ROUND(L140*K140,2)</f>
        <v>0</v>
      </c>
      <c r="BL140" s="23" t="s">
        <v>249</v>
      </c>
      <c r="BM140" s="23" t="s">
        <v>328</v>
      </c>
    </row>
    <row r="141" s="1" customFormat="1" ht="16.5" customHeight="1">
      <c r="B141" s="47"/>
      <c r="C141" s="220" t="s">
        <v>204</v>
      </c>
      <c r="D141" s="220" t="s">
        <v>166</v>
      </c>
      <c r="E141" s="221" t="s">
        <v>1081</v>
      </c>
      <c r="F141" s="222" t="s">
        <v>1082</v>
      </c>
      <c r="G141" s="222"/>
      <c r="H141" s="222"/>
      <c r="I141" s="222"/>
      <c r="J141" s="223" t="s">
        <v>396</v>
      </c>
      <c r="K141" s="272">
        <v>0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43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249</v>
      </c>
      <c r="AT141" s="23" t="s">
        <v>166</v>
      </c>
      <c r="AU141" s="23" t="s">
        <v>84</v>
      </c>
      <c r="AY141" s="23" t="s">
        <v>165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144</v>
      </c>
      <c r="BK141" s="143">
        <f>ROUND(L141*K141,2)</f>
        <v>0</v>
      </c>
      <c r="BL141" s="23" t="s">
        <v>249</v>
      </c>
      <c r="BM141" s="23" t="s">
        <v>341</v>
      </c>
    </row>
    <row r="142" s="9" customFormat="1" ht="37.44" customHeight="1">
      <c r="B142" s="206"/>
      <c r="C142" s="207"/>
      <c r="D142" s="208" t="s">
        <v>1044</v>
      </c>
      <c r="E142" s="208"/>
      <c r="F142" s="208"/>
      <c r="G142" s="208"/>
      <c r="H142" s="208"/>
      <c r="I142" s="208"/>
      <c r="J142" s="208"/>
      <c r="K142" s="208"/>
      <c r="L142" s="208"/>
      <c r="M142" s="208"/>
      <c r="N142" s="275">
        <f>BK142</f>
        <v>0</v>
      </c>
      <c r="O142" s="276"/>
      <c r="P142" s="276"/>
      <c r="Q142" s="276"/>
      <c r="R142" s="210"/>
      <c r="T142" s="211"/>
      <c r="U142" s="207"/>
      <c r="V142" s="207"/>
      <c r="W142" s="212">
        <f>SUM(W143:W148)</f>
        <v>0</v>
      </c>
      <c r="X142" s="207"/>
      <c r="Y142" s="212">
        <f>SUM(Y143:Y148)</f>
        <v>0</v>
      </c>
      <c r="Z142" s="207"/>
      <c r="AA142" s="213">
        <f>SUM(AA143:AA148)</f>
        <v>0</v>
      </c>
      <c r="AR142" s="214" t="s">
        <v>144</v>
      </c>
      <c r="AT142" s="215" t="s">
        <v>75</v>
      </c>
      <c r="AU142" s="215" t="s">
        <v>76</v>
      </c>
      <c r="AY142" s="214" t="s">
        <v>165</v>
      </c>
      <c r="BK142" s="216">
        <f>SUM(BK143:BK148)</f>
        <v>0</v>
      </c>
    </row>
    <row r="143" s="1" customFormat="1" ht="38.25" customHeight="1">
      <c r="B143" s="47"/>
      <c r="C143" s="220" t="s">
        <v>84</v>
      </c>
      <c r="D143" s="220" t="s">
        <v>166</v>
      </c>
      <c r="E143" s="221" t="s">
        <v>1083</v>
      </c>
      <c r="F143" s="222" t="s">
        <v>1084</v>
      </c>
      <c r="G143" s="222"/>
      <c r="H143" s="222"/>
      <c r="I143" s="222"/>
      <c r="J143" s="223" t="s">
        <v>311</v>
      </c>
      <c r="K143" s="224">
        <v>12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43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249</v>
      </c>
      <c r="AT143" s="23" t="s">
        <v>166</v>
      </c>
      <c r="AU143" s="23" t="s">
        <v>84</v>
      </c>
      <c r="AY143" s="23" t="s">
        <v>165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144</v>
      </c>
      <c r="BK143" s="143">
        <f>ROUND(L143*K143,2)</f>
        <v>0</v>
      </c>
      <c r="BL143" s="23" t="s">
        <v>249</v>
      </c>
      <c r="BM143" s="23" t="s">
        <v>352</v>
      </c>
    </row>
    <row r="144" s="1" customFormat="1" ht="38.25" customHeight="1">
      <c r="B144" s="47"/>
      <c r="C144" s="220" t="s">
        <v>144</v>
      </c>
      <c r="D144" s="220" t="s">
        <v>166</v>
      </c>
      <c r="E144" s="221" t="s">
        <v>1085</v>
      </c>
      <c r="F144" s="222" t="s">
        <v>1086</v>
      </c>
      <c r="G144" s="222"/>
      <c r="H144" s="222"/>
      <c r="I144" s="222"/>
      <c r="J144" s="223" t="s">
        <v>311</v>
      </c>
      <c r="K144" s="224">
        <v>40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43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249</v>
      </c>
      <c r="AT144" s="23" t="s">
        <v>166</v>
      </c>
      <c r="AU144" s="23" t="s">
        <v>84</v>
      </c>
      <c r="AY144" s="23" t="s">
        <v>165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144</v>
      </c>
      <c r="BK144" s="143">
        <f>ROUND(L144*K144,2)</f>
        <v>0</v>
      </c>
      <c r="BL144" s="23" t="s">
        <v>249</v>
      </c>
      <c r="BM144" s="23" t="s">
        <v>360</v>
      </c>
    </row>
    <row r="145" s="1" customFormat="1" ht="38.25" customHeight="1">
      <c r="B145" s="47"/>
      <c r="C145" s="220" t="s">
        <v>178</v>
      </c>
      <c r="D145" s="220" t="s">
        <v>166</v>
      </c>
      <c r="E145" s="221" t="s">
        <v>1087</v>
      </c>
      <c r="F145" s="222" t="s">
        <v>1088</v>
      </c>
      <c r="G145" s="222"/>
      <c r="H145" s="222"/>
      <c r="I145" s="222"/>
      <c r="J145" s="223" t="s">
        <v>311</v>
      </c>
      <c r="K145" s="224">
        <v>16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43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249</v>
      </c>
      <c r="AT145" s="23" t="s">
        <v>166</v>
      </c>
      <c r="AU145" s="23" t="s">
        <v>84</v>
      </c>
      <c r="AY145" s="23" t="s">
        <v>165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144</v>
      </c>
      <c r="BK145" s="143">
        <f>ROUND(L145*K145,2)</f>
        <v>0</v>
      </c>
      <c r="BL145" s="23" t="s">
        <v>249</v>
      </c>
      <c r="BM145" s="23" t="s">
        <v>368</v>
      </c>
    </row>
    <row r="146" s="1" customFormat="1" ht="25.5" customHeight="1">
      <c r="B146" s="47"/>
      <c r="C146" s="220" t="s">
        <v>170</v>
      </c>
      <c r="D146" s="220" t="s">
        <v>166</v>
      </c>
      <c r="E146" s="221" t="s">
        <v>1089</v>
      </c>
      <c r="F146" s="222" t="s">
        <v>1090</v>
      </c>
      <c r="G146" s="222"/>
      <c r="H146" s="222"/>
      <c r="I146" s="222"/>
      <c r="J146" s="223" t="s">
        <v>169</v>
      </c>
      <c r="K146" s="224">
        <v>7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43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249</v>
      </c>
      <c r="AT146" s="23" t="s">
        <v>166</v>
      </c>
      <c r="AU146" s="23" t="s">
        <v>84</v>
      </c>
      <c r="AY146" s="23" t="s">
        <v>165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144</v>
      </c>
      <c r="BK146" s="143">
        <f>ROUND(L146*K146,2)</f>
        <v>0</v>
      </c>
      <c r="BL146" s="23" t="s">
        <v>249</v>
      </c>
      <c r="BM146" s="23" t="s">
        <v>378</v>
      </c>
    </row>
    <row r="147" s="1" customFormat="1" ht="16.5" customHeight="1">
      <c r="B147" s="47"/>
      <c r="C147" s="220" t="s">
        <v>190</v>
      </c>
      <c r="D147" s="220" t="s">
        <v>166</v>
      </c>
      <c r="E147" s="221" t="s">
        <v>1091</v>
      </c>
      <c r="F147" s="222" t="s">
        <v>1092</v>
      </c>
      <c r="G147" s="222"/>
      <c r="H147" s="222"/>
      <c r="I147" s="222"/>
      <c r="J147" s="223" t="s">
        <v>311</v>
      </c>
      <c r="K147" s="224">
        <v>68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43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249</v>
      </c>
      <c r="AT147" s="23" t="s">
        <v>166</v>
      </c>
      <c r="AU147" s="23" t="s">
        <v>84</v>
      </c>
      <c r="AY147" s="23" t="s">
        <v>165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144</v>
      </c>
      <c r="BK147" s="143">
        <f>ROUND(L147*K147,2)</f>
        <v>0</v>
      </c>
      <c r="BL147" s="23" t="s">
        <v>249</v>
      </c>
      <c r="BM147" s="23" t="s">
        <v>389</v>
      </c>
    </row>
    <row r="148" s="1" customFormat="1" ht="16.5" customHeight="1">
      <c r="B148" s="47"/>
      <c r="C148" s="220" t="s">
        <v>195</v>
      </c>
      <c r="D148" s="220" t="s">
        <v>166</v>
      </c>
      <c r="E148" s="221" t="s">
        <v>1093</v>
      </c>
      <c r="F148" s="222" t="s">
        <v>1094</v>
      </c>
      <c r="G148" s="222"/>
      <c r="H148" s="222"/>
      <c r="I148" s="222"/>
      <c r="J148" s="223" t="s">
        <v>396</v>
      </c>
      <c r="K148" s="272">
        <v>0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43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249</v>
      </c>
      <c r="AT148" s="23" t="s">
        <v>166</v>
      </c>
      <c r="AU148" s="23" t="s">
        <v>84</v>
      </c>
      <c r="AY148" s="23" t="s">
        <v>165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144</v>
      </c>
      <c r="BK148" s="143">
        <f>ROUND(L148*K148,2)</f>
        <v>0</v>
      </c>
      <c r="BL148" s="23" t="s">
        <v>249</v>
      </c>
      <c r="BM148" s="23" t="s">
        <v>398</v>
      </c>
    </row>
    <row r="149" s="9" customFormat="1" ht="37.44" customHeight="1">
      <c r="B149" s="206"/>
      <c r="C149" s="207"/>
      <c r="D149" s="208" t="s">
        <v>1045</v>
      </c>
      <c r="E149" s="208"/>
      <c r="F149" s="208"/>
      <c r="G149" s="208"/>
      <c r="H149" s="208"/>
      <c r="I149" s="208"/>
      <c r="J149" s="208"/>
      <c r="K149" s="208"/>
      <c r="L149" s="208"/>
      <c r="M149" s="208"/>
      <c r="N149" s="275">
        <f>BK149</f>
        <v>0</v>
      </c>
      <c r="O149" s="276"/>
      <c r="P149" s="276"/>
      <c r="Q149" s="276"/>
      <c r="R149" s="210"/>
      <c r="T149" s="211"/>
      <c r="U149" s="207"/>
      <c r="V149" s="207"/>
      <c r="W149" s="212">
        <f>SUM(W150:W157)</f>
        <v>0</v>
      </c>
      <c r="X149" s="207"/>
      <c r="Y149" s="212">
        <f>SUM(Y150:Y157)</f>
        <v>0</v>
      </c>
      <c r="Z149" s="207"/>
      <c r="AA149" s="213">
        <f>SUM(AA150:AA157)</f>
        <v>0</v>
      </c>
      <c r="AR149" s="214" t="s">
        <v>144</v>
      </c>
      <c r="AT149" s="215" t="s">
        <v>75</v>
      </c>
      <c r="AU149" s="215" t="s">
        <v>76</v>
      </c>
      <c r="AY149" s="214" t="s">
        <v>165</v>
      </c>
      <c r="BK149" s="216">
        <f>SUM(BK150:BK157)</f>
        <v>0</v>
      </c>
    </row>
    <row r="150" s="1" customFormat="1" ht="25.5" customHeight="1">
      <c r="B150" s="47"/>
      <c r="C150" s="220" t="s">
        <v>84</v>
      </c>
      <c r="D150" s="220" t="s">
        <v>166</v>
      </c>
      <c r="E150" s="221" t="s">
        <v>1438</v>
      </c>
      <c r="F150" s="222" t="s">
        <v>1439</v>
      </c>
      <c r="G150" s="222"/>
      <c r="H150" s="222"/>
      <c r="I150" s="222"/>
      <c r="J150" s="223" t="s">
        <v>169</v>
      </c>
      <c r="K150" s="224">
        <v>1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43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249</v>
      </c>
      <c r="AT150" s="23" t="s">
        <v>166</v>
      </c>
      <c r="AU150" s="23" t="s">
        <v>84</v>
      </c>
      <c r="AY150" s="23" t="s">
        <v>165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144</v>
      </c>
      <c r="BK150" s="143">
        <f>ROUND(L150*K150,2)</f>
        <v>0</v>
      </c>
      <c r="BL150" s="23" t="s">
        <v>249</v>
      </c>
      <c r="BM150" s="23" t="s">
        <v>406</v>
      </c>
    </row>
    <row r="151" s="1" customFormat="1" ht="25.5" customHeight="1">
      <c r="B151" s="47"/>
      <c r="C151" s="220" t="s">
        <v>144</v>
      </c>
      <c r="D151" s="220" t="s">
        <v>166</v>
      </c>
      <c r="E151" s="221" t="s">
        <v>1440</v>
      </c>
      <c r="F151" s="222" t="s">
        <v>1441</v>
      </c>
      <c r="G151" s="222"/>
      <c r="H151" s="222"/>
      <c r="I151" s="222"/>
      <c r="J151" s="223" t="s">
        <v>169</v>
      </c>
      <c r="K151" s="224">
        <v>1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43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249</v>
      </c>
      <c r="AT151" s="23" t="s">
        <v>166</v>
      </c>
      <c r="AU151" s="23" t="s">
        <v>84</v>
      </c>
      <c r="AY151" s="23" t="s">
        <v>165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144</v>
      </c>
      <c r="BK151" s="143">
        <f>ROUND(L151*K151,2)</f>
        <v>0</v>
      </c>
      <c r="BL151" s="23" t="s">
        <v>249</v>
      </c>
      <c r="BM151" s="23" t="s">
        <v>414</v>
      </c>
    </row>
    <row r="152" s="1" customFormat="1" ht="25.5" customHeight="1">
      <c r="B152" s="47"/>
      <c r="C152" s="220" t="s">
        <v>178</v>
      </c>
      <c r="D152" s="220" t="s">
        <v>166</v>
      </c>
      <c r="E152" s="221" t="s">
        <v>1442</v>
      </c>
      <c r="F152" s="222" t="s">
        <v>1098</v>
      </c>
      <c r="G152" s="222"/>
      <c r="H152" s="222"/>
      <c r="I152" s="222"/>
      <c r="J152" s="223" t="s">
        <v>169</v>
      </c>
      <c r="K152" s="224">
        <v>1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43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249</v>
      </c>
      <c r="AT152" s="23" t="s">
        <v>166</v>
      </c>
      <c r="AU152" s="23" t="s">
        <v>84</v>
      </c>
      <c r="AY152" s="23" t="s">
        <v>165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144</v>
      </c>
      <c r="BK152" s="143">
        <f>ROUND(L152*K152,2)</f>
        <v>0</v>
      </c>
      <c r="BL152" s="23" t="s">
        <v>249</v>
      </c>
      <c r="BM152" s="23" t="s">
        <v>422</v>
      </c>
    </row>
    <row r="153" s="1" customFormat="1" ht="25.5" customHeight="1">
      <c r="B153" s="47"/>
      <c r="C153" s="220" t="s">
        <v>170</v>
      </c>
      <c r="D153" s="220" t="s">
        <v>166</v>
      </c>
      <c r="E153" s="221" t="s">
        <v>1443</v>
      </c>
      <c r="F153" s="222" t="s">
        <v>1444</v>
      </c>
      <c r="G153" s="222"/>
      <c r="H153" s="222"/>
      <c r="I153" s="222"/>
      <c r="J153" s="223" t="s">
        <v>169</v>
      </c>
      <c r="K153" s="224">
        <v>1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43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249</v>
      </c>
      <c r="AT153" s="23" t="s">
        <v>166</v>
      </c>
      <c r="AU153" s="23" t="s">
        <v>84</v>
      </c>
      <c r="AY153" s="23" t="s">
        <v>165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144</v>
      </c>
      <c r="BK153" s="143">
        <f>ROUND(L153*K153,2)</f>
        <v>0</v>
      </c>
      <c r="BL153" s="23" t="s">
        <v>249</v>
      </c>
      <c r="BM153" s="23" t="s">
        <v>430</v>
      </c>
    </row>
    <row r="154" s="1" customFormat="1" ht="25.5" customHeight="1">
      <c r="B154" s="47"/>
      <c r="C154" s="220" t="s">
        <v>190</v>
      </c>
      <c r="D154" s="220" t="s">
        <v>166</v>
      </c>
      <c r="E154" s="221" t="s">
        <v>1101</v>
      </c>
      <c r="F154" s="222" t="s">
        <v>1102</v>
      </c>
      <c r="G154" s="222"/>
      <c r="H154" s="222"/>
      <c r="I154" s="222"/>
      <c r="J154" s="223" t="s">
        <v>169</v>
      </c>
      <c r="K154" s="224">
        <v>1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43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249</v>
      </c>
      <c r="AT154" s="23" t="s">
        <v>166</v>
      </c>
      <c r="AU154" s="23" t="s">
        <v>84</v>
      </c>
      <c r="AY154" s="23" t="s">
        <v>165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144</v>
      </c>
      <c r="BK154" s="143">
        <f>ROUND(L154*K154,2)</f>
        <v>0</v>
      </c>
      <c r="BL154" s="23" t="s">
        <v>249</v>
      </c>
      <c r="BM154" s="23" t="s">
        <v>438</v>
      </c>
    </row>
    <row r="155" s="1" customFormat="1" ht="25.5" customHeight="1">
      <c r="B155" s="47"/>
      <c r="C155" s="220" t="s">
        <v>195</v>
      </c>
      <c r="D155" s="220" t="s">
        <v>166</v>
      </c>
      <c r="E155" s="221" t="s">
        <v>1105</v>
      </c>
      <c r="F155" s="222" t="s">
        <v>1106</v>
      </c>
      <c r="G155" s="222"/>
      <c r="H155" s="222"/>
      <c r="I155" s="222"/>
      <c r="J155" s="223" t="s">
        <v>169</v>
      </c>
      <c r="K155" s="224">
        <v>1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43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249</v>
      </c>
      <c r="AT155" s="23" t="s">
        <v>166</v>
      </c>
      <c r="AU155" s="23" t="s">
        <v>84</v>
      </c>
      <c r="AY155" s="23" t="s">
        <v>165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144</v>
      </c>
      <c r="BK155" s="143">
        <f>ROUND(L155*K155,2)</f>
        <v>0</v>
      </c>
      <c r="BL155" s="23" t="s">
        <v>249</v>
      </c>
      <c r="BM155" s="23" t="s">
        <v>446</v>
      </c>
    </row>
    <row r="156" s="1" customFormat="1" ht="25.5" customHeight="1">
      <c r="B156" s="47"/>
      <c r="C156" s="220" t="s">
        <v>200</v>
      </c>
      <c r="D156" s="220" t="s">
        <v>166</v>
      </c>
      <c r="E156" s="221" t="s">
        <v>1107</v>
      </c>
      <c r="F156" s="222" t="s">
        <v>1108</v>
      </c>
      <c r="G156" s="222"/>
      <c r="H156" s="222"/>
      <c r="I156" s="222"/>
      <c r="J156" s="223" t="s">
        <v>169</v>
      </c>
      <c r="K156" s="224">
        <v>1</v>
      </c>
      <c r="L156" s="225">
        <v>0</v>
      </c>
      <c r="M156" s="226"/>
      <c r="N156" s="22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43</v>
      </c>
      <c r="V156" s="48"/>
      <c r="W156" s="229">
        <f>V156*K156</f>
        <v>0</v>
      </c>
      <c r="X156" s="229">
        <v>0</v>
      </c>
      <c r="Y156" s="229">
        <f>X156*K156</f>
        <v>0</v>
      </c>
      <c r="Z156" s="229">
        <v>0</v>
      </c>
      <c r="AA156" s="230">
        <f>Z156*K156</f>
        <v>0</v>
      </c>
      <c r="AR156" s="23" t="s">
        <v>249</v>
      </c>
      <c r="AT156" s="23" t="s">
        <v>166</v>
      </c>
      <c r="AU156" s="23" t="s">
        <v>84</v>
      </c>
      <c r="AY156" s="23" t="s">
        <v>165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144</v>
      </c>
      <c r="BK156" s="143">
        <f>ROUND(L156*K156,2)</f>
        <v>0</v>
      </c>
      <c r="BL156" s="23" t="s">
        <v>249</v>
      </c>
      <c r="BM156" s="23" t="s">
        <v>454</v>
      </c>
    </row>
    <row r="157" s="1" customFormat="1" ht="16.5" customHeight="1">
      <c r="B157" s="47"/>
      <c r="C157" s="220" t="s">
        <v>204</v>
      </c>
      <c r="D157" s="220" t="s">
        <v>166</v>
      </c>
      <c r="E157" s="221" t="s">
        <v>1109</v>
      </c>
      <c r="F157" s="222" t="s">
        <v>1110</v>
      </c>
      <c r="G157" s="222"/>
      <c r="H157" s="222"/>
      <c r="I157" s="222"/>
      <c r="J157" s="223" t="s">
        <v>396</v>
      </c>
      <c r="K157" s="272">
        <v>0</v>
      </c>
      <c r="L157" s="225">
        <v>0</v>
      </c>
      <c r="M157" s="226"/>
      <c r="N157" s="227">
        <f>ROUND(L157*K157,2)</f>
        <v>0</v>
      </c>
      <c r="O157" s="227"/>
      <c r="P157" s="227"/>
      <c r="Q157" s="227"/>
      <c r="R157" s="49"/>
      <c r="T157" s="228" t="s">
        <v>22</v>
      </c>
      <c r="U157" s="57" t="s">
        <v>43</v>
      </c>
      <c r="V157" s="48"/>
      <c r="W157" s="229">
        <f>V157*K157</f>
        <v>0</v>
      </c>
      <c r="X157" s="229">
        <v>0</v>
      </c>
      <c r="Y157" s="229">
        <f>X157*K157</f>
        <v>0</v>
      </c>
      <c r="Z157" s="229">
        <v>0</v>
      </c>
      <c r="AA157" s="230">
        <f>Z157*K157</f>
        <v>0</v>
      </c>
      <c r="AR157" s="23" t="s">
        <v>249</v>
      </c>
      <c r="AT157" s="23" t="s">
        <v>166</v>
      </c>
      <c r="AU157" s="23" t="s">
        <v>84</v>
      </c>
      <c r="AY157" s="23" t="s">
        <v>165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144</v>
      </c>
      <c r="BK157" s="143">
        <f>ROUND(L157*K157,2)</f>
        <v>0</v>
      </c>
      <c r="BL157" s="23" t="s">
        <v>249</v>
      </c>
      <c r="BM157" s="23" t="s">
        <v>462</v>
      </c>
    </row>
    <row r="158" s="9" customFormat="1" ht="37.44" customHeight="1">
      <c r="B158" s="206"/>
      <c r="C158" s="207"/>
      <c r="D158" s="208" t="s">
        <v>1046</v>
      </c>
      <c r="E158" s="208"/>
      <c r="F158" s="208"/>
      <c r="G158" s="208"/>
      <c r="H158" s="208"/>
      <c r="I158" s="208"/>
      <c r="J158" s="208"/>
      <c r="K158" s="208"/>
      <c r="L158" s="208"/>
      <c r="M158" s="208"/>
      <c r="N158" s="275">
        <f>BK158</f>
        <v>0</v>
      </c>
      <c r="O158" s="276"/>
      <c r="P158" s="276"/>
      <c r="Q158" s="276"/>
      <c r="R158" s="210"/>
      <c r="T158" s="211"/>
      <c r="U158" s="207"/>
      <c r="V158" s="207"/>
      <c r="W158" s="212">
        <f>SUM(W159:W167)</f>
        <v>0</v>
      </c>
      <c r="X158" s="207"/>
      <c r="Y158" s="212">
        <f>SUM(Y159:Y167)</f>
        <v>0</v>
      </c>
      <c r="Z158" s="207"/>
      <c r="AA158" s="213">
        <f>SUM(AA159:AA167)</f>
        <v>0</v>
      </c>
      <c r="AR158" s="214" t="s">
        <v>144</v>
      </c>
      <c r="AT158" s="215" t="s">
        <v>75</v>
      </c>
      <c r="AU158" s="215" t="s">
        <v>76</v>
      </c>
      <c r="AY158" s="214" t="s">
        <v>165</v>
      </c>
      <c r="BK158" s="216">
        <f>SUM(BK159:BK167)</f>
        <v>0</v>
      </c>
    </row>
    <row r="159" s="1" customFormat="1" ht="16.5" customHeight="1">
      <c r="B159" s="47"/>
      <c r="C159" s="220" t="s">
        <v>84</v>
      </c>
      <c r="D159" s="220" t="s">
        <v>166</v>
      </c>
      <c r="E159" s="221" t="s">
        <v>1111</v>
      </c>
      <c r="F159" s="222" t="s">
        <v>1112</v>
      </c>
      <c r="G159" s="222"/>
      <c r="H159" s="222"/>
      <c r="I159" s="222"/>
      <c r="J159" s="223" t="s">
        <v>169</v>
      </c>
      <c r="K159" s="224">
        <v>7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43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249</v>
      </c>
      <c r="AT159" s="23" t="s">
        <v>166</v>
      </c>
      <c r="AU159" s="23" t="s">
        <v>84</v>
      </c>
      <c r="AY159" s="23" t="s">
        <v>165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144</v>
      </c>
      <c r="BK159" s="143">
        <f>ROUND(L159*K159,2)</f>
        <v>0</v>
      </c>
      <c r="BL159" s="23" t="s">
        <v>249</v>
      </c>
      <c r="BM159" s="23" t="s">
        <v>470</v>
      </c>
    </row>
    <row r="160" s="1" customFormat="1" ht="16.5" customHeight="1">
      <c r="B160" s="47"/>
      <c r="C160" s="220" t="s">
        <v>144</v>
      </c>
      <c r="D160" s="220" t="s">
        <v>166</v>
      </c>
      <c r="E160" s="221" t="s">
        <v>1113</v>
      </c>
      <c r="F160" s="222" t="s">
        <v>1114</v>
      </c>
      <c r="G160" s="222"/>
      <c r="H160" s="222"/>
      <c r="I160" s="222"/>
      <c r="J160" s="223" t="s">
        <v>169</v>
      </c>
      <c r="K160" s="224">
        <v>14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43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249</v>
      </c>
      <c r="AT160" s="23" t="s">
        <v>166</v>
      </c>
      <c r="AU160" s="23" t="s">
        <v>84</v>
      </c>
      <c r="AY160" s="23" t="s">
        <v>165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144</v>
      </c>
      <c r="BK160" s="143">
        <f>ROUND(L160*K160,2)</f>
        <v>0</v>
      </c>
      <c r="BL160" s="23" t="s">
        <v>249</v>
      </c>
      <c r="BM160" s="23" t="s">
        <v>478</v>
      </c>
    </row>
    <row r="161" s="1" customFormat="1" ht="16.5" customHeight="1">
      <c r="B161" s="47"/>
      <c r="C161" s="220" t="s">
        <v>178</v>
      </c>
      <c r="D161" s="220" t="s">
        <v>166</v>
      </c>
      <c r="E161" s="221" t="s">
        <v>1115</v>
      </c>
      <c r="F161" s="222" t="s">
        <v>1116</v>
      </c>
      <c r="G161" s="222"/>
      <c r="H161" s="222"/>
      <c r="I161" s="222"/>
      <c r="J161" s="223" t="s">
        <v>169</v>
      </c>
      <c r="K161" s="224">
        <v>7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43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249</v>
      </c>
      <c r="AT161" s="23" t="s">
        <v>166</v>
      </c>
      <c r="AU161" s="23" t="s">
        <v>84</v>
      </c>
      <c r="AY161" s="23" t="s">
        <v>165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144</v>
      </c>
      <c r="BK161" s="143">
        <f>ROUND(L161*K161,2)</f>
        <v>0</v>
      </c>
      <c r="BL161" s="23" t="s">
        <v>249</v>
      </c>
      <c r="BM161" s="23" t="s">
        <v>487</v>
      </c>
    </row>
    <row r="162" s="1" customFormat="1" ht="38.25" customHeight="1">
      <c r="B162" s="47"/>
      <c r="C162" s="220" t="s">
        <v>170</v>
      </c>
      <c r="D162" s="220" t="s">
        <v>166</v>
      </c>
      <c r="E162" s="221" t="s">
        <v>1117</v>
      </c>
      <c r="F162" s="222" t="s">
        <v>1118</v>
      </c>
      <c r="G162" s="222"/>
      <c r="H162" s="222"/>
      <c r="I162" s="222"/>
      <c r="J162" s="223" t="s">
        <v>169</v>
      </c>
      <c r="K162" s="224">
        <v>7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43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249</v>
      </c>
      <c r="AT162" s="23" t="s">
        <v>166</v>
      </c>
      <c r="AU162" s="23" t="s">
        <v>84</v>
      </c>
      <c r="AY162" s="23" t="s">
        <v>165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144</v>
      </c>
      <c r="BK162" s="143">
        <f>ROUND(L162*K162,2)</f>
        <v>0</v>
      </c>
      <c r="BL162" s="23" t="s">
        <v>249</v>
      </c>
      <c r="BM162" s="23" t="s">
        <v>496</v>
      </c>
    </row>
    <row r="163" s="1" customFormat="1" ht="16.5" customHeight="1">
      <c r="B163" s="47"/>
      <c r="C163" s="220" t="s">
        <v>190</v>
      </c>
      <c r="D163" s="220" t="s">
        <v>166</v>
      </c>
      <c r="E163" s="221" t="s">
        <v>1119</v>
      </c>
      <c r="F163" s="222" t="s">
        <v>1120</v>
      </c>
      <c r="G163" s="222"/>
      <c r="H163" s="222"/>
      <c r="I163" s="222"/>
      <c r="J163" s="223" t="s">
        <v>169</v>
      </c>
      <c r="K163" s="224">
        <v>1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43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249</v>
      </c>
      <c r="AT163" s="23" t="s">
        <v>166</v>
      </c>
      <c r="AU163" s="23" t="s">
        <v>84</v>
      </c>
      <c r="AY163" s="23" t="s">
        <v>165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144</v>
      </c>
      <c r="BK163" s="143">
        <f>ROUND(L163*K163,2)</f>
        <v>0</v>
      </c>
      <c r="BL163" s="23" t="s">
        <v>249</v>
      </c>
      <c r="BM163" s="23" t="s">
        <v>504</v>
      </c>
    </row>
    <row r="164" s="1" customFormat="1" ht="16.5" customHeight="1">
      <c r="B164" s="47"/>
      <c r="C164" s="220" t="s">
        <v>195</v>
      </c>
      <c r="D164" s="220" t="s">
        <v>166</v>
      </c>
      <c r="E164" s="221" t="s">
        <v>1121</v>
      </c>
      <c r="F164" s="222" t="s">
        <v>1122</v>
      </c>
      <c r="G164" s="222"/>
      <c r="H164" s="222"/>
      <c r="I164" s="222"/>
      <c r="J164" s="223" t="s">
        <v>169</v>
      </c>
      <c r="K164" s="224">
        <v>2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43</v>
      </c>
      <c r="V164" s="48"/>
      <c r="W164" s="229">
        <f>V164*K164</f>
        <v>0</v>
      </c>
      <c r="X164" s="229">
        <v>0</v>
      </c>
      <c r="Y164" s="229">
        <f>X164*K164</f>
        <v>0</v>
      </c>
      <c r="Z164" s="229">
        <v>0</v>
      </c>
      <c r="AA164" s="230">
        <f>Z164*K164</f>
        <v>0</v>
      </c>
      <c r="AR164" s="23" t="s">
        <v>249</v>
      </c>
      <c r="AT164" s="23" t="s">
        <v>166</v>
      </c>
      <c r="AU164" s="23" t="s">
        <v>84</v>
      </c>
      <c r="AY164" s="23" t="s">
        <v>165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144</v>
      </c>
      <c r="BK164" s="143">
        <f>ROUND(L164*K164,2)</f>
        <v>0</v>
      </c>
      <c r="BL164" s="23" t="s">
        <v>249</v>
      </c>
      <c r="BM164" s="23" t="s">
        <v>512</v>
      </c>
    </row>
    <row r="165" s="1" customFormat="1" ht="16.5" customHeight="1">
      <c r="B165" s="47"/>
      <c r="C165" s="220" t="s">
        <v>200</v>
      </c>
      <c r="D165" s="220" t="s">
        <v>166</v>
      </c>
      <c r="E165" s="221" t="s">
        <v>1123</v>
      </c>
      <c r="F165" s="222" t="s">
        <v>1124</v>
      </c>
      <c r="G165" s="222"/>
      <c r="H165" s="222"/>
      <c r="I165" s="222"/>
      <c r="J165" s="223" t="s">
        <v>169</v>
      </c>
      <c r="K165" s="224">
        <v>1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43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249</v>
      </c>
      <c r="AT165" s="23" t="s">
        <v>166</v>
      </c>
      <c r="AU165" s="23" t="s">
        <v>84</v>
      </c>
      <c r="AY165" s="23" t="s">
        <v>165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144</v>
      </c>
      <c r="BK165" s="143">
        <f>ROUND(L165*K165,2)</f>
        <v>0</v>
      </c>
      <c r="BL165" s="23" t="s">
        <v>249</v>
      </c>
      <c r="BM165" s="23" t="s">
        <v>521</v>
      </c>
    </row>
    <row r="166" s="1" customFormat="1" ht="16.5" customHeight="1">
      <c r="B166" s="47"/>
      <c r="C166" s="220" t="s">
        <v>204</v>
      </c>
      <c r="D166" s="220" t="s">
        <v>166</v>
      </c>
      <c r="E166" s="221" t="s">
        <v>1125</v>
      </c>
      <c r="F166" s="222" t="s">
        <v>1126</v>
      </c>
      <c r="G166" s="222"/>
      <c r="H166" s="222"/>
      <c r="I166" s="222"/>
      <c r="J166" s="223" t="s">
        <v>169</v>
      </c>
      <c r="K166" s="224">
        <v>2</v>
      </c>
      <c r="L166" s="225">
        <v>0</v>
      </c>
      <c r="M166" s="226"/>
      <c r="N166" s="227">
        <f>ROUND(L166*K166,2)</f>
        <v>0</v>
      </c>
      <c r="O166" s="227"/>
      <c r="P166" s="227"/>
      <c r="Q166" s="227"/>
      <c r="R166" s="49"/>
      <c r="T166" s="228" t="s">
        <v>22</v>
      </c>
      <c r="U166" s="57" t="s">
        <v>43</v>
      </c>
      <c r="V166" s="48"/>
      <c r="W166" s="229">
        <f>V166*K166</f>
        <v>0</v>
      </c>
      <c r="X166" s="229">
        <v>0</v>
      </c>
      <c r="Y166" s="229">
        <f>X166*K166</f>
        <v>0</v>
      </c>
      <c r="Z166" s="229">
        <v>0</v>
      </c>
      <c r="AA166" s="230">
        <f>Z166*K166</f>
        <v>0</v>
      </c>
      <c r="AR166" s="23" t="s">
        <v>249</v>
      </c>
      <c r="AT166" s="23" t="s">
        <v>166</v>
      </c>
      <c r="AU166" s="23" t="s">
        <v>84</v>
      </c>
      <c r="AY166" s="23" t="s">
        <v>165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144</v>
      </c>
      <c r="BK166" s="143">
        <f>ROUND(L166*K166,2)</f>
        <v>0</v>
      </c>
      <c r="BL166" s="23" t="s">
        <v>249</v>
      </c>
      <c r="BM166" s="23" t="s">
        <v>529</v>
      </c>
    </row>
    <row r="167" s="1" customFormat="1" ht="16.5" customHeight="1">
      <c r="B167" s="47"/>
      <c r="C167" s="220" t="s">
        <v>208</v>
      </c>
      <c r="D167" s="220" t="s">
        <v>166</v>
      </c>
      <c r="E167" s="221" t="s">
        <v>1127</v>
      </c>
      <c r="F167" s="222" t="s">
        <v>1128</v>
      </c>
      <c r="G167" s="222"/>
      <c r="H167" s="222"/>
      <c r="I167" s="222"/>
      <c r="J167" s="223" t="s">
        <v>396</v>
      </c>
      <c r="K167" s="272">
        <v>0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43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249</v>
      </c>
      <c r="AT167" s="23" t="s">
        <v>166</v>
      </c>
      <c r="AU167" s="23" t="s">
        <v>84</v>
      </c>
      <c r="AY167" s="23" t="s">
        <v>165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144</v>
      </c>
      <c r="BK167" s="143">
        <f>ROUND(L167*K167,2)</f>
        <v>0</v>
      </c>
      <c r="BL167" s="23" t="s">
        <v>249</v>
      </c>
      <c r="BM167" s="23" t="s">
        <v>537</v>
      </c>
    </row>
    <row r="168" s="9" customFormat="1" ht="37.44" customHeight="1">
      <c r="B168" s="206"/>
      <c r="C168" s="207"/>
      <c r="D168" s="208" t="s">
        <v>1047</v>
      </c>
      <c r="E168" s="208"/>
      <c r="F168" s="208"/>
      <c r="G168" s="208"/>
      <c r="H168" s="208"/>
      <c r="I168" s="208"/>
      <c r="J168" s="208"/>
      <c r="K168" s="208"/>
      <c r="L168" s="208"/>
      <c r="M168" s="208"/>
      <c r="N168" s="275">
        <f>BK168</f>
        <v>0</v>
      </c>
      <c r="O168" s="276"/>
      <c r="P168" s="276"/>
      <c r="Q168" s="276"/>
      <c r="R168" s="210"/>
      <c r="T168" s="211"/>
      <c r="U168" s="207"/>
      <c r="V168" s="207"/>
      <c r="W168" s="212">
        <f>SUM(W169:W184)</f>
        <v>0</v>
      </c>
      <c r="X168" s="207"/>
      <c r="Y168" s="212">
        <f>SUM(Y169:Y184)</f>
        <v>0</v>
      </c>
      <c r="Z168" s="207"/>
      <c r="AA168" s="213">
        <f>SUM(AA169:AA184)</f>
        <v>0</v>
      </c>
      <c r="AR168" s="214" t="s">
        <v>144</v>
      </c>
      <c r="AT168" s="215" t="s">
        <v>75</v>
      </c>
      <c r="AU168" s="215" t="s">
        <v>76</v>
      </c>
      <c r="AY168" s="214" t="s">
        <v>165</v>
      </c>
      <c r="BK168" s="216">
        <f>SUM(BK169:BK184)</f>
        <v>0</v>
      </c>
    </row>
    <row r="169" s="1" customFormat="1" ht="25.5" customHeight="1">
      <c r="B169" s="47"/>
      <c r="C169" s="220" t="s">
        <v>84</v>
      </c>
      <c r="D169" s="220" t="s">
        <v>166</v>
      </c>
      <c r="E169" s="221" t="s">
        <v>1129</v>
      </c>
      <c r="F169" s="222" t="s">
        <v>1130</v>
      </c>
      <c r="G169" s="222"/>
      <c r="H169" s="222"/>
      <c r="I169" s="222"/>
      <c r="J169" s="223" t="s">
        <v>311</v>
      </c>
      <c r="K169" s="224">
        <v>4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22</v>
      </c>
      <c r="U169" s="57" t="s">
        <v>43</v>
      </c>
      <c r="V169" s="48"/>
      <c r="W169" s="229">
        <f>V169*K169</f>
        <v>0</v>
      </c>
      <c r="X169" s="229">
        <v>0</v>
      </c>
      <c r="Y169" s="229">
        <f>X169*K169</f>
        <v>0</v>
      </c>
      <c r="Z169" s="229">
        <v>0</v>
      </c>
      <c r="AA169" s="230">
        <f>Z169*K169</f>
        <v>0</v>
      </c>
      <c r="AR169" s="23" t="s">
        <v>249</v>
      </c>
      <c r="AT169" s="23" t="s">
        <v>166</v>
      </c>
      <c r="AU169" s="23" t="s">
        <v>84</v>
      </c>
      <c r="AY169" s="23" t="s">
        <v>165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144</v>
      </c>
      <c r="BK169" s="143">
        <f>ROUND(L169*K169,2)</f>
        <v>0</v>
      </c>
      <c r="BL169" s="23" t="s">
        <v>249</v>
      </c>
      <c r="BM169" s="23" t="s">
        <v>545</v>
      </c>
    </row>
    <row r="170" s="1" customFormat="1" ht="25.5" customHeight="1">
      <c r="B170" s="47"/>
      <c r="C170" s="220" t="s">
        <v>144</v>
      </c>
      <c r="D170" s="220" t="s">
        <v>166</v>
      </c>
      <c r="E170" s="221" t="s">
        <v>1131</v>
      </c>
      <c r="F170" s="222" t="s">
        <v>1132</v>
      </c>
      <c r="G170" s="222"/>
      <c r="H170" s="222"/>
      <c r="I170" s="222"/>
      <c r="J170" s="223" t="s">
        <v>311</v>
      </c>
      <c r="K170" s="224">
        <v>8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43</v>
      </c>
      <c r="V170" s="48"/>
      <c r="W170" s="229">
        <f>V170*K170</f>
        <v>0</v>
      </c>
      <c r="X170" s="229">
        <v>0</v>
      </c>
      <c r="Y170" s="229">
        <f>X170*K170</f>
        <v>0</v>
      </c>
      <c r="Z170" s="229">
        <v>0</v>
      </c>
      <c r="AA170" s="230">
        <f>Z170*K170</f>
        <v>0</v>
      </c>
      <c r="AR170" s="23" t="s">
        <v>249</v>
      </c>
      <c r="AT170" s="23" t="s">
        <v>166</v>
      </c>
      <c r="AU170" s="23" t="s">
        <v>84</v>
      </c>
      <c r="AY170" s="23" t="s">
        <v>165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144</v>
      </c>
      <c r="BK170" s="143">
        <f>ROUND(L170*K170,2)</f>
        <v>0</v>
      </c>
      <c r="BL170" s="23" t="s">
        <v>249</v>
      </c>
      <c r="BM170" s="23" t="s">
        <v>553</v>
      </c>
    </row>
    <row r="171" s="1" customFormat="1" ht="25.5" customHeight="1">
      <c r="B171" s="47"/>
      <c r="C171" s="220" t="s">
        <v>178</v>
      </c>
      <c r="D171" s="220" t="s">
        <v>166</v>
      </c>
      <c r="E171" s="221" t="s">
        <v>1133</v>
      </c>
      <c r="F171" s="222" t="s">
        <v>1134</v>
      </c>
      <c r="G171" s="222"/>
      <c r="H171" s="222"/>
      <c r="I171" s="222"/>
      <c r="J171" s="223" t="s">
        <v>311</v>
      </c>
      <c r="K171" s="224">
        <v>2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43</v>
      </c>
      <c r="V171" s="48"/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23" t="s">
        <v>249</v>
      </c>
      <c r="AT171" s="23" t="s">
        <v>166</v>
      </c>
      <c r="AU171" s="23" t="s">
        <v>84</v>
      </c>
      <c r="AY171" s="23" t="s">
        <v>165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144</v>
      </c>
      <c r="BK171" s="143">
        <f>ROUND(L171*K171,2)</f>
        <v>0</v>
      </c>
      <c r="BL171" s="23" t="s">
        <v>249</v>
      </c>
      <c r="BM171" s="23" t="s">
        <v>561</v>
      </c>
    </row>
    <row r="172" s="1" customFormat="1" ht="16.5" customHeight="1">
      <c r="B172" s="47"/>
      <c r="C172" s="220" t="s">
        <v>170</v>
      </c>
      <c r="D172" s="220" t="s">
        <v>166</v>
      </c>
      <c r="E172" s="221" t="s">
        <v>1135</v>
      </c>
      <c r="F172" s="222" t="s">
        <v>1136</v>
      </c>
      <c r="G172" s="222"/>
      <c r="H172" s="222"/>
      <c r="I172" s="222"/>
      <c r="J172" s="223" t="s">
        <v>494</v>
      </c>
      <c r="K172" s="224">
        <v>1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43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249</v>
      </c>
      <c r="AT172" s="23" t="s">
        <v>166</v>
      </c>
      <c r="AU172" s="23" t="s">
        <v>84</v>
      </c>
      <c r="AY172" s="23" t="s">
        <v>165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144</v>
      </c>
      <c r="BK172" s="143">
        <f>ROUND(L172*K172,2)</f>
        <v>0</v>
      </c>
      <c r="BL172" s="23" t="s">
        <v>249</v>
      </c>
      <c r="BM172" s="23" t="s">
        <v>569</v>
      </c>
    </row>
    <row r="173" s="1" customFormat="1" ht="16.5" customHeight="1">
      <c r="B173" s="47"/>
      <c r="C173" s="220" t="s">
        <v>190</v>
      </c>
      <c r="D173" s="220" t="s">
        <v>166</v>
      </c>
      <c r="E173" s="221" t="s">
        <v>1137</v>
      </c>
      <c r="F173" s="222" t="s">
        <v>1138</v>
      </c>
      <c r="G173" s="222"/>
      <c r="H173" s="222"/>
      <c r="I173" s="222"/>
      <c r="J173" s="223" t="s">
        <v>494</v>
      </c>
      <c r="K173" s="224">
        <v>1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43</v>
      </c>
      <c r="V173" s="48"/>
      <c r="W173" s="229">
        <f>V173*K173</f>
        <v>0</v>
      </c>
      <c r="X173" s="229">
        <v>0</v>
      </c>
      <c r="Y173" s="229">
        <f>X173*K173</f>
        <v>0</v>
      </c>
      <c r="Z173" s="229">
        <v>0</v>
      </c>
      <c r="AA173" s="230">
        <f>Z173*K173</f>
        <v>0</v>
      </c>
      <c r="AR173" s="23" t="s">
        <v>249</v>
      </c>
      <c r="AT173" s="23" t="s">
        <v>166</v>
      </c>
      <c r="AU173" s="23" t="s">
        <v>84</v>
      </c>
      <c r="AY173" s="23" t="s">
        <v>165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144</v>
      </c>
      <c r="BK173" s="143">
        <f>ROUND(L173*K173,2)</f>
        <v>0</v>
      </c>
      <c r="BL173" s="23" t="s">
        <v>249</v>
      </c>
      <c r="BM173" s="23" t="s">
        <v>577</v>
      </c>
    </row>
    <row r="174" s="1" customFormat="1" ht="16.5" customHeight="1">
      <c r="B174" s="47"/>
      <c r="C174" s="220" t="s">
        <v>195</v>
      </c>
      <c r="D174" s="220" t="s">
        <v>166</v>
      </c>
      <c r="E174" s="221" t="s">
        <v>1139</v>
      </c>
      <c r="F174" s="222" t="s">
        <v>1140</v>
      </c>
      <c r="G174" s="222"/>
      <c r="H174" s="222"/>
      <c r="I174" s="222"/>
      <c r="J174" s="223" t="s">
        <v>494</v>
      </c>
      <c r="K174" s="224">
        <v>1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43</v>
      </c>
      <c r="V174" s="48"/>
      <c r="W174" s="229">
        <f>V174*K174</f>
        <v>0</v>
      </c>
      <c r="X174" s="229">
        <v>0</v>
      </c>
      <c r="Y174" s="229">
        <f>X174*K174</f>
        <v>0</v>
      </c>
      <c r="Z174" s="229">
        <v>0</v>
      </c>
      <c r="AA174" s="230">
        <f>Z174*K174</f>
        <v>0</v>
      </c>
      <c r="AR174" s="23" t="s">
        <v>249</v>
      </c>
      <c r="AT174" s="23" t="s">
        <v>166</v>
      </c>
      <c r="AU174" s="23" t="s">
        <v>84</v>
      </c>
      <c r="AY174" s="23" t="s">
        <v>165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144</v>
      </c>
      <c r="BK174" s="143">
        <f>ROUND(L174*K174,2)</f>
        <v>0</v>
      </c>
      <c r="BL174" s="23" t="s">
        <v>249</v>
      </c>
      <c r="BM174" s="23" t="s">
        <v>585</v>
      </c>
    </row>
    <row r="175" s="1" customFormat="1" ht="16.5" customHeight="1">
      <c r="B175" s="47"/>
      <c r="C175" s="220" t="s">
        <v>200</v>
      </c>
      <c r="D175" s="220" t="s">
        <v>166</v>
      </c>
      <c r="E175" s="221" t="s">
        <v>1141</v>
      </c>
      <c r="F175" s="222" t="s">
        <v>1142</v>
      </c>
      <c r="G175" s="222"/>
      <c r="H175" s="222"/>
      <c r="I175" s="222"/>
      <c r="J175" s="223" t="s">
        <v>494</v>
      </c>
      <c r="K175" s="224">
        <v>1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43</v>
      </c>
      <c r="V175" s="48"/>
      <c r="W175" s="229">
        <f>V175*K175</f>
        <v>0</v>
      </c>
      <c r="X175" s="229">
        <v>0</v>
      </c>
      <c r="Y175" s="229">
        <f>X175*K175</f>
        <v>0</v>
      </c>
      <c r="Z175" s="229">
        <v>0</v>
      </c>
      <c r="AA175" s="230">
        <f>Z175*K175</f>
        <v>0</v>
      </c>
      <c r="AR175" s="23" t="s">
        <v>249</v>
      </c>
      <c r="AT175" s="23" t="s">
        <v>166</v>
      </c>
      <c r="AU175" s="23" t="s">
        <v>84</v>
      </c>
      <c r="AY175" s="23" t="s">
        <v>165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144</v>
      </c>
      <c r="BK175" s="143">
        <f>ROUND(L175*K175,2)</f>
        <v>0</v>
      </c>
      <c r="BL175" s="23" t="s">
        <v>249</v>
      </c>
      <c r="BM175" s="23" t="s">
        <v>593</v>
      </c>
    </row>
    <row r="176" s="1" customFormat="1" ht="16.5" customHeight="1">
      <c r="B176" s="47"/>
      <c r="C176" s="220" t="s">
        <v>204</v>
      </c>
      <c r="D176" s="220" t="s">
        <v>166</v>
      </c>
      <c r="E176" s="221" t="s">
        <v>1143</v>
      </c>
      <c r="F176" s="222" t="s">
        <v>1144</v>
      </c>
      <c r="G176" s="222"/>
      <c r="H176" s="222"/>
      <c r="I176" s="222"/>
      <c r="J176" s="223" t="s">
        <v>494</v>
      </c>
      <c r="K176" s="224">
        <v>2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43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</v>
      </c>
      <c r="AA176" s="230">
        <f>Z176*K176</f>
        <v>0</v>
      </c>
      <c r="AR176" s="23" t="s">
        <v>249</v>
      </c>
      <c r="AT176" s="23" t="s">
        <v>166</v>
      </c>
      <c r="AU176" s="23" t="s">
        <v>84</v>
      </c>
      <c r="AY176" s="23" t="s">
        <v>165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144</v>
      </c>
      <c r="BK176" s="143">
        <f>ROUND(L176*K176,2)</f>
        <v>0</v>
      </c>
      <c r="BL176" s="23" t="s">
        <v>249</v>
      </c>
      <c r="BM176" s="23" t="s">
        <v>601</v>
      </c>
    </row>
    <row r="177" s="1" customFormat="1" ht="16.5" customHeight="1">
      <c r="B177" s="47"/>
      <c r="C177" s="220" t="s">
        <v>208</v>
      </c>
      <c r="D177" s="220" t="s">
        <v>166</v>
      </c>
      <c r="E177" s="221" t="s">
        <v>1145</v>
      </c>
      <c r="F177" s="222" t="s">
        <v>1146</v>
      </c>
      <c r="G177" s="222"/>
      <c r="H177" s="222"/>
      <c r="I177" s="222"/>
      <c r="J177" s="223" t="s">
        <v>494</v>
      </c>
      <c r="K177" s="224">
        <v>1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43</v>
      </c>
      <c r="V177" s="48"/>
      <c r="W177" s="229">
        <f>V177*K177</f>
        <v>0</v>
      </c>
      <c r="X177" s="229">
        <v>0</v>
      </c>
      <c r="Y177" s="229">
        <f>X177*K177</f>
        <v>0</v>
      </c>
      <c r="Z177" s="229">
        <v>0</v>
      </c>
      <c r="AA177" s="230">
        <f>Z177*K177</f>
        <v>0</v>
      </c>
      <c r="AR177" s="23" t="s">
        <v>249</v>
      </c>
      <c r="AT177" s="23" t="s">
        <v>166</v>
      </c>
      <c r="AU177" s="23" t="s">
        <v>84</v>
      </c>
      <c r="AY177" s="23" t="s">
        <v>165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144</v>
      </c>
      <c r="BK177" s="143">
        <f>ROUND(L177*K177,2)</f>
        <v>0</v>
      </c>
      <c r="BL177" s="23" t="s">
        <v>249</v>
      </c>
      <c r="BM177" s="23" t="s">
        <v>609</v>
      </c>
    </row>
    <row r="178" s="1" customFormat="1" ht="16.5" customHeight="1">
      <c r="B178" s="47"/>
      <c r="C178" s="220" t="s">
        <v>216</v>
      </c>
      <c r="D178" s="220" t="s">
        <v>166</v>
      </c>
      <c r="E178" s="221" t="s">
        <v>1147</v>
      </c>
      <c r="F178" s="222" t="s">
        <v>1148</v>
      </c>
      <c r="G178" s="222"/>
      <c r="H178" s="222"/>
      <c r="I178" s="222"/>
      <c r="J178" s="223" t="s">
        <v>494</v>
      </c>
      <c r="K178" s="224">
        <v>1</v>
      </c>
      <c r="L178" s="225">
        <v>0</v>
      </c>
      <c r="M178" s="226"/>
      <c r="N178" s="227">
        <f>ROUND(L178*K178,2)</f>
        <v>0</v>
      </c>
      <c r="O178" s="227"/>
      <c r="P178" s="227"/>
      <c r="Q178" s="227"/>
      <c r="R178" s="49"/>
      <c r="T178" s="228" t="s">
        <v>22</v>
      </c>
      <c r="U178" s="57" t="s">
        <v>43</v>
      </c>
      <c r="V178" s="48"/>
      <c r="W178" s="229">
        <f>V178*K178</f>
        <v>0</v>
      </c>
      <c r="X178" s="229">
        <v>0</v>
      </c>
      <c r="Y178" s="229">
        <f>X178*K178</f>
        <v>0</v>
      </c>
      <c r="Z178" s="229">
        <v>0</v>
      </c>
      <c r="AA178" s="230">
        <f>Z178*K178</f>
        <v>0</v>
      </c>
      <c r="AR178" s="23" t="s">
        <v>249</v>
      </c>
      <c r="AT178" s="23" t="s">
        <v>166</v>
      </c>
      <c r="AU178" s="23" t="s">
        <v>84</v>
      </c>
      <c r="AY178" s="23" t="s">
        <v>165</v>
      </c>
      <c r="BE178" s="143">
        <f>IF(U178="základní",N178,0)</f>
        <v>0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23" t="s">
        <v>144</v>
      </c>
      <c r="BK178" s="143">
        <f>ROUND(L178*K178,2)</f>
        <v>0</v>
      </c>
      <c r="BL178" s="23" t="s">
        <v>249</v>
      </c>
      <c r="BM178" s="23" t="s">
        <v>617</v>
      </c>
    </row>
    <row r="179" s="1" customFormat="1" ht="25.5" customHeight="1">
      <c r="B179" s="47"/>
      <c r="C179" s="220" t="s">
        <v>222</v>
      </c>
      <c r="D179" s="220" t="s">
        <v>166</v>
      </c>
      <c r="E179" s="221" t="s">
        <v>1149</v>
      </c>
      <c r="F179" s="222" t="s">
        <v>1150</v>
      </c>
      <c r="G179" s="222"/>
      <c r="H179" s="222"/>
      <c r="I179" s="222"/>
      <c r="J179" s="223" t="s">
        <v>494</v>
      </c>
      <c r="K179" s="224">
        <v>1</v>
      </c>
      <c r="L179" s="225">
        <v>0</v>
      </c>
      <c r="M179" s="226"/>
      <c r="N179" s="227">
        <f>ROUND(L179*K179,2)</f>
        <v>0</v>
      </c>
      <c r="O179" s="227"/>
      <c r="P179" s="227"/>
      <c r="Q179" s="227"/>
      <c r="R179" s="49"/>
      <c r="T179" s="228" t="s">
        <v>22</v>
      </c>
      <c r="U179" s="57" t="s">
        <v>43</v>
      </c>
      <c r="V179" s="48"/>
      <c r="W179" s="229">
        <f>V179*K179</f>
        <v>0</v>
      </c>
      <c r="X179" s="229">
        <v>0</v>
      </c>
      <c r="Y179" s="229">
        <f>X179*K179</f>
        <v>0</v>
      </c>
      <c r="Z179" s="229">
        <v>0</v>
      </c>
      <c r="AA179" s="230">
        <f>Z179*K179</f>
        <v>0</v>
      </c>
      <c r="AR179" s="23" t="s">
        <v>249</v>
      </c>
      <c r="AT179" s="23" t="s">
        <v>166</v>
      </c>
      <c r="AU179" s="23" t="s">
        <v>84</v>
      </c>
      <c r="AY179" s="23" t="s">
        <v>165</v>
      </c>
      <c r="BE179" s="143">
        <f>IF(U179="základní",N179,0)</f>
        <v>0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23" t="s">
        <v>144</v>
      </c>
      <c r="BK179" s="143">
        <f>ROUND(L179*K179,2)</f>
        <v>0</v>
      </c>
      <c r="BL179" s="23" t="s">
        <v>249</v>
      </c>
      <c r="BM179" s="23" t="s">
        <v>625</v>
      </c>
    </row>
    <row r="180" s="1" customFormat="1" ht="16.5" customHeight="1">
      <c r="B180" s="47"/>
      <c r="C180" s="220" t="s">
        <v>226</v>
      </c>
      <c r="D180" s="220" t="s">
        <v>166</v>
      </c>
      <c r="E180" s="221" t="s">
        <v>1151</v>
      </c>
      <c r="F180" s="222" t="s">
        <v>1152</v>
      </c>
      <c r="G180" s="222"/>
      <c r="H180" s="222"/>
      <c r="I180" s="222"/>
      <c r="J180" s="223" t="s">
        <v>494</v>
      </c>
      <c r="K180" s="224">
        <v>1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43</v>
      </c>
      <c r="V180" s="48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3" t="s">
        <v>249</v>
      </c>
      <c r="AT180" s="23" t="s">
        <v>166</v>
      </c>
      <c r="AU180" s="23" t="s">
        <v>84</v>
      </c>
      <c r="AY180" s="23" t="s">
        <v>165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144</v>
      </c>
      <c r="BK180" s="143">
        <f>ROUND(L180*K180,2)</f>
        <v>0</v>
      </c>
      <c r="BL180" s="23" t="s">
        <v>249</v>
      </c>
      <c r="BM180" s="23" t="s">
        <v>633</v>
      </c>
    </row>
    <row r="181" s="1" customFormat="1" ht="25.5" customHeight="1">
      <c r="B181" s="47"/>
      <c r="C181" s="220" t="s">
        <v>233</v>
      </c>
      <c r="D181" s="220" t="s">
        <v>166</v>
      </c>
      <c r="E181" s="221" t="s">
        <v>1153</v>
      </c>
      <c r="F181" s="222" t="s">
        <v>1154</v>
      </c>
      <c r="G181" s="222"/>
      <c r="H181" s="222"/>
      <c r="I181" s="222"/>
      <c r="J181" s="223" t="s">
        <v>494</v>
      </c>
      <c r="K181" s="224">
        <v>1</v>
      </c>
      <c r="L181" s="225">
        <v>0</v>
      </c>
      <c r="M181" s="226"/>
      <c r="N181" s="227">
        <f>ROUND(L181*K181,2)</f>
        <v>0</v>
      </c>
      <c r="O181" s="227"/>
      <c r="P181" s="227"/>
      <c r="Q181" s="227"/>
      <c r="R181" s="49"/>
      <c r="T181" s="228" t="s">
        <v>22</v>
      </c>
      <c r="U181" s="57" t="s">
        <v>43</v>
      </c>
      <c r="V181" s="48"/>
      <c r="W181" s="229">
        <f>V181*K181</f>
        <v>0</v>
      </c>
      <c r="X181" s="229">
        <v>0</v>
      </c>
      <c r="Y181" s="229">
        <f>X181*K181</f>
        <v>0</v>
      </c>
      <c r="Z181" s="229">
        <v>0</v>
      </c>
      <c r="AA181" s="230">
        <f>Z181*K181</f>
        <v>0</v>
      </c>
      <c r="AR181" s="23" t="s">
        <v>249</v>
      </c>
      <c r="AT181" s="23" t="s">
        <v>166</v>
      </c>
      <c r="AU181" s="23" t="s">
        <v>84</v>
      </c>
      <c r="AY181" s="23" t="s">
        <v>165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144</v>
      </c>
      <c r="BK181" s="143">
        <f>ROUND(L181*K181,2)</f>
        <v>0</v>
      </c>
      <c r="BL181" s="23" t="s">
        <v>249</v>
      </c>
      <c r="BM181" s="23" t="s">
        <v>641</v>
      </c>
    </row>
    <row r="182" s="1" customFormat="1" ht="16.5" customHeight="1">
      <c r="B182" s="47"/>
      <c r="C182" s="220" t="s">
        <v>242</v>
      </c>
      <c r="D182" s="220" t="s">
        <v>166</v>
      </c>
      <c r="E182" s="221" t="s">
        <v>1091</v>
      </c>
      <c r="F182" s="222" t="s">
        <v>1092</v>
      </c>
      <c r="G182" s="222"/>
      <c r="H182" s="222"/>
      <c r="I182" s="222"/>
      <c r="J182" s="223" t="s">
        <v>311</v>
      </c>
      <c r="K182" s="224">
        <v>27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43</v>
      </c>
      <c r="V182" s="48"/>
      <c r="W182" s="229">
        <f>V182*K182</f>
        <v>0</v>
      </c>
      <c r="X182" s="229">
        <v>0</v>
      </c>
      <c r="Y182" s="229">
        <f>X182*K182</f>
        <v>0</v>
      </c>
      <c r="Z182" s="229">
        <v>0</v>
      </c>
      <c r="AA182" s="230">
        <f>Z182*K182</f>
        <v>0</v>
      </c>
      <c r="AR182" s="23" t="s">
        <v>249</v>
      </c>
      <c r="AT182" s="23" t="s">
        <v>166</v>
      </c>
      <c r="AU182" s="23" t="s">
        <v>84</v>
      </c>
      <c r="AY182" s="23" t="s">
        <v>165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144</v>
      </c>
      <c r="BK182" s="143">
        <f>ROUND(L182*K182,2)</f>
        <v>0</v>
      </c>
      <c r="BL182" s="23" t="s">
        <v>249</v>
      </c>
      <c r="BM182" s="23" t="s">
        <v>649</v>
      </c>
    </row>
    <row r="183" s="1" customFormat="1" ht="16.5" customHeight="1">
      <c r="B183" s="47"/>
      <c r="C183" s="220" t="s">
        <v>11</v>
      </c>
      <c r="D183" s="220" t="s">
        <v>166</v>
      </c>
      <c r="E183" s="221" t="s">
        <v>1155</v>
      </c>
      <c r="F183" s="222" t="s">
        <v>1156</v>
      </c>
      <c r="G183" s="222"/>
      <c r="H183" s="222"/>
      <c r="I183" s="222"/>
      <c r="J183" s="223" t="s">
        <v>1080</v>
      </c>
      <c r="K183" s="224">
        <v>6</v>
      </c>
      <c r="L183" s="225">
        <v>0</v>
      </c>
      <c r="M183" s="226"/>
      <c r="N183" s="227">
        <f>ROUND(L183*K183,2)</f>
        <v>0</v>
      </c>
      <c r="O183" s="227"/>
      <c r="P183" s="227"/>
      <c r="Q183" s="227"/>
      <c r="R183" s="49"/>
      <c r="T183" s="228" t="s">
        <v>22</v>
      </c>
      <c r="U183" s="57" t="s">
        <v>43</v>
      </c>
      <c r="V183" s="48"/>
      <c r="W183" s="229">
        <f>V183*K183</f>
        <v>0</v>
      </c>
      <c r="X183" s="229">
        <v>0</v>
      </c>
      <c r="Y183" s="229">
        <f>X183*K183</f>
        <v>0</v>
      </c>
      <c r="Z183" s="229">
        <v>0</v>
      </c>
      <c r="AA183" s="230">
        <f>Z183*K183</f>
        <v>0</v>
      </c>
      <c r="AR183" s="23" t="s">
        <v>249</v>
      </c>
      <c r="AT183" s="23" t="s">
        <v>166</v>
      </c>
      <c r="AU183" s="23" t="s">
        <v>84</v>
      </c>
      <c r="AY183" s="23" t="s">
        <v>165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144</v>
      </c>
      <c r="BK183" s="143">
        <f>ROUND(L183*K183,2)</f>
        <v>0</v>
      </c>
      <c r="BL183" s="23" t="s">
        <v>249</v>
      </c>
      <c r="BM183" s="23" t="s">
        <v>657</v>
      </c>
    </row>
    <row r="184" s="1" customFormat="1" ht="16.5" customHeight="1">
      <c r="B184" s="47"/>
      <c r="C184" s="220" t="s">
        <v>249</v>
      </c>
      <c r="D184" s="220" t="s">
        <v>166</v>
      </c>
      <c r="E184" s="221" t="s">
        <v>1157</v>
      </c>
      <c r="F184" s="222" t="s">
        <v>1158</v>
      </c>
      <c r="G184" s="222"/>
      <c r="H184" s="222"/>
      <c r="I184" s="222"/>
      <c r="J184" s="223" t="s">
        <v>396</v>
      </c>
      <c r="K184" s="272">
        <v>0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43</v>
      </c>
      <c r="V184" s="48"/>
      <c r="W184" s="229">
        <f>V184*K184</f>
        <v>0</v>
      </c>
      <c r="X184" s="229">
        <v>0</v>
      </c>
      <c r="Y184" s="229">
        <f>X184*K184</f>
        <v>0</v>
      </c>
      <c r="Z184" s="229">
        <v>0</v>
      </c>
      <c r="AA184" s="230">
        <f>Z184*K184</f>
        <v>0</v>
      </c>
      <c r="AR184" s="23" t="s">
        <v>249</v>
      </c>
      <c r="AT184" s="23" t="s">
        <v>166</v>
      </c>
      <c r="AU184" s="23" t="s">
        <v>84</v>
      </c>
      <c r="AY184" s="23" t="s">
        <v>165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144</v>
      </c>
      <c r="BK184" s="143">
        <f>ROUND(L184*K184,2)</f>
        <v>0</v>
      </c>
      <c r="BL184" s="23" t="s">
        <v>249</v>
      </c>
      <c r="BM184" s="23" t="s">
        <v>665</v>
      </c>
    </row>
    <row r="185" s="9" customFormat="1" ht="37.44" customHeight="1">
      <c r="B185" s="206"/>
      <c r="C185" s="207"/>
      <c r="D185" s="208" t="s">
        <v>1048</v>
      </c>
      <c r="E185" s="208"/>
      <c r="F185" s="208"/>
      <c r="G185" s="208"/>
      <c r="H185" s="208"/>
      <c r="I185" s="208"/>
      <c r="J185" s="208"/>
      <c r="K185" s="208"/>
      <c r="L185" s="208"/>
      <c r="M185" s="208"/>
      <c r="N185" s="275">
        <f>BK185</f>
        <v>0</v>
      </c>
      <c r="O185" s="276"/>
      <c r="P185" s="276"/>
      <c r="Q185" s="276"/>
      <c r="R185" s="210"/>
      <c r="T185" s="211"/>
      <c r="U185" s="207"/>
      <c r="V185" s="207"/>
      <c r="W185" s="212">
        <f>W186</f>
        <v>0</v>
      </c>
      <c r="X185" s="207"/>
      <c r="Y185" s="212">
        <f>Y186</f>
        <v>0</v>
      </c>
      <c r="Z185" s="207"/>
      <c r="AA185" s="213">
        <f>AA186</f>
        <v>0</v>
      </c>
      <c r="AR185" s="214" t="s">
        <v>144</v>
      </c>
      <c r="AT185" s="215" t="s">
        <v>75</v>
      </c>
      <c r="AU185" s="215" t="s">
        <v>76</v>
      </c>
      <c r="AY185" s="214" t="s">
        <v>165</v>
      </c>
      <c r="BK185" s="216">
        <f>BK186</f>
        <v>0</v>
      </c>
    </row>
    <row r="186" s="1" customFormat="1" ht="25.5" customHeight="1">
      <c r="B186" s="47"/>
      <c r="C186" s="220" t="s">
        <v>84</v>
      </c>
      <c r="D186" s="220" t="s">
        <v>166</v>
      </c>
      <c r="E186" s="221" t="s">
        <v>1159</v>
      </c>
      <c r="F186" s="222" t="s">
        <v>1160</v>
      </c>
      <c r="G186" s="222"/>
      <c r="H186" s="222"/>
      <c r="I186" s="222"/>
      <c r="J186" s="223" t="s">
        <v>311</v>
      </c>
      <c r="K186" s="224">
        <v>84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22</v>
      </c>
      <c r="U186" s="57" t="s">
        <v>43</v>
      </c>
      <c r="V186" s="48"/>
      <c r="W186" s="229">
        <f>V186*K186</f>
        <v>0</v>
      </c>
      <c r="X186" s="229">
        <v>0</v>
      </c>
      <c r="Y186" s="229">
        <f>X186*K186</f>
        <v>0</v>
      </c>
      <c r="Z186" s="229">
        <v>0</v>
      </c>
      <c r="AA186" s="230">
        <f>Z186*K186</f>
        <v>0</v>
      </c>
      <c r="AR186" s="23" t="s">
        <v>249</v>
      </c>
      <c r="AT186" s="23" t="s">
        <v>166</v>
      </c>
      <c r="AU186" s="23" t="s">
        <v>84</v>
      </c>
      <c r="AY186" s="23" t="s">
        <v>165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144</v>
      </c>
      <c r="BK186" s="143">
        <f>ROUND(L186*K186,2)</f>
        <v>0</v>
      </c>
      <c r="BL186" s="23" t="s">
        <v>249</v>
      </c>
      <c r="BM186" s="23" t="s">
        <v>673</v>
      </c>
    </row>
    <row r="187" s="9" customFormat="1" ht="37.44" customHeight="1">
      <c r="B187" s="206"/>
      <c r="C187" s="207"/>
      <c r="D187" s="208" t="s">
        <v>1049</v>
      </c>
      <c r="E187" s="208"/>
      <c r="F187" s="208"/>
      <c r="G187" s="208"/>
      <c r="H187" s="208"/>
      <c r="I187" s="208"/>
      <c r="J187" s="208"/>
      <c r="K187" s="208"/>
      <c r="L187" s="208"/>
      <c r="M187" s="208"/>
      <c r="N187" s="275">
        <f>BK187</f>
        <v>0</v>
      </c>
      <c r="O187" s="276"/>
      <c r="P187" s="276"/>
      <c r="Q187" s="276"/>
      <c r="R187" s="210"/>
      <c r="T187" s="211"/>
      <c r="U187" s="207"/>
      <c r="V187" s="207"/>
      <c r="W187" s="212">
        <f>SUM(W188:W192)</f>
        <v>0</v>
      </c>
      <c r="X187" s="207"/>
      <c r="Y187" s="212">
        <f>SUM(Y188:Y192)</f>
        <v>0</v>
      </c>
      <c r="Z187" s="207"/>
      <c r="AA187" s="213">
        <f>SUM(AA188:AA192)</f>
        <v>0</v>
      </c>
      <c r="AR187" s="214" t="s">
        <v>144</v>
      </c>
      <c r="AT187" s="215" t="s">
        <v>75</v>
      </c>
      <c r="AU187" s="215" t="s">
        <v>76</v>
      </c>
      <c r="AY187" s="214" t="s">
        <v>165</v>
      </c>
      <c r="BK187" s="216">
        <f>SUM(BK188:BK192)</f>
        <v>0</v>
      </c>
    </row>
    <row r="188" s="1" customFormat="1" ht="38.25" customHeight="1">
      <c r="B188" s="47"/>
      <c r="C188" s="220" t="s">
        <v>84</v>
      </c>
      <c r="D188" s="220" t="s">
        <v>166</v>
      </c>
      <c r="E188" s="221" t="s">
        <v>1161</v>
      </c>
      <c r="F188" s="222" t="s">
        <v>1162</v>
      </c>
      <c r="G188" s="222"/>
      <c r="H188" s="222"/>
      <c r="I188" s="222"/>
      <c r="J188" s="223" t="s">
        <v>311</v>
      </c>
      <c r="K188" s="224">
        <v>8</v>
      </c>
      <c r="L188" s="225">
        <v>0</v>
      </c>
      <c r="M188" s="226"/>
      <c r="N188" s="227">
        <f>ROUND(L188*K188,2)</f>
        <v>0</v>
      </c>
      <c r="O188" s="227"/>
      <c r="P188" s="227"/>
      <c r="Q188" s="227"/>
      <c r="R188" s="49"/>
      <c r="T188" s="228" t="s">
        <v>22</v>
      </c>
      <c r="U188" s="57" t="s">
        <v>43</v>
      </c>
      <c r="V188" s="48"/>
      <c r="W188" s="229">
        <f>V188*K188</f>
        <v>0</v>
      </c>
      <c r="X188" s="229">
        <v>0</v>
      </c>
      <c r="Y188" s="229">
        <f>X188*K188</f>
        <v>0</v>
      </c>
      <c r="Z188" s="229">
        <v>0</v>
      </c>
      <c r="AA188" s="230">
        <f>Z188*K188</f>
        <v>0</v>
      </c>
      <c r="AR188" s="23" t="s">
        <v>249</v>
      </c>
      <c r="AT188" s="23" t="s">
        <v>166</v>
      </c>
      <c r="AU188" s="23" t="s">
        <v>84</v>
      </c>
      <c r="AY188" s="23" t="s">
        <v>165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144</v>
      </c>
      <c r="BK188" s="143">
        <f>ROUND(L188*K188,2)</f>
        <v>0</v>
      </c>
      <c r="BL188" s="23" t="s">
        <v>249</v>
      </c>
      <c r="BM188" s="23" t="s">
        <v>681</v>
      </c>
    </row>
    <row r="189" s="1" customFormat="1" ht="25.5" customHeight="1">
      <c r="B189" s="47"/>
      <c r="C189" s="220" t="s">
        <v>144</v>
      </c>
      <c r="D189" s="220" t="s">
        <v>166</v>
      </c>
      <c r="E189" s="221" t="s">
        <v>1163</v>
      </c>
      <c r="F189" s="222" t="s">
        <v>1164</v>
      </c>
      <c r="G189" s="222"/>
      <c r="H189" s="222"/>
      <c r="I189" s="222"/>
      <c r="J189" s="223" t="s">
        <v>311</v>
      </c>
      <c r="K189" s="224">
        <v>4</v>
      </c>
      <c r="L189" s="225">
        <v>0</v>
      </c>
      <c r="M189" s="226"/>
      <c r="N189" s="227">
        <f>ROUND(L189*K189,2)</f>
        <v>0</v>
      </c>
      <c r="O189" s="227"/>
      <c r="P189" s="227"/>
      <c r="Q189" s="227"/>
      <c r="R189" s="49"/>
      <c r="T189" s="228" t="s">
        <v>22</v>
      </c>
      <c r="U189" s="57" t="s">
        <v>43</v>
      </c>
      <c r="V189" s="48"/>
      <c r="W189" s="229">
        <f>V189*K189</f>
        <v>0</v>
      </c>
      <c r="X189" s="229">
        <v>0</v>
      </c>
      <c r="Y189" s="229">
        <f>X189*K189</f>
        <v>0</v>
      </c>
      <c r="Z189" s="229">
        <v>0</v>
      </c>
      <c r="AA189" s="230">
        <f>Z189*K189</f>
        <v>0</v>
      </c>
      <c r="AR189" s="23" t="s">
        <v>249</v>
      </c>
      <c r="AT189" s="23" t="s">
        <v>166</v>
      </c>
      <c r="AU189" s="23" t="s">
        <v>84</v>
      </c>
      <c r="AY189" s="23" t="s">
        <v>165</v>
      </c>
      <c r="BE189" s="143">
        <f>IF(U189="základní",N189,0)</f>
        <v>0</v>
      </c>
      <c r="BF189" s="143">
        <f>IF(U189="snížená",N189,0)</f>
        <v>0</v>
      </c>
      <c r="BG189" s="143">
        <f>IF(U189="zákl. přenesená",N189,0)</f>
        <v>0</v>
      </c>
      <c r="BH189" s="143">
        <f>IF(U189="sníž. přenesená",N189,0)</f>
        <v>0</v>
      </c>
      <c r="BI189" s="143">
        <f>IF(U189="nulová",N189,0)</f>
        <v>0</v>
      </c>
      <c r="BJ189" s="23" t="s">
        <v>144</v>
      </c>
      <c r="BK189" s="143">
        <f>ROUND(L189*K189,2)</f>
        <v>0</v>
      </c>
      <c r="BL189" s="23" t="s">
        <v>249</v>
      </c>
      <c r="BM189" s="23" t="s">
        <v>689</v>
      </c>
    </row>
    <row r="190" s="1" customFormat="1" ht="25.5" customHeight="1">
      <c r="B190" s="47"/>
      <c r="C190" s="220" t="s">
        <v>178</v>
      </c>
      <c r="D190" s="220" t="s">
        <v>166</v>
      </c>
      <c r="E190" s="221" t="s">
        <v>1165</v>
      </c>
      <c r="F190" s="222" t="s">
        <v>1166</v>
      </c>
      <c r="G190" s="222"/>
      <c r="H190" s="222"/>
      <c r="I190" s="222"/>
      <c r="J190" s="223" t="s">
        <v>311</v>
      </c>
      <c r="K190" s="224">
        <v>4</v>
      </c>
      <c r="L190" s="225">
        <v>0</v>
      </c>
      <c r="M190" s="226"/>
      <c r="N190" s="227">
        <f>ROUND(L190*K190,2)</f>
        <v>0</v>
      </c>
      <c r="O190" s="227"/>
      <c r="P190" s="227"/>
      <c r="Q190" s="227"/>
      <c r="R190" s="49"/>
      <c r="T190" s="228" t="s">
        <v>22</v>
      </c>
      <c r="U190" s="57" t="s">
        <v>43</v>
      </c>
      <c r="V190" s="48"/>
      <c r="W190" s="229">
        <f>V190*K190</f>
        <v>0</v>
      </c>
      <c r="X190" s="229">
        <v>0</v>
      </c>
      <c r="Y190" s="229">
        <f>X190*K190</f>
        <v>0</v>
      </c>
      <c r="Z190" s="229">
        <v>0</v>
      </c>
      <c r="AA190" s="230">
        <f>Z190*K190</f>
        <v>0</v>
      </c>
      <c r="AR190" s="23" t="s">
        <v>249</v>
      </c>
      <c r="AT190" s="23" t="s">
        <v>166</v>
      </c>
      <c r="AU190" s="23" t="s">
        <v>84</v>
      </c>
      <c r="AY190" s="23" t="s">
        <v>165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144</v>
      </c>
      <c r="BK190" s="143">
        <f>ROUND(L190*K190,2)</f>
        <v>0</v>
      </c>
      <c r="BL190" s="23" t="s">
        <v>249</v>
      </c>
      <c r="BM190" s="23" t="s">
        <v>697</v>
      </c>
    </row>
    <row r="191" s="1" customFormat="1" ht="25.5" customHeight="1">
      <c r="B191" s="47"/>
      <c r="C191" s="220" t="s">
        <v>170</v>
      </c>
      <c r="D191" s="220" t="s">
        <v>166</v>
      </c>
      <c r="E191" s="221" t="s">
        <v>1167</v>
      </c>
      <c r="F191" s="222" t="s">
        <v>1168</v>
      </c>
      <c r="G191" s="222"/>
      <c r="H191" s="222"/>
      <c r="I191" s="222"/>
      <c r="J191" s="223" t="s">
        <v>311</v>
      </c>
      <c r="K191" s="224">
        <v>8</v>
      </c>
      <c r="L191" s="225">
        <v>0</v>
      </c>
      <c r="M191" s="226"/>
      <c r="N191" s="227">
        <f>ROUND(L191*K191,2)</f>
        <v>0</v>
      </c>
      <c r="O191" s="227"/>
      <c r="P191" s="227"/>
      <c r="Q191" s="227"/>
      <c r="R191" s="49"/>
      <c r="T191" s="228" t="s">
        <v>22</v>
      </c>
      <c r="U191" s="57" t="s">
        <v>43</v>
      </c>
      <c r="V191" s="48"/>
      <c r="W191" s="229">
        <f>V191*K191</f>
        <v>0</v>
      </c>
      <c r="X191" s="229">
        <v>0</v>
      </c>
      <c r="Y191" s="229">
        <f>X191*K191</f>
        <v>0</v>
      </c>
      <c r="Z191" s="229">
        <v>0</v>
      </c>
      <c r="AA191" s="230">
        <f>Z191*K191</f>
        <v>0</v>
      </c>
      <c r="AR191" s="23" t="s">
        <v>249</v>
      </c>
      <c r="AT191" s="23" t="s">
        <v>166</v>
      </c>
      <c r="AU191" s="23" t="s">
        <v>84</v>
      </c>
      <c r="AY191" s="23" t="s">
        <v>165</v>
      </c>
      <c r="BE191" s="143">
        <f>IF(U191="základní",N191,0)</f>
        <v>0</v>
      </c>
      <c r="BF191" s="143">
        <f>IF(U191="snížená",N191,0)</f>
        <v>0</v>
      </c>
      <c r="BG191" s="143">
        <f>IF(U191="zákl. přenesená",N191,0)</f>
        <v>0</v>
      </c>
      <c r="BH191" s="143">
        <f>IF(U191="sníž. přenesená",N191,0)</f>
        <v>0</v>
      </c>
      <c r="BI191" s="143">
        <f>IF(U191="nulová",N191,0)</f>
        <v>0</v>
      </c>
      <c r="BJ191" s="23" t="s">
        <v>144</v>
      </c>
      <c r="BK191" s="143">
        <f>ROUND(L191*K191,2)</f>
        <v>0</v>
      </c>
      <c r="BL191" s="23" t="s">
        <v>249</v>
      </c>
      <c r="BM191" s="23" t="s">
        <v>705</v>
      </c>
    </row>
    <row r="192" s="1" customFormat="1" ht="25.5" customHeight="1">
      <c r="B192" s="47"/>
      <c r="C192" s="220" t="s">
        <v>190</v>
      </c>
      <c r="D192" s="220" t="s">
        <v>166</v>
      </c>
      <c r="E192" s="221" t="s">
        <v>1169</v>
      </c>
      <c r="F192" s="222" t="s">
        <v>1170</v>
      </c>
      <c r="G192" s="222"/>
      <c r="H192" s="222"/>
      <c r="I192" s="222"/>
      <c r="J192" s="223" t="s">
        <v>396</v>
      </c>
      <c r="K192" s="272">
        <v>0</v>
      </c>
      <c r="L192" s="225">
        <v>0</v>
      </c>
      <c r="M192" s="226"/>
      <c r="N192" s="227">
        <f>ROUND(L192*K192,2)</f>
        <v>0</v>
      </c>
      <c r="O192" s="227"/>
      <c r="P192" s="227"/>
      <c r="Q192" s="227"/>
      <c r="R192" s="49"/>
      <c r="T192" s="228" t="s">
        <v>22</v>
      </c>
      <c r="U192" s="57" t="s">
        <v>43</v>
      </c>
      <c r="V192" s="48"/>
      <c r="W192" s="229">
        <f>V192*K192</f>
        <v>0</v>
      </c>
      <c r="X192" s="229">
        <v>0</v>
      </c>
      <c r="Y192" s="229">
        <f>X192*K192</f>
        <v>0</v>
      </c>
      <c r="Z192" s="229">
        <v>0</v>
      </c>
      <c r="AA192" s="230">
        <f>Z192*K192</f>
        <v>0</v>
      </c>
      <c r="AR192" s="23" t="s">
        <v>249</v>
      </c>
      <c r="AT192" s="23" t="s">
        <v>166</v>
      </c>
      <c r="AU192" s="23" t="s">
        <v>84</v>
      </c>
      <c r="AY192" s="23" t="s">
        <v>165</v>
      </c>
      <c r="BE192" s="143">
        <f>IF(U192="základní",N192,0)</f>
        <v>0</v>
      </c>
      <c r="BF192" s="143">
        <f>IF(U192="snížená",N192,0)</f>
        <v>0</v>
      </c>
      <c r="BG192" s="143">
        <f>IF(U192="zákl. přenesená",N192,0)</f>
        <v>0</v>
      </c>
      <c r="BH192" s="143">
        <f>IF(U192="sníž. přenesená",N192,0)</f>
        <v>0</v>
      </c>
      <c r="BI192" s="143">
        <f>IF(U192="nulová",N192,0)</f>
        <v>0</v>
      </c>
      <c r="BJ192" s="23" t="s">
        <v>144</v>
      </c>
      <c r="BK192" s="143">
        <f>ROUND(L192*K192,2)</f>
        <v>0</v>
      </c>
      <c r="BL192" s="23" t="s">
        <v>249</v>
      </c>
      <c r="BM192" s="23" t="s">
        <v>714</v>
      </c>
    </row>
    <row r="193" s="1" customFormat="1" ht="49.92" customHeight="1">
      <c r="B193" s="47"/>
      <c r="C193" s="48"/>
      <c r="D193" s="208" t="s">
        <v>1039</v>
      </c>
      <c r="E193" s="48"/>
      <c r="F193" s="48"/>
      <c r="G193" s="48"/>
      <c r="H193" s="48"/>
      <c r="I193" s="48"/>
      <c r="J193" s="48"/>
      <c r="K193" s="48"/>
      <c r="L193" s="48"/>
      <c r="M193" s="48"/>
      <c r="N193" s="270">
        <f>BK193</f>
        <v>0</v>
      </c>
      <c r="O193" s="271"/>
      <c r="P193" s="271"/>
      <c r="Q193" s="271"/>
      <c r="R193" s="49"/>
      <c r="T193" s="194"/>
      <c r="U193" s="73"/>
      <c r="V193" s="73"/>
      <c r="W193" s="73"/>
      <c r="X193" s="73"/>
      <c r="Y193" s="73"/>
      <c r="Z193" s="73"/>
      <c r="AA193" s="75"/>
      <c r="AT193" s="23" t="s">
        <v>75</v>
      </c>
      <c r="AU193" s="23" t="s">
        <v>76</v>
      </c>
      <c r="AY193" s="23" t="s">
        <v>1040</v>
      </c>
      <c r="BK193" s="143">
        <v>0</v>
      </c>
    </row>
    <row r="194" s="1" customFormat="1" ht="6.96" customHeight="1">
      <c r="B194" s="76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8"/>
    </row>
  </sheetData>
  <sheetProtection sheet="1" formatColumns="0" formatRows="0" objects="1" scenarios="1" spinCount="10" saltValue="N1AeJTq1O0+lJ+NKHM64WXqkxz64iTP43c+4hcpCZT89MVLAJI72PWPER1j5r7V0Ar4DYtE0dYSGFA5ugzJOhw==" hashValue="Y1HPvNUkWMytDG959h4r2rCYLYw7Vmyg7MsmQ5mMvsMFuPN5LxngdfD/TCXB9xFb3GtLJybVtFUHlzVVbWr8GA==" algorithmName="SHA-512" password="CC35"/>
  <mergeCells count="26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6:I186"/>
    <mergeCell ref="L186:M186"/>
    <mergeCell ref="N186:Q186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N123:Q123"/>
    <mergeCell ref="N124:Q124"/>
    <mergeCell ref="N133:Q133"/>
    <mergeCell ref="N142:Q142"/>
    <mergeCell ref="N149:Q149"/>
    <mergeCell ref="N158:Q158"/>
    <mergeCell ref="N168:Q168"/>
    <mergeCell ref="N185:Q185"/>
    <mergeCell ref="N187:Q187"/>
    <mergeCell ref="N193:Q193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mgrundelova</dc:creator>
  <cp:lastModifiedBy>mgrundelova</cp:lastModifiedBy>
  <dcterms:created xsi:type="dcterms:W3CDTF">2018-04-05T07:45:26Z</dcterms:created>
  <dcterms:modified xsi:type="dcterms:W3CDTF">2018-04-05T07:45:32Z</dcterms:modified>
</cp:coreProperties>
</file>