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480" windowHeight="10368" activeTab="2"/>
  </bookViews>
  <sheets>
    <sheet name="Krycí list" sheetId="1" r:id="rId1"/>
    <sheet name="Rekapitulace" sheetId="2" r:id="rId2"/>
    <sheet name="Rozpocet" sheetId="3" r:id="rId3"/>
    <sheet name="VZT" sheetId="5" r:id="rId4"/>
    <sheet name="Elektroinstalace" sheetId="6" r:id="rId5"/>
    <sheet name="#Figury" sheetId="4" state="hidden" r:id="rId6"/>
  </sheets>
  <definedNames>
    <definedName name="_xlnm.Print_Titles" localSheetId="1">Rekapitulace!$11:$13</definedName>
    <definedName name="_xlnm.Print_Titles" localSheetId="2">Rozpocet!$11:$13</definedName>
    <definedName name="_xlnm.Print_Titles" localSheetId="3">VZT!$1:$3</definedName>
    <definedName name="_xlnm.Print_Area" localSheetId="3">VZT!$A$1:$M$59</definedName>
  </definedNames>
  <calcPr calcId="145621"/>
</workbook>
</file>

<file path=xl/calcChain.xml><?xml version="1.0" encoding="utf-8"?>
<calcChain xmlns="http://schemas.openxmlformats.org/spreadsheetml/2006/main">
  <c r="E35" i="1" l="1"/>
  <c r="J35" i="1"/>
  <c r="R35" i="1"/>
  <c r="P38" i="1"/>
  <c r="P39" i="1"/>
  <c r="P40" i="1"/>
  <c r="P41" i="1"/>
  <c r="E42" i="1"/>
  <c r="P42" i="1"/>
  <c r="E43" i="1"/>
  <c r="R43" i="1"/>
  <c r="R44" i="1" s="1"/>
  <c r="J44" i="1"/>
  <c r="K45" i="1"/>
  <c r="R45" i="1"/>
  <c r="B2" i="2"/>
  <c r="B3" i="2"/>
  <c r="B4" i="2"/>
  <c r="B5" i="2"/>
  <c r="B7" i="2"/>
  <c r="B8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C2" i="3"/>
  <c r="C3" i="3"/>
  <c r="C4" i="3"/>
  <c r="C5" i="3"/>
  <c r="C7" i="3"/>
  <c r="C8" i="3"/>
  <c r="I16" i="3"/>
  <c r="K16" i="3"/>
  <c r="M16" i="3"/>
  <c r="I20" i="3"/>
  <c r="K20" i="3"/>
  <c r="M20" i="3"/>
  <c r="I25" i="3"/>
  <c r="K25" i="3"/>
  <c r="M25" i="3"/>
  <c r="I27" i="3"/>
  <c r="K27" i="3"/>
  <c r="M27" i="3"/>
  <c r="I31" i="3"/>
  <c r="K31" i="3"/>
  <c r="M31" i="3"/>
  <c r="I41" i="3"/>
  <c r="K41" i="3"/>
  <c r="M41" i="3"/>
  <c r="I43" i="3"/>
  <c r="K43" i="3"/>
  <c r="M43" i="3"/>
  <c r="I45" i="3"/>
  <c r="K45" i="3"/>
  <c r="M45" i="3"/>
  <c r="I47" i="3"/>
  <c r="K47" i="3"/>
  <c r="M47" i="3"/>
  <c r="I50" i="3"/>
  <c r="K50" i="3"/>
  <c r="M50" i="3"/>
  <c r="I51" i="3"/>
  <c r="K51" i="3"/>
  <c r="M51" i="3"/>
  <c r="I52" i="3"/>
  <c r="K52" i="3"/>
  <c r="M52" i="3"/>
  <c r="I54" i="3"/>
  <c r="K54" i="3"/>
  <c r="M54" i="3"/>
  <c r="I56" i="3"/>
  <c r="K56" i="3"/>
  <c r="M56" i="3"/>
  <c r="I58" i="3"/>
  <c r="K58" i="3"/>
  <c r="M58" i="3"/>
  <c r="I60" i="3"/>
  <c r="K60" i="3"/>
  <c r="M60" i="3"/>
  <c r="I63" i="3"/>
  <c r="K63" i="3"/>
  <c r="M63" i="3"/>
  <c r="I65" i="3"/>
  <c r="K65" i="3"/>
  <c r="M65" i="3"/>
  <c r="I67" i="3"/>
  <c r="K67" i="3"/>
  <c r="M67" i="3"/>
  <c r="I72" i="3"/>
  <c r="K72" i="3"/>
  <c r="M72" i="3"/>
  <c r="I74" i="3"/>
  <c r="K74" i="3"/>
  <c r="M74" i="3"/>
  <c r="I86" i="3"/>
  <c r="E38" i="1" s="1"/>
  <c r="K86" i="3"/>
  <c r="M86" i="3"/>
  <c r="I87" i="3"/>
  <c r="K87" i="3"/>
  <c r="M87" i="3"/>
  <c r="I104" i="3"/>
  <c r="K104" i="3"/>
  <c r="M104" i="3"/>
  <c r="I105" i="3"/>
  <c r="K105" i="3"/>
  <c r="M105" i="3"/>
  <c r="I112" i="3"/>
  <c r="K112" i="3"/>
  <c r="M112" i="3"/>
  <c r="I113" i="3"/>
  <c r="K113" i="3"/>
  <c r="M113" i="3"/>
  <c r="I122" i="3"/>
  <c r="K122" i="3"/>
  <c r="M122" i="3"/>
  <c r="I123" i="3"/>
  <c r="K123" i="3"/>
  <c r="M123" i="3"/>
  <c r="I126" i="3"/>
  <c r="K126" i="3"/>
  <c r="M126" i="3"/>
  <c r="I127" i="3"/>
  <c r="K127" i="3"/>
  <c r="M127" i="3"/>
  <c r="I128" i="3"/>
  <c r="K128" i="3"/>
  <c r="M128" i="3"/>
  <c r="I130" i="3"/>
  <c r="K130" i="3"/>
  <c r="M130" i="3"/>
  <c r="I132" i="3"/>
  <c r="K132" i="3"/>
  <c r="M132" i="3"/>
  <c r="I134" i="3"/>
  <c r="K134" i="3"/>
  <c r="M134" i="3"/>
  <c r="I138" i="3"/>
  <c r="K138" i="3"/>
  <c r="M138" i="3"/>
  <c r="I148" i="3"/>
  <c r="K148" i="3"/>
  <c r="M148" i="3"/>
  <c r="I155" i="3"/>
  <c r="K155" i="3"/>
  <c r="M155" i="3"/>
  <c r="I166" i="3"/>
  <c r="K166" i="3"/>
  <c r="M166" i="3"/>
  <c r="I173" i="3"/>
  <c r="K173" i="3"/>
  <c r="M173" i="3"/>
  <c r="I175" i="3"/>
  <c r="K175" i="3"/>
  <c r="M175" i="3"/>
  <c r="I176" i="3"/>
  <c r="K176" i="3"/>
  <c r="M176" i="3"/>
  <c r="I177" i="3"/>
  <c r="K177" i="3"/>
  <c r="M177" i="3"/>
  <c r="I178" i="3"/>
  <c r="K178" i="3"/>
  <c r="M178" i="3"/>
  <c r="I179" i="3"/>
  <c r="K179" i="3"/>
  <c r="M179" i="3"/>
  <c r="I180" i="3"/>
  <c r="K180" i="3"/>
  <c r="M180" i="3"/>
  <c r="I184" i="3"/>
  <c r="K184" i="3"/>
  <c r="M184" i="3"/>
  <c r="I186" i="3"/>
  <c r="K186" i="3"/>
  <c r="M186" i="3"/>
  <c r="I187" i="3"/>
  <c r="K187" i="3"/>
  <c r="M187" i="3"/>
  <c r="I189" i="3"/>
  <c r="K189" i="3"/>
  <c r="M189" i="3"/>
  <c r="I192" i="3"/>
  <c r="K192" i="3"/>
  <c r="M192" i="3"/>
  <c r="I193" i="3"/>
  <c r="K193" i="3"/>
  <c r="M193" i="3"/>
  <c r="I194" i="3"/>
  <c r="K194" i="3"/>
  <c r="M194" i="3"/>
  <c r="I195" i="3"/>
  <c r="K195" i="3"/>
  <c r="M195" i="3"/>
  <c r="I196" i="3"/>
  <c r="K196" i="3"/>
  <c r="M196" i="3"/>
  <c r="I199" i="3"/>
  <c r="K199" i="3"/>
  <c r="M199" i="3"/>
  <c r="M202" i="3"/>
  <c r="E21" i="2" s="1"/>
  <c r="I203" i="3"/>
  <c r="I202" i="3" s="1"/>
  <c r="C21" i="2" s="1"/>
  <c r="K203" i="3"/>
  <c r="K202" i="3" s="1"/>
  <c r="D21" i="2" s="1"/>
  <c r="M203" i="3"/>
  <c r="I206" i="3"/>
  <c r="I205" i="3" s="1"/>
  <c r="K206" i="3"/>
  <c r="M206" i="3"/>
  <c r="I217" i="3"/>
  <c r="K217" i="3"/>
  <c r="M217" i="3"/>
  <c r="I219" i="3"/>
  <c r="K219" i="3"/>
  <c r="M219" i="3"/>
  <c r="I224" i="3"/>
  <c r="K224" i="3"/>
  <c r="M224" i="3"/>
  <c r="I227" i="3"/>
  <c r="K227" i="3"/>
  <c r="M227" i="3"/>
  <c r="I228" i="3"/>
  <c r="K228" i="3"/>
  <c r="M228" i="3"/>
  <c r="I231" i="3"/>
  <c r="K231" i="3"/>
  <c r="M231" i="3"/>
  <c r="I233" i="3"/>
  <c r="K233" i="3"/>
  <c r="M233" i="3"/>
  <c r="I237" i="3"/>
  <c r="K237" i="3"/>
  <c r="M237" i="3"/>
  <c r="I238" i="3"/>
  <c r="K238" i="3"/>
  <c r="M238" i="3"/>
  <c r="I239" i="3"/>
  <c r="K239" i="3"/>
  <c r="M239" i="3"/>
  <c r="I240" i="3"/>
  <c r="K240" i="3"/>
  <c r="M240" i="3"/>
  <c r="I241" i="3"/>
  <c r="K241" i="3"/>
  <c r="M241" i="3"/>
  <c r="I243" i="3"/>
  <c r="K243" i="3"/>
  <c r="M243" i="3"/>
  <c r="I244" i="3"/>
  <c r="K244" i="3"/>
  <c r="M244" i="3"/>
  <c r="I245" i="3"/>
  <c r="K245" i="3"/>
  <c r="M245" i="3"/>
  <c r="I246" i="3"/>
  <c r="K246" i="3"/>
  <c r="M246" i="3"/>
  <c r="I248" i="3"/>
  <c r="K248" i="3"/>
  <c r="K247" i="3" s="1"/>
  <c r="D27" i="2" s="1"/>
  <c r="M248" i="3"/>
  <c r="I249" i="3"/>
  <c r="K249" i="3"/>
  <c r="M249" i="3"/>
  <c r="I251" i="3"/>
  <c r="I250" i="3" s="1"/>
  <c r="C28" i="2" s="1"/>
  <c r="K251" i="3"/>
  <c r="K250" i="3" s="1"/>
  <c r="D28" i="2" s="1"/>
  <c r="M251" i="3"/>
  <c r="M250" i="3" s="1"/>
  <c r="E28" i="2" s="1"/>
  <c r="I253" i="3"/>
  <c r="K253" i="3"/>
  <c r="M253" i="3"/>
  <c r="I256" i="3"/>
  <c r="K256" i="3"/>
  <c r="M256" i="3"/>
  <c r="I259" i="3"/>
  <c r="K259" i="3"/>
  <c r="M259" i="3"/>
  <c r="I260" i="3"/>
  <c r="K260" i="3"/>
  <c r="M260" i="3"/>
  <c r="I261" i="3"/>
  <c r="K261" i="3"/>
  <c r="M261" i="3"/>
  <c r="I263" i="3"/>
  <c r="K263" i="3"/>
  <c r="M263" i="3"/>
  <c r="I264" i="3"/>
  <c r="K264" i="3"/>
  <c r="M264" i="3"/>
  <c r="I265" i="3"/>
  <c r="K265" i="3"/>
  <c r="M265" i="3"/>
  <c r="I266" i="3"/>
  <c r="K266" i="3"/>
  <c r="M266" i="3"/>
  <c r="I268" i="3"/>
  <c r="K268" i="3"/>
  <c r="M268" i="3"/>
  <c r="I270" i="3"/>
  <c r="K270" i="3"/>
  <c r="M270" i="3"/>
  <c r="I272" i="3"/>
  <c r="K272" i="3"/>
  <c r="M272" i="3"/>
  <c r="I274" i="3"/>
  <c r="K274" i="3"/>
  <c r="M274" i="3"/>
  <c r="I276" i="3"/>
  <c r="K276" i="3"/>
  <c r="M276" i="3"/>
  <c r="I278" i="3"/>
  <c r="K278" i="3"/>
  <c r="M278" i="3"/>
  <c r="I279" i="3"/>
  <c r="K279" i="3"/>
  <c r="M279" i="3"/>
  <c r="I280" i="3"/>
  <c r="K280" i="3"/>
  <c r="M280" i="3"/>
  <c r="I282" i="3"/>
  <c r="K282" i="3"/>
  <c r="M282" i="3"/>
  <c r="I284" i="3"/>
  <c r="K284" i="3"/>
  <c r="M284" i="3"/>
  <c r="I285" i="3"/>
  <c r="K285" i="3"/>
  <c r="M285" i="3"/>
  <c r="I287" i="3"/>
  <c r="K287" i="3"/>
  <c r="M287" i="3"/>
  <c r="I295" i="3"/>
  <c r="K295" i="3"/>
  <c r="M295" i="3"/>
  <c r="I297" i="3"/>
  <c r="K297" i="3"/>
  <c r="M297" i="3"/>
  <c r="I298" i="3"/>
  <c r="K298" i="3"/>
  <c r="M298" i="3"/>
  <c r="I300" i="3"/>
  <c r="K300" i="3"/>
  <c r="M300" i="3"/>
  <c r="I302" i="3"/>
  <c r="K302" i="3"/>
  <c r="M302" i="3"/>
  <c r="I304" i="3"/>
  <c r="K304" i="3"/>
  <c r="M304" i="3"/>
  <c r="I305" i="3"/>
  <c r="K305" i="3"/>
  <c r="M305" i="3"/>
  <c r="I306" i="3"/>
  <c r="K306" i="3"/>
  <c r="M306" i="3"/>
  <c r="I307" i="3"/>
  <c r="K307" i="3"/>
  <c r="M307" i="3"/>
  <c r="I308" i="3"/>
  <c r="K308" i="3"/>
  <c r="M308" i="3"/>
  <c r="I309" i="3"/>
  <c r="K309" i="3"/>
  <c r="M309" i="3"/>
  <c r="I310" i="3"/>
  <c r="K310" i="3"/>
  <c r="M310" i="3"/>
  <c r="I311" i="3"/>
  <c r="K311" i="3"/>
  <c r="M311" i="3"/>
  <c r="I313" i="3"/>
  <c r="K313" i="3"/>
  <c r="M313" i="3"/>
  <c r="I314" i="3"/>
  <c r="K314" i="3"/>
  <c r="M314" i="3"/>
  <c r="I315" i="3"/>
  <c r="K315" i="3"/>
  <c r="M315" i="3"/>
  <c r="I316" i="3"/>
  <c r="K316" i="3"/>
  <c r="M316" i="3"/>
  <c r="I317" i="3"/>
  <c r="K317" i="3"/>
  <c r="M317" i="3"/>
  <c r="I319" i="3"/>
  <c r="I318" i="3" s="1"/>
  <c r="C33" i="2" s="1"/>
  <c r="K319" i="3"/>
  <c r="K318" i="3" s="1"/>
  <c r="D33" i="2" s="1"/>
  <c r="M319" i="3"/>
  <c r="M318" i="3" s="1"/>
  <c r="E33" i="2" s="1"/>
  <c r="I321" i="3"/>
  <c r="K321" i="3"/>
  <c r="M321" i="3"/>
  <c r="I328" i="3"/>
  <c r="K328" i="3"/>
  <c r="M328" i="3"/>
  <c r="M320" i="3" s="1"/>
  <c r="E34" i="2" s="1"/>
  <c r="I329" i="3"/>
  <c r="K329" i="3"/>
  <c r="M329" i="3"/>
  <c r="I331" i="3"/>
  <c r="K331" i="3"/>
  <c r="M331" i="3"/>
  <c r="I333" i="3"/>
  <c r="K333" i="3"/>
  <c r="M333" i="3"/>
  <c r="I335" i="3"/>
  <c r="E45" i="1" s="1"/>
  <c r="K335" i="3"/>
  <c r="K334" i="3" s="1"/>
  <c r="D36" i="2" s="1"/>
  <c r="M335" i="3"/>
  <c r="M334" i="3" s="1"/>
  <c r="E36" i="2" s="1"/>
  <c r="I320" i="3" l="1"/>
  <c r="C34" i="2" s="1"/>
  <c r="I247" i="3"/>
  <c r="C27" i="2" s="1"/>
  <c r="M205" i="3"/>
  <c r="M247" i="3"/>
  <c r="E27" i="2" s="1"/>
  <c r="K205" i="3"/>
  <c r="M330" i="3"/>
  <c r="E35" i="2" s="1"/>
  <c r="I330" i="3"/>
  <c r="C35" i="2" s="1"/>
  <c r="K330" i="3"/>
  <c r="D35" i="2" s="1"/>
  <c r="M301" i="3"/>
  <c r="E31" i="2" s="1"/>
  <c r="I301" i="3"/>
  <c r="C31" i="2" s="1"/>
  <c r="K301" i="3"/>
  <c r="D31" i="2" s="1"/>
  <c r="K252" i="3"/>
  <c r="D29" i="2" s="1"/>
  <c r="M252" i="3"/>
  <c r="E29" i="2" s="1"/>
  <c r="I252" i="3"/>
  <c r="C29" i="2" s="1"/>
  <c r="K242" i="3"/>
  <c r="D26" i="2" s="1"/>
  <c r="M242" i="3"/>
  <c r="E26" i="2" s="1"/>
  <c r="I242" i="3"/>
  <c r="C26" i="2" s="1"/>
  <c r="E40" i="1"/>
  <c r="M218" i="3"/>
  <c r="E24" i="2" s="1"/>
  <c r="I218" i="3"/>
  <c r="C24" i="2" s="1"/>
  <c r="K218" i="3"/>
  <c r="D24" i="2" s="1"/>
  <c r="K191" i="3"/>
  <c r="D20" i="2" s="1"/>
  <c r="M191" i="3"/>
  <c r="E20" i="2" s="1"/>
  <c r="I191" i="3"/>
  <c r="C20" i="2" s="1"/>
  <c r="K62" i="3"/>
  <c r="D18" i="2" s="1"/>
  <c r="M62" i="3"/>
  <c r="E18" i="2" s="1"/>
  <c r="I62" i="3"/>
  <c r="C18" i="2" s="1"/>
  <c r="M49" i="3"/>
  <c r="E16" i="2" s="1"/>
  <c r="I49" i="3"/>
  <c r="C16" i="2" s="1"/>
  <c r="K49" i="3"/>
  <c r="D16" i="2" s="1"/>
  <c r="O49" i="1"/>
  <c r="R49" i="1" s="1"/>
  <c r="K320" i="3"/>
  <c r="D34" i="2" s="1"/>
  <c r="M312" i="3"/>
  <c r="E32" i="2" s="1"/>
  <c r="I312" i="3"/>
  <c r="C32" i="2" s="1"/>
  <c r="K312" i="3"/>
  <c r="D32" i="2" s="1"/>
  <c r="K262" i="3"/>
  <c r="D30" i="2" s="1"/>
  <c r="M262" i="3"/>
  <c r="E30" i="2" s="1"/>
  <c r="I262" i="3"/>
  <c r="C30" i="2" s="1"/>
  <c r="M232" i="3"/>
  <c r="E25" i="2" s="1"/>
  <c r="I232" i="3"/>
  <c r="C25" i="2" s="1"/>
  <c r="K232" i="3"/>
  <c r="D25" i="2" s="1"/>
  <c r="M165" i="3"/>
  <c r="E19" i="2" s="1"/>
  <c r="I165" i="3"/>
  <c r="C19" i="2" s="1"/>
  <c r="K165" i="3"/>
  <c r="D19" i="2" s="1"/>
  <c r="M53" i="3"/>
  <c r="E17" i="2" s="1"/>
  <c r="I53" i="3"/>
  <c r="C17" i="2" s="1"/>
  <c r="K53" i="3"/>
  <c r="D17" i="2" s="1"/>
  <c r="M15" i="3"/>
  <c r="E39" i="1"/>
  <c r="K15" i="3"/>
  <c r="D15" i="2" s="1"/>
  <c r="D23" i="2"/>
  <c r="E23" i="2"/>
  <c r="C23" i="2"/>
  <c r="M14" i="3"/>
  <c r="E15" i="2"/>
  <c r="I15" i="3"/>
  <c r="E41" i="1"/>
  <c r="I334" i="3"/>
  <c r="C36" i="2" s="1"/>
  <c r="S49" i="1" l="1"/>
  <c r="E44" i="1"/>
  <c r="K14" i="3"/>
  <c r="I204" i="3"/>
  <c r="C22" i="2" s="1"/>
  <c r="M204" i="3"/>
  <c r="E22" i="2" s="1"/>
  <c r="K204" i="3"/>
  <c r="D22" i="2" s="1"/>
  <c r="S47" i="1"/>
  <c r="R47" i="1"/>
  <c r="I14" i="3"/>
  <c r="C15" i="2"/>
  <c r="D14" i="2"/>
  <c r="K336" i="3"/>
  <c r="D37" i="2" s="1"/>
  <c r="E14" i="2"/>
  <c r="M336" i="3"/>
  <c r="E37" i="2" s="1"/>
  <c r="O48" i="1" l="1"/>
  <c r="C14" i="2"/>
  <c r="I336" i="3"/>
  <c r="C37" i="2" s="1"/>
  <c r="R48" i="1" l="1"/>
  <c r="R50" i="1" s="1"/>
  <c r="S48" i="1"/>
</calcChain>
</file>

<file path=xl/sharedStrings.xml><?xml version="1.0" encoding="utf-8"?>
<sst xmlns="http://schemas.openxmlformats.org/spreadsheetml/2006/main" count="2167" uniqueCount="692">
  <si>
    <t>KRYCÍ LIST ROZPOČTU</t>
  </si>
  <si>
    <t>Název stavby</t>
  </si>
  <si>
    <t>MŠ Na Liščině 12A/689, Ostrava - Hrušov</t>
  </si>
  <si>
    <t>JKSO</t>
  </si>
  <si>
    <t xml:space="preserve"> </t>
  </si>
  <si>
    <t>Kód stavby</t>
  </si>
  <si>
    <t>MS_Hrusov</t>
  </si>
  <si>
    <t>Název objektu</t>
  </si>
  <si>
    <t>Zateplení budovy</t>
  </si>
  <si>
    <t>EČO</t>
  </si>
  <si>
    <t/>
  </si>
  <si>
    <t>Kód objektu</t>
  </si>
  <si>
    <t>rekonstrukce</t>
  </si>
  <si>
    <t>Název části</t>
  </si>
  <si>
    <t>Místo</t>
  </si>
  <si>
    <t>Kód části</t>
  </si>
  <si>
    <t>Název podčásti</t>
  </si>
  <si>
    <t>Kód podčásti</t>
  </si>
  <si>
    <t>IČ</t>
  </si>
  <si>
    <t>DIČ</t>
  </si>
  <si>
    <t>Objednatel</t>
  </si>
  <si>
    <t>Projektant</t>
  </si>
  <si>
    <t>Zhotovitel</t>
  </si>
  <si>
    <t>Rozpočet číslo</t>
  </si>
  <si>
    <t>Zpracoval</t>
  </si>
  <si>
    <t>Dne</t>
  </si>
  <si>
    <t>29.03.2016</t>
  </si>
  <si>
    <t xml:space="preserve">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</si>
  <si>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</si>
  <si>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</si>
  <si>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</si>
  <si>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</si>
  <si>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</si>
  <si>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</si>
  <si>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</si>
  <si>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CZK</t>
  </si>
  <si>
    <t>A</t>
  </si>
  <si>
    <t>Základní rozp. náklady</t>
  </si>
  <si>
    <t>B</t>
  </si>
  <si>
    <t>Doplňkové náklady</t>
  </si>
  <si>
    <t>C</t>
  </si>
  <si>
    <t>Vedlejší rozpočtové náklady</t>
  </si>
  <si>
    <t>HSV</t>
  </si>
  <si>
    <t>Dodávky</t>
  </si>
  <si>
    <t>Práce přesčas</t>
  </si>
  <si>
    <t>Zařízení staveniště</t>
  </si>
  <si>
    <t>21</t>
  </si>
  <si>
    <t>%</t>
  </si>
  <si>
    <t>Montáž</t>
  </si>
  <si>
    <t>Bez pevné podl.</t>
  </si>
  <si>
    <t>Projektové práce</t>
  </si>
  <si>
    <t>PSV</t>
  </si>
  <si>
    <t>Kulturní památka</t>
  </si>
  <si>
    <t>Územní vlivy</t>
  </si>
  <si>
    <t>Provozní vlivy</t>
  </si>
  <si>
    <t>"M"</t>
  </si>
  <si>
    <t>Ostatní</t>
  </si>
  <si>
    <t>VRN z rozpočtu</t>
  </si>
  <si>
    <t>ZRN (ř. 1-6)</t>
  </si>
  <si>
    <t>DN (ř. 8-11)</t>
  </si>
  <si>
    <t>VRN (ř. 13-18)</t>
  </si>
  <si>
    <t>HZS</t>
  </si>
  <si>
    <t>Kompl. činnost</t>
  </si>
  <si>
    <t>Ostatní náklady</t>
  </si>
  <si>
    <t>D</t>
  </si>
  <si>
    <t>Celkové náklady</t>
  </si>
  <si>
    <t>Součet 7, 12, 19-22</t>
  </si>
  <si>
    <t>Datum a podpis</t>
  </si>
  <si>
    <t>Razítko</t>
  </si>
  <si>
    <t>15</t>
  </si>
  <si>
    <t>DPH</t>
  </si>
  <si>
    <t>Cena s DPH (ř. 23-25)</t>
  </si>
  <si>
    <t>E</t>
  </si>
  <si>
    <t>Přípočty a odpočty</t>
  </si>
  <si>
    <t>Dodávky objednatele</t>
  </si>
  <si>
    <t>Klouzavá doložka</t>
  </si>
  <si>
    <t>Zvýhodnění + -</t>
  </si>
  <si>
    <t>REKAPITULACE ROZPOČTU</t>
  </si>
  <si>
    <t>Stavba:</t>
  </si>
  <si>
    <t>Objekt:</t>
  </si>
  <si>
    <t>Část:</t>
  </si>
  <si>
    <t xml:space="preserve">JKSO: </t>
  </si>
  <si>
    <t>Objednatel:</t>
  </si>
  <si>
    <t>Zhotovitel:</t>
  </si>
  <si>
    <t>Datum:</t>
  </si>
  <si>
    <t>Kód</t>
  </si>
  <si>
    <t>Popis</t>
  </si>
  <si>
    <t>Cena celkem</t>
  </si>
  <si>
    <t>Hmotnost celkem</t>
  </si>
  <si>
    <t>Suť celkem</t>
  </si>
  <si>
    <t>Práce a dodávky HSV</t>
  </si>
  <si>
    <t>1</t>
  </si>
  <si>
    <t>Zemní práce</t>
  </si>
  <si>
    <t>3</t>
  </si>
  <si>
    <t>Svislé a kompletní konstrukce</t>
  </si>
  <si>
    <t>5</t>
  </si>
  <si>
    <t>Komunikace</t>
  </si>
  <si>
    <t>6</t>
  </si>
  <si>
    <t>Úpravy povrchů, podlahy a osazování výplní</t>
  </si>
  <si>
    <t>9</t>
  </si>
  <si>
    <t>Ostatní konstrukce a práce-bourání</t>
  </si>
  <si>
    <t>997</t>
  </si>
  <si>
    <t>Přesun sutě</t>
  </si>
  <si>
    <t>998</t>
  </si>
  <si>
    <t>Přesun hmot</t>
  </si>
  <si>
    <t>Práce a dodávky PSV</t>
  </si>
  <si>
    <t>711</t>
  </si>
  <si>
    <t>Izolace proti vodě, vlhkosti a plynům</t>
  </si>
  <si>
    <t>712</t>
  </si>
  <si>
    <t>Povlakové krytiny</t>
  </si>
  <si>
    <t>713</t>
  </si>
  <si>
    <t>Izolace tepelné</t>
  </si>
  <si>
    <t>721</t>
  </si>
  <si>
    <t>Zdravotechnika - vnitřní kanalizace</t>
  </si>
  <si>
    <t>743</t>
  </si>
  <si>
    <t>Elektromontáže - hrubá montáž</t>
  </si>
  <si>
    <t>751</t>
  </si>
  <si>
    <t>Vzduchotechnika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</si>
  <si>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</si>
  <si>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</si>
  <si>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</si>
  <si>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</si>
  <si>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</si>
  <si>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</si>
  <si>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</si>
  <si>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</si>
  <si>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776</t>
  </si>
  <si>
    <t>Podlahy povlakové</t>
  </si>
  <si>
    <t>783</t>
  </si>
  <si>
    <t>Dokončovací práce - nátěry</t>
  </si>
  <si>
    <t>784</t>
  </si>
  <si>
    <t>Dokončovací práce - malby a tapety</t>
  </si>
  <si>
    <t>OST</t>
  </si>
  <si>
    <t>Celkem</t>
  </si>
  <si>
    <t>ROZPOČET</t>
  </si>
  <si>
    <t>JKSO:</t>
  </si>
  <si>
    <t>P.Č.</t>
  </si>
  <si>
    <t>TV</t>
  </si>
  <si>
    <t>KCN</t>
  </si>
  <si>
    <t>Kód položky</t>
  </si>
  <si>
    <t>MJ</t>
  </si>
  <si>
    <t>Množství celkem</t>
  </si>
  <si>
    <t>Cena jednotková</t>
  </si>
  <si>
    <t>Hmotnost</t>
  </si>
  <si>
    <t>Hmotnost sutě</t>
  </si>
  <si>
    <t>Hmotnost sutě celkem</t>
  </si>
  <si>
    <t>Sazba DPH</t>
  </si>
  <si>
    <t>Typ položky</t>
  </si>
  <si>
    <t>Úroveň</t>
  </si>
  <si>
    <t>Dodavatel</t>
  </si>
  <si>
    <t>0</t>
  </si>
  <si>
    <t>K</t>
  </si>
  <si>
    <t>001</t>
  </si>
  <si>
    <t>111201101</t>
  </si>
  <si>
    <t>Odstranění křovin a stromů průměru kmene do 100 mm i s kořeny z celkové plochy do 1000 m2</t>
  </si>
  <si>
    <t>m2</t>
  </si>
  <si>
    <t>2</t>
  </si>
  <si>
    <t>12*2,5</t>
  </si>
  <si>
    <t>-1</t>
  </si>
  <si>
    <t>8*1,5</t>
  </si>
  <si>
    <t>Součet</t>
  </si>
  <si>
    <t>221</t>
  </si>
  <si>
    <t>113106121</t>
  </si>
  <si>
    <t>Rozebrání dlažeb nebo dílců komunikací pro pěší z betonových nebo kamenných dlaždic</t>
  </si>
  <si>
    <t>4*0,5</t>
  </si>
  <si>
    <t>11,85+14,7</t>
  </si>
  <si>
    <t>4,75*0,5</t>
  </si>
  <si>
    <t>113107123</t>
  </si>
  <si>
    <t>Odstranění podkladu pl do 50 m2 z kameniva drceného tl 300 mm</t>
  </si>
  <si>
    <t>ZP1</t>
  </si>
  <si>
    <t>113107141</t>
  </si>
  <si>
    <t>Odstranění podkladu pl do 50 m2 živičných tl 50 mm</t>
  </si>
  <si>
    <t>6,16*0,5</t>
  </si>
  <si>
    <t>1,9*0,5</t>
  </si>
  <si>
    <t>132202101</t>
  </si>
  <si>
    <t>Hloubení rýh š do 600 mm ručním nebo pneum nářadím v soudržných horninách tř. 3</t>
  </si>
  <si>
    <t>m3</t>
  </si>
  <si>
    <t>12,7*0,5*0,2</t>
  </si>
  <si>
    <t>1,9*0,5*0,2</t>
  </si>
  <si>
    <t>11,25*0,5*0,2</t>
  </si>
  <si>
    <t>19*0,5*0,2</t>
  </si>
  <si>
    <t>4*0,5*0,2</t>
  </si>
  <si>
    <t>11,85*0,5*0,2</t>
  </si>
  <si>
    <t>14,7*0,5*0,2</t>
  </si>
  <si>
    <t>4,75*0,5*0,2</t>
  </si>
  <si>
    <t>ZP2</t>
  </si>
  <si>
    <t>162201201</t>
  </si>
  <si>
    <t>Vodorovné přemístění do 10 m nošením výkopku z horniny tř. 1 až 4</t>
  </si>
  <si>
    <t>167101101</t>
  </si>
  <si>
    <t>Nakládání výkopku z hornin tř. 1 až 4 do 100 m3</t>
  </si>
  <si>
    <t>171201201</t>
  </si>
  <si>
    <t>Uložení sypaniny na skládky</t>
  </si>
  <si>
    <t>171201211</t>
  </si>
  <si>
    <t>Poplatek za uložení odpadu ze sypaniny na skládce (skládkovné)</t>
  </si>
  <si>
    <t>t</t>
  </si>
  <si>
    <t>8,015*1,9</t>
  </si>
  <si>
    <t>011</t>
  </si>
  <si>
    <t>312272411</t>
  </si>
  <si>
    <t>Zdivo výplňové tl 375 mm z pórobetonových přesných hladkých tvárnic hmotnosti 400 kg/m3</t>
  </si>
  <si>
    <t>314236175</t>
  </si>
  <si>
    <t>Krycí deska pro obezděnou komínovou hlavu 1průduchového cihelného komínu</t>
  </si>
  <si>
    <t>kus</t>
  </si>
  <si>
    <t>317143712</t>
  </si>
  <si>
    <t>Překlady nosné z pórobetonu ve zdech tl 375 mm pro světlost otvoru do 900 mm</t>
  </si>
  <si>
    <t>564261111</t>
  </si>
  <si>
    <t>Podklad nebo podsyp ze štěrkopísku ŠP tl 200 mm</t>
  </si>
  <si>
    <t>564772111</t>
  </si>
  <si>
    <t>Podklad z vibrovaného štěrku ŠV tl 250 mm</t>
  </si>
  <si>
    <t>573211111</t>
  </si>
  <si>
    <t>Postřik živičný spojovací z asfaltu v množství do 0,70 kg/m2</t>
  </si>
  <si>
    <t>576146311</t>
  </si>
  <si>
    <t>Asfaltový koberec otevřený AKO 16 (AKOH) tl 50 mm š do 3 m z nemodifikovaného asfaltu</t>
  </si>
  <si>
    <t>612142001</t>
  </si>
  <si>
    <t>Potažení vnitřních stěn sklovláknitým pletivem vtlačeným do tenkovrstvé hmoty</t>
  </si>
  <si>
    <t>UP1</t>
  </si>
  <si>
    <t>612311131</t>
  </si>
  <si>
    <t>Potažení vnitřních stěn vápenným štukem tloušťky do 3 mm</t>
  </si>
  <si>
    <t>621142001</t>
  </si>
  <si>
    <t>Potažení vnějších podhledů sklovláknitým pletivem vtlačeným do tenkovrstvé hmoty</t>
  </si>
  <si>
    <t>30,82*0,3</t>
  </si>
  <si>
    <t>19*0,3</t>
  </si>
  <si>
    <t>3,6*0,3</t>
  </si>
  <si>
    <t>UP2</t>
  </si>
  <si>
    <t>621521011</t>
  </si>
  <si>
    <t>Tenkovrstvá silikátová zrnitá omítka tl. 1,5 mm vnějších podhledů</t>
  </si>
  <si>
    <t>622211031</t>
  </si>
  <si>
    <t>Montáž kontaktního zateplení vnějších stěn z polystyrénových desek tl do 160 mm, vč. všech systémových lišt</t>
  </si>
  <si>
    <t>30,82*4,275</t>
  </si>
  <si>
    <t>1,9*4,275</t>
  </si>
  <si>
    <t>10,25*4,7</t>
  </si>
  <si>
    <t>10,25*0,95/2</t>
  </si>
  <si>
    <t>13,7*4,7</t>
  </si>
  <si>
    <t>13,7*0,95/2</t>
  </si>
  <si>
    <t>11,85*5</t>
  </si>
  <si>
    <t>19*4,275</t>
  </si>
  <si>
    <t>3,3*4,637</t>
  </si>
  <si>
    <t>-88,65</t>
  </si>
  <si>
    <t>UP4</t>
  </si>
  <si>
    <t>M</t>
  </si>
  <si>
    <t>MAT</t>
  </si>
  <si>
    <t>283760440</t>
  </si>
  <si>
    <t>deska fasádní polystyrénová EPS s grafitem 1000 x 500 x 160 mm</t>
  </si>
  <si>
    <t>622212001</t>
  </si>
  <si>
    <t>Montáž zateplení vnějšího ostění hl. špalety do 200 mm z polystyrénových desek tl do 40 mm</t>
  </si>
  <si>
    <t>m</t>
  </si>
  <si>
    <t>2*6*2</t>
  </si>
  <si>
    <t>2,4*6*2</t>
  </si>
  <si>
    <t>0,7*2*3</t>
  </si>
  <si>
    <t>1,1*2*3</t>
  </si>
  <si>
    <t>2,3</t>
  </si>
  <si>
    <t>2,4</t>
  </si>
  <si>
    <t>1,2*2*3</t>
  </si>
  <si>
    <t>2,4*2*3</t>
  </si>
  <si>
    <t>0,8*2*2</t>
  </si>
  <si>
    <t>3,3*2*2</t>
  </si>
  <si>
    <t>1,3*2*6</t>
  </si>
  <si>
    <t>2,4*2*6</t>
  </si>
  <si>
    <t>0,9*2*10</t>
  </si>
  <si>
    <t>1,2*2*10</t>
  </si>
  <si>
    <t>283760300</t>
  </si>
  <si>
    <t>deska fasádní polystyrénová EPS s grafitem 1000 x 500 x 20 mm</t>
  </si>
  <si>
    <t>622212011</t>
  </si>
  <si>
    <t>Montáž zateplení vnějšího ostění hl. špalety do 200 mm z polystyrénových desek tl do 80 mm</t>
  </si>
  <si>
    <t>3,6*28</t>
  </si>
  <si>
    <t>2,5*6</t>
  </si>
  <si>
    <t>5,1*6</t>
  </si>
  <si>
    <t>2,35*7</t>
  </si>
  <si>
    <t>4,35</t>
  </si>
  <si>
    <t>283760330</t>
  </si>
  <si>
    <t>deska fasádní polystyrénová EPS s grafitem 1000 x 500 x 50 mm</t>
  </si>
  <si>
    <t>622261151</t>
  </si>
  <si>
    <t>PZS z betonových lehčených cihel obklad stěn kovové lišty vkládaná izolace tl.do 40 mm systém odvětrávané fasády</t>
  </si>
  <si>
    <t>30,82*0,45</t>
  </si>
  <si>
    <t>1,9*0,45*2</t>
  </si>
  <si>
    <t>10,25*0,45</t>
  </si>
  <si>
    <t>13,7*0,45</t>
  </si>
  <si>
    <t>11,85*0,45</t>
  </si>
  <si>
    <t>631668590</t>
  </si>
  <si>
    <t>deska fasádní minerální s kašírovanou netkanou skelnou textilií tl.40 mm</t>
  </si>
  <si>
    <t>PK</t>
  </si>
  <si>
    <t>622300131R00</t>
  </si>
  <si>
    <t>Vyrovnání podkladu tmelem tl. do 5 mm, včetně dodávky materiálu (30% plochy fasády)</t>
  </si>
  <si>
    <t>330,948*0,3</t>
  </si>
  <si>
    <t>622300141R00</t>
  </si>
  <si>
    <t>Montáž vyrovnávací vrstvy izolantem (30% plochy fasády)</t>
  </si>
  <si>
    <t>014</t>
  </si>
  <si>
    <t>622335201</t>
  </si>
  <si>
    <t>Oprava cementové škrábané omítky vnějších stěn v rozsahu do 10%</t>
  </si>
  <si>
    <t>UP3</t>
  </si>
  <si>
    <t>622521011</t>
  </si>
  <si>
    <t>Tenkovrstvá silikátová zrnitá omítka tl. 1,5 mm vnějších stěn</t>
  </si>
  <si>
    <t>622635091</t>
  </si>
  <si>
    <t>Oprava spárování komínového zdiva MC v rozsahu do 50 %</t>
  </si>
  <si>
    <t>0,45*0,75*4*2</t>
  </si>
  <si>
    <t>623521011</t>
  </si>
  <si>
    <t>Tenkovrstvá silikátová zrnitá omítka tl. 1,5 mm vnějších pilířů nebo sloupů</t>
  </si>
  <si>
    <t>192,7*0,23</t>
  </si>
  <si>
    <t>167,2*0,23</t>
  </si>
  <si>
    <t>629991011</t>
  </si>
  <si>
    <t>Zakrytí výplní otvorů a svislých ploch fólií přilepenou lepící páskou</t>
  </si>
  <si>
    <t>2*2,4*6</t>
  </si>
  <si>
    <t>0,7*1,1*3</t>
  </si>
  <si>
    <t>2,3*2,4</t>
  </si>
  <si>
    <t>1,2*2,4*3</t>
  </si>
  <si>
    <t>0,8*3,3*2</t>
  </si>
  <si>
    <t>1,3*2,4*6</t>
  </si>
  <si>
    <t xml:space="preserve"> 0,9*1,2*10</t>
  </si>
  <si>
    <t>2,6*3,3</t>
  </si>
  <si>
    <t>629995101</t>
  </si>
  <si>
    <t>Očištění vnějších ploch omytím tlakovou vodou</t>
  </si>
  <si>
    <t>16,026</t>
  </si>
  <si>
    <t>330,948</t>
  </si>
  <si>
    <t>192,7*0,13</t>
  </si>
  <si>
    <t>167,2*0,13</t>
  </si>
  <si>
    <t>42,468</t>
  </si>
  <si>
    <t>637211321</t>
  </si>
  <si>
    <t>Okapový chodník z betonových dlaždic tl 50 mm kladených do písku se zalitím spár MC</t>
  </si>
  <si>
    <t>12,7*0,5</t>
  </si>
  <si>
    <t>11,25*0,5</t>
  </si>
  <si>
    <t>19*0,5</t>
  </si>
  <si>
    <t>11,85</t>
  </si>
  <si>
    <t>14,7</t>
  </si>
  <si>
    <t>003</t>
  </si>
  <si>
    <t>941211111</t>
  </si>
  <si>
    <t>Montáž lešení řadového rámového lehkého zatížení do 200 kg/m2 š do 0,9 m v do 10 m</t>
  </si>
  <si>
    <t>30,82*5,4*2</t>
  </si>
  <si>
    <t>3,6*5,4</t>
  </si>
  <si>
    <t>12,25*5,4</t>
  </si>
  <si>
    <t>15,7*5,4</t>
  </si>
  <si>
    <t>3,5*5,4</t>
  </si>
  <si>
    <t>941211211</t>
  </si>
  <si>
    <t>Příplatek k lešení řadovému rámovému lehkému š 0,9 m v do 25 m za první a ZKD den použití</t>
  </si>
  <si>
    <t>522,126*60</t>
  </si>
  <si>
    <t>941211811</t>
  </si>
  <si>
    <t>Demontáž lešení řadového rámového lehkého zatížení do 200 kg/m2 š do 0,9 m v do 10 m</t>
  </si>
  <si>
    <t>944511111</t>
  </si>
  <si>
    <t>Montáž ochranné sítě z textilie z umělých vláken</t>
  </si>
  <si>
    <t>944511211</t>
  </si>
  <si>
    <t>Příplatek k ochranné síti za první a ZKD den použití</t>
  </si>
  <si>
    <t>944511811</t>
  </si>
  <si>
    <t>Demontáž ochranné sítě z textilie z umělých vláken</t>
  </si>
  <si>
    <t>952901111</t>
  </si>
  <si>
    <t>Vyčištění budov bytové a občanské výstavby při výšce podlaží do 4 m</t>
  </si>
  <si>
    <t>013</t>
  </si>
  <si>
    <t>962081141</t>
  </si>
  <si>
    <t>Bourání příček ze skleněných tvárnic tl do 150 mm</t>
  </si>
  <si>
    <t>2,7*3,4</t>
  </si>
  <si>
    <t>-1,9</t>
  </si>
  <si>
    <t>968082021</t>
  </si>
  <si>
    <t>Vybourání plastových zárubní dveří plochy do 2 m2</t>
  </si>
  <si>
    <t>0,95*2</t>
  </si>
  <si>
    <t>971001</t>
  </si>
  <si>
    <t>Demontáž a zpětná montáž prvků na fasádě (popisové tabule, antény, vchodové stříšky, osvětlení čidla, atd.</t>
  </si>
  <si>
    <t>kpl</t>
  </si>
  <si>
    <t>978023471</t>
  </si>
  <si>
    <t>Vysekání a vyčištění spár zdiva cihelného komínového</t>
  </si>
  <si>
    <t>978036131</t>
  </si>
  <si>
    <t>Otlučení cementových omítek vnějších ploch rozsahu do 20 %</t>
  </si>
  <si>
    <t>979081111</t>
  </si>
  <si>
    <t>Odvoz suti a vybouraných hmot na skládku do 1 km</t>
  </si>
  <si>
    <t>979081121</t>
  </si>
  <si>
    <t>Odvoz suti a vybouraných hmot na skládku ZKD 1 km přes 1 km</t>
  </si>
  <si>
    <t>979082111</t>
  </si>
  <si>
    <t>Vnitrostaveništní vodorovná doprava suti a vybouraných hmot do 10 m</t>
  </si>
  <si>
    <t>979082121</t>
  </si>
  <si>
    <t>Vnitrostaveništní vodorovná doprava suti a vybouraných hmot ZKD 5 m přes 10 m</t>
  </si>
  <si>
    <t>979089999</t>
  </si>
  <si>
    <t>Poplatek za skládku stavební suť</t>
  </si>
  <si>
    <t>0,038+4,362</t>
  </si>
  <si>
    <t>997013814</t>
  </si>
  <si>
    <t>Poplatek za uložení stavebního odpadu z izolačních hmot na skládce (skládkovné)</t>
  </si>
  <si>
    <t>21,473-4,4</t>
  </si>
  <si>
    <t>998018001</t>
  </si>
  <si>
    <t>Přesun hmot ruční pro budovy v do 6 m</t>
  </si>
  <si>
    <t>711132210</t>
  </si>
  <si>
    <t>Izolace proti zemní vlhkosti na svislé ploše na sucho pásy z tvarované folie</t>
  </si>
  <si>
    <t>12,7*0,3</t>
  </si>
  <si>
    <t>1,9*0,3*2</t>
  </si>
  <si>
    <t>11,25*0,3</t>
  </si>
  <si>
    <t>4*0,3</t>
  </si>
  <si>
    <t>11,85*0,3</t>
  </si>
  <si>
    <t>14,7*0,3</t>
  </si>
  <si>
    <t>4,75*0,3</t>
  </si>
  <si>
    <t>6,16*0,3</t>
  </si>
  <si>
    <t>998711201</t>
  </si>
  <si>
    <t>Přesun hmot procentní pro izolace proti vodě, vlhkosti a plynům v objektech v do 6 m</t>
  </si>
  <si>
    <t>712300832</t>
  </si>
  <si>
    <t>Odstranění povlakové krytiny střech do 10° dvouvrstvé</t>
  </si>
  <si>
    <t>14*11,1</t>
  </si>
  <si>
    <t>18,38*11,1</t>
  </si>
  <si>
    <t>3,2*3,1</t>
  </si>
  <si>
    <t>712363001</t>
  </si>
  <si>
    <t>Provedení povlakové krytiny střech do 10° střešní folie tl.1,5 mm vč.doplňků</t>
  </si>
  <si>
    <t>369,338*1,05</t>
  </si>
  <si>
    <t>712391171</t>
  </si>
  <si>
    <t>Provedení povlakové krytiny střech do 10° podkladní textilní vrstvy</t>
  </si>
  <si>
    <t>693112860</t>
  </si>
  <si>
    <t>geotextilie 300 g/m2 š 200 cm</t>
  </si>
  <si>
    <t>387,805/2*1,05</t>
  </si>
  <si>
    <t>998712201</t>
  </si>
  <si>
    <t>Přesun hmot procentní pro krytiny povlakové v objektech v do 6 m</t>
  </si>
  <si>
    <t>713110811</t>
  </si>
  <si>
    <t>Odstranění tepelné izolace stropů volně kladených z vláknitých materiálů tl do 100 mm</t>
  </si>
  <si>
    <t>30,22*9,35</t>
  </si>
  <si>
    <t>11,25*3</t>
  </si>
  <si>
    <t>713121121</t>
  </si>
  <si>
    <t>Montáž izolace tepelné podlah volně kladenými rohožemi, pásy, dílci, deskami 2 vrstvy</t>
  </si>
  <si>
    <t>631508490</t>
  </si>
  <si>
    <t>pás tepelně izolační minerální 100 mm 7500x1200 mm</t>
  </si>
  <si>
    <t>631507910</t>
  </si>
  <si>
    <t>pás tepelně izolační minerální 200 mm 3500x1200 mm</t>
  </si>
  <si>
    <t>713191131</t>
  </si>
  <si>
    <t>Izolace tepelné podlah, stropů vrchem a střech překrytí PE fólií tl. 0,2 mm</t>
  </si>
  <si>
    <t>998713201</t>
  </si>
  <si>
    <t>Přesun hmot procentní pro izolace tepelné v objektech v do 6 m</t>
  </si>
  <si>
    <t>721242115</t>
  </si>
  <si>
    <t>Lapač střešních splavenin z PP se zápachovou klapkou a lapacím košem DN 110</t>
  </si>
  <si>
    <t>721242803</t>
  </si>
  <si>
    <t>Demontáž lapače střešních splavenin DN 110</t>
  </si>
  <si>
    <t>72125001</t>
  </si>
  <si>
    <t>Kontrola kanalizačního potrubí - kamerová zkouška</t>
  </si>
  <si>
    <t>ks</t>
  </si>
  <si>
    <t>998721201</t>
  </si>
  <si>
    <t>Přesun hmot procentní pro vnitřní kanalizace v objektech v do 6 m</t>
  </si>
  <si>
    <t>741</t>
  </si>
  <si>
    <t>743621110</t>
  </si>
  <si>
    <t>Demontáž stávajícího a montáž nového hromosvodu</t>
  </si>
  <si>
    <t>7437001</t>
  </si>
  <si>
    <t>Elektroinstalace pro vzduchotechniku - viz samostatný rozpočet</t>
  </si>
  <si>
    <t>751001</t>
  </si>
  <si>
    <t>Vzduchotechnika - viz.samostatný rozpočet</t>
  </si>
  <si>
    <t>762341250</t>
  </si>
  <si>
    <t>Montáž bednění střech rovných a šikmých sklonu do 60° z hoblovaných prken (předpoklad 20% plochy)</t>
  </si>
  <si>
    <t>369,338*0,2</t>
  </si>
  <si>
    <t>605151110</t>
  </si>
  <si>
    <t>řezivo jehličnaté boční prkno jakost I.-II. 2 - 3 cm</t>
  </si>
  <si>
    <t>73,868*0,03</t>
  </si>
  <si>
    <t>762341811</t>
  </si>
  <si>
    <t>Demontáž bednění střech z prken</t>
  </si>
  <si>
    <t>762355131</t>
  </si>
  <si>
    <t>Montáž komínových lávek z fošen, š. do 0,6 m včetně dodávky OSB desek</t>
  </si>
  <si>
    <t>998762202</t>
  </si>
  <si>
    <t>Přesun hmot procentní pro kce tesařské v objektech v do 12 m</t>
  </si>
  <si>
    <t>764272111</t>
  </si>
  <si>
    <t xml:space="preserve">Oplechování komína  rozměru 450 x 450 mm ZnTi předzvětralý tl 0,7 mm </t>
  </si>
  <si>
    <t>764272211</t>
  </si>
  <si>
    <t xml:space="preserve">Oplechování střešního okna 40 x 450 mm ZnTi předzvětralý tl 0,7 mm </t>
  </si>
  <si>
    <t>764273511</t>
  </si>
  <si>
    <t xml:space="preserve">Boční napojení plechu na stěnu jednodílné ZnTi předzvětralý tl 0,7 mm </t>
  </si>
  <si>
    <t>764275111</t>
  </si>
  <si>
    <t xml:space="preserve">Oplechování římsy š do 450 mm ZnTi předzvětralý tl 0,7 mm </t>
  </si>
  <si>
    <t>K4</t>
  </si>
  <si>
    <t>764275171</t>
  </si>
  <si>
    <t xml:space="preserve">Lemování střechy u okapu, štítu, hřebene rš 450 mm ZnTi předzvětralý tl 0,7 mm </t>
  </si>
  <si>
    <t>K3</t>
  </si>
  <si>
    <t>764276114</t>
  </si>
  <si>
    <t xml:space="preserve">Oplechování atiky rš přes 600 do 800 mm ZnTi předzvětralý tl 0,7 mm </t>
  </si>
  <si>
    <t>25+15,5+11+10,7</t>
  </si>
  <si>
    <t>764276283</t>
  </si>
  <si>
    <t xml:space="preserve">Oplechování parapetu rš 450 mm ZnTi předzvětralý tl 0,7 mm </t>
  </si>
  <si>
    <t>K1 + 2,7</t>
  </si>
  <si>
    <t>764277122</t>
  </si>
  <si>
    <t xml:space="preserve">Žlab podokapní půlkulatý rš 250 mm vč.doplňků a háků ZnTi předzvětralý </t>
  </si>
  <si>
    <t>764278113</t>
  </si>
  <si>
    <t xml:space="preserve">Svod kruhový DN 100 ZnTi předzvětralý tl 0,7 mm </t>
  </si>
  <si>
    <t>K2</t>
  </si>
  <si>
    <t>764316643</t>
  </si>
  <si>
    <t>Větrací komínek izolovaný s průchodkou na skládané krytině z taškových tabulí s povrch úprav D 110mm</t>
  </si>
  <si>
    <t>764334870</t>
  </si>
  <si>
    <t>Demontáž lemování zdí plochá střecha s krycím plechem rš 750 mm</t>
  </si>
  <si>
    <t>764339830</t>
  </si>
  <si>
    <t>Demontáž lemování komínů hladká krytina v ploše do 30°</t>
  </si>
  <si>
    <t>764352810</t>
  </si>
  <si>
    <t>Demontáž žlab podokapní půlkruhový rovný rš 330 mm do 30°</t>
  </si>
  <si>
    <t>50</t>
  </si>
  <si>
    <t>764362810</t>
  </si>
  <si>
    <t>Demontáž poklopu hladká krytina do 30°</t>
  </si>
  <si>
    <t>764394821</t>
  </si>
  <si>
    <t>Demontáž podkladní pás rš 400 mm</t>
  </si>
  <si>
    <t>764410850</t>
  </si>
  <si>
    <t>Demontáž oplechování parapetu rš do 330 mm</t>
  </si>
  <si>
    <t>0,86*6</t>
  </si>
  <si>
    <t>10</t>
  </si>
  <si>
    <t>1,2*3</t>
  </si>
  <si>
    <t>2,35</t>
  </si>
  <si>
    <t>0,86*3</t>
  </si>
  <si>
    <t>2,1*6</t>
  </si>
  <si>
    <t>K1</t>
  </si>
  <si>
    <t>764421850</t>
  </si>
  <si>
    <t>Demontáž oplechování říms rš do 330 mm</t>
  </si>
  <si>
    <t>56</t>
  </si>
  <si>
    <t>764430850</t>
  </si>
  <si>
    <t>Demontáž oplechování zdí rš 600 mm</t>
  </si>
  <si>
    <t>764454801</t>
  </si>
  <si>
    <t>Demontáž trouby kruhové průměr 75 a 100 mm</t>
  </si>
  <si>
    <t>5*5</t>
  </si>
  <si>
    <t>998764201</t>
  </si>
  <si>
    <t>Přesun hmot procentní pro konstrukce klempířské v objektech v do 6 m</t>
  </si>
  <si>
    <t>766622116</t>
  </si>
  <si>
    <t>Montáž plastových oken plochy přes 1 m2 pevných výšky do 2,5 m s rámem do zdiva</t>
  </si>
  <si>
    <t>2,7*0,9</t>
  </si>
  <si>
    <t>611400320</t>
  </si>
  <si>
    <t>okno plastové třídílné pevné 270x90 cm</t>
  </si>
  <si>
    <t>766660411</t>
  </si>
  <si>
    <t>Montáž vchodových dveří 1křídlových bez nadsvětlíku do zdiva</t>
  </si>
  <si>
    <t>611441650</t>
  </si>
  <si>
    <t>dveře plastové vchodové 1křídlové otevíravé 900x1970 cm</t>
  </si>
  <si>
    <t>766671301</t>
  </si>
  <si>
    <t>Výlez na střechu  50 x 50 cm bez lemování</t>
  </si>
  <si>
    <t>766691924</t>
  </si>
  <si>
    <t>Vyvěšení nebo zavěšení křídel plastových dveří plochy do 2 m2</t>
  </si>
  <si>
    <t>766694114</t>
  </si>
  <si>
    <t>Montáž parapetních desek dřevěných nebo plastových šířky do 30 cm délky přes 2,6 m</t>
  </si>
  <si>
    <t>607941010</t>
  </si>
  <si>
    <t>deska parapetní dřevotřísková vnitřní 0,2 x 1 m</t>
  </si>
  <si>
    <t>998766201</t>
  </si>
  <si>
    <t>Přesun hmot procentní pro konstrukce truhlářské v objektech v do 6 m</t>
  </si>
  <si>
    <t>76751001</t>
  </si>
  <si>
    <t>Demontáž a zpětná montáž okenních mříží vč.nového kotvení, chemická kotva, distanční kus 900 x 1200 mm</t>
  </si>
  <si>
    <t>76751002</t>
  </si>
  <si>
    <t>Demontáž a zpětná montáž okenních mříží vč.nového kotvení, chemická kotva, distanční kus 900 x 2400 mm</t>
  </si>
  <si>
    <t>76751003</t>
  </si>
  <si>
    <t>Demontáž a zpětná montáž okenních mříží vč.nového kotvení, chemická kotva, distanční kus 1800 x 2400 mm</t>
  </si>
  <si>
    <t>76751004</t>
  </si>
  <si>
    <t>Demontáž a zpětná montáž dveřních mříží vč.nového kotvení, chemická kotva, distanční kus 900 x 3200 mm</t>
  </si>
  <si>
    <t>998767201</t>
  </si>
  <si>
    <t>Přesun hmot procentní pro zámečnické konstrukce v objektech v do 6 m</t>
  </si>
  <si>
    <t>776221R</t>
  </si>
  <si>
    <t>Doplnění PVC zádveří vč. úpravy podkladu</t>
  </si>
  <si>
    <t>783201811</t>
  </si>
  <si>
    <t>Odstranění nátěrů ze zámečnických konstrukcí oškrabáním</t>
  </si>
  <si>
    <t>0,88*3,3</t>
  </si>
  <si>
    <t>2,35*2,4</t>
  </si>
  <si>
    <t>0,86*1,2*3</t>
  </si>
  <si>
    <t>(2*PI*0,025*0,025+2*PI*0,025*19,84)</t>
  </si>
  <si>
    <t>783221122</t>
  </si>
  <si>
    <t>Nátěry syntetické KDK barva dražší matný povrch 1x antikorozní, 1x základní, 2x email</t>
  </si>
  <si>
    <t>783783312</t>
  </si>
  <si>
    <t>Nátěry tesařských kcí proti dřevokazným houbám, hmyzu a plísním preventivní dvojnásobné v exteriéru</t>
  </si>
  <si>
    <t>784181011</t>
  </si>
  <si>
    <t>Dvojnásobné pačokování v místnostech výšky do 3,80 m</t>
  </si>
  <si>
    <t>784221101</t>
  </si>
  <si>
    <t>Dvojnásobné bílé malby  ze směsí za sucha dobře otěruvzdorných v místnostech do 3,80 m</t>
  </si>
  <si>
    <t>OST001</t>
  </si>
  <si>
    <t>HZS - nezměřitelné stavební práce</t>
  </si>
  <si>
    <t>hod</t>
  </si>
  <si>
    <t>4,03</t>
  </si>
  <si>
    <t>8,015</t>
  </si>
  <si>
    <t>7,28</t>
  </si>
  <si>
    <t>436,229</t>
  </si>
  <si>
    <t>36,29</t>
  </si>
  <si>
    <t>25</t>
  </si>
  <si>
    <t>VZT CELKEM - DODÁVKA + MONTÁŽ</t>
  </si>
  <si>
    <t>1% z ceny dodávky</t>
  </si>
  <si>
    <t>Přesuny hmot</t>
  </si>
  <si>
    <t>SOUČET</t>
  </si>
  <si>
    <t>Tepelná a protihluková izolace potrubí - minerální rohož  tl.40 mm  s Al polepem</t>
  </si>
  <si>
    <t>Izolace</t>
  </si>
  <si>
    <t>kg</t>
  </si>
  <si>
    <t>Materiál na závěsy</t>
  </si>
  <si>
    <t>Spojovací a těsnící materiál</t>
  </si>
  <si>
    <t>Montážní materiál</t>
  </si>
  <si>
    <t>bm</t>
  </si>
  <si>
    <t>do d 150 mm</t>
  </si>
  <si>
    <t>Kruhové potrubí SPIRO z pozinkovaného plechu 50% tvarovek</t>
  </si>
  <si>
    <t>4</t>
  </si>
  <si>
    <t>d 150mm</t>
  </si>
  <si>
    <t>Stříška</t>
  </si>
  <si>
    <t>Ohebná hadice s hlukovou izolací</t>
  </si>
  <si>
    <t>Qv= 100 m3/h, dp= 80 Pa, Pel=25W</t>
  </si>
  <si>
    <t xml:space="preserve">Nástěnný ventilátor </t>
  </si>
  <si>
    <t>Zařízení č.2: Větrání WC personálu 013, 014</t>
  </si>
  <si>
    <t>do d 200 mm</t>
  </si>
  <si>
    <t xml:space="preserve">Kruhové potrubí SPIRO z pozinkovaného plechu 30% tvarovek </t>
  </si>
  <si>
    <t>11</t>
  </si>
  <si>
    <t>d200</t>
  </si>
  <si>
    <t>Výfukový / sací kus šikmý včetně ochranného pletiva</t>
  </si>
  <si>
    <t>Čidlo CO2 bezdrátové</t>
  </si>
  <si>
    <t>Sběrná brána (bezdrátový vysílač a příjmač ) pro kominikaci s jednotkou</t>
  </si>
  <si>
    <t>8</t>
  </si>
  <si>
    <t>Přeslechový kryt OVX 500</t>
  </si>
  <si>
    <t>7</t>
  </si>
  <si>
    <t>d160</t>
  </si>
  <si>
    <t>Talířový ventil odvodní</t>
  </si>
  <si>
    <t>Talířový ventil přívodní</t>
  </si>
  <si>
    <t>d200 /1000</t>
  </si>
  <si>
    <t>Flexotlumič hluku 25 mm</t>
  </si>
  <si>
    <t>Rychloupínací spona</t>
  </si>
  <si>
    <t>Uzavírací klapka těsná ovládaná servopohonem s havarijní funkcí</t>
  </si>
  <si>
    <t xml:space="preserve">Qvpř = 500 m3/h, dpext = 200 Pa, Qvodv = 500 m3/h, dpext = 200 Pa,  účinnost rekuperátoru 77%, teplota vzduchu za ohřívačem 22 °C </t>
  </si>
  <si>
    <t>Rezidenční větrací jednotka v závěsném provedení, s rotačním rekuperátorem, filtrací F7 na čerstvém vzduchu, G3 na odpadním vzduchu, elektrickým ohřívačem,  dvěma ventilátory s nízkoenergetickými EC motory,  řídícím systémem  včetně čidel a externího ovládače.  Řídící systém bude integrován v jednotce a bude plně propojen</t>
  </si>
  <si>
    <t>Zařízení č.1: Větrání pobytových místností 005 a 006</t>
  </si>
  <si>
    <t>U jednotlivých položek jsou částky za dodávku a zvlášť za montáž</t>
  </si>
  <si>
    <t>V rozpočtu jsou použity R položky</t>
  </si>
  <si>
    <t>Rozpočet není zpracován v žádné cenové soustavě</t>
  </si>
  <si>
    <t xml:space="preserve">VZDUCHOTECHNIKA </t>
  </si>
  <si>
    <t>Kč</t>
  </si>
  <si>
    <t>Montáž    Kč</t>
  </si>
  <si>
    <t>Dodávka    Kč</t>
  </si>
  <si>
    <t>Dodávka   Kč</t>
  </si>
  <si>
    <t>Projektant   Designer</t>
  </si>
  <si>
    <t>Unit</t>
  </si>
  <si>
    <t>Parameters</t>
  </si>
  <si>
    <t>Title</t>
  </si>
  <si>
    <t>code</t>
  </si>
  <si>
    <t>Item no.</t>
  </si>
  <si>
    <t>Poznámka    Notice</t>
  </si>
  <si>
    <t>Cena celkem      Total price</t>
  </si>
  <si>
    <t>Cena                      Price</t>
  </si>
  <si>
    <t>Jednotková cena      Unit price</t>
  </si>
  <si>
    <t>Množství dle       Quantity to</t>
  </si>
  <si>
    <t>Jednotka</t>
  </si>
  <si>
    <t>Parametry</t>
  </si>
  <si>
    <t>Název</t>
  </si>
  <si>
    <t>Kod</t>
  </si>
  <si>
    <t>Pol.č</t>
  </si>
  <si>
    <t xml:space="preserve">                            Základ DPH Základ 21% Základ 15% Základ 0%</t>
  </si>
  <si>
    <t>Celkem za práci v HZS:</t>
  </si>
  <si>
    <t>hod.</t>
  </si>
  <si>
    <t>Revize hromosvodu</t>
  </si>
  <si>
    <t>Revize elektro</t>
  </si>
  <si>
    <t>Vyhledání původ.obvodů</t>
  </si>
  <si>
    <t>celkem [Kč]</t>
  </si>
  <si>
    <t>jedn.</t>
  </si>
  <si>
    <t>množství</t>
  </si>
  <si>
    <t>jedn.cena</t>
  </si>
  <si>
    <t>popis položky</t>
  </si>
  <si>
    <t>poř.č.</t>
  </si>
  <si>
    <t>Práce v HZS</t>
  </si>
  <si>
    <t xml:space="preserve">                        Základ DPH Základ 21% Základ 15% Základ 0%</t>
  </si>
  <si>
    <t>Celkem za dodávky:</t>
  </si>
  <si>
    <t>KS</t>
  </si>
  <si>
    <t>JISTIC   2B/1    6kA</t>
  </si>
  <si>
    <t>JISTIC 16C/1   6kA</t>
  </si>
  <si>
    <t>Dodávky zařízení (specifikace)</t>
  </si>
  <si>
    <t xml:space="preserve">                          Základ DPH Základ 21% Základ 15% Základ 0%</t>
  </si>
  <si>
    <t xml:space="preserve">                Základ DPH Základ 21% Základ 15% Základ 0%</t>
  </si>
  <si>
    <t>Celkem za materiály:</t>
  </si>
  <si>
    <t>KR.LK 80X16 T</t>
  </si>
  <si>
    <t>Ks</t>
  </si>
  <si>
    <t>KR.Z PH 8102</t>
  </si>
  <si>
    <t>LISTA LV  20X20</t>
  </si>
  <si>
    <t>LISTA LV  18X13 2M</t>
  </si>
  <si>
    <t>KR.KU 68-1902</t>
  </si>
  <si>
    <t>SP.CASOVY SPINAC VENT.25MIN</t>
  </si>
  <si>
    <t>K.OKO 7580-07  16/6 SROUBOVACI</t>
  </si>
  <si>
    <t xml:space="preserve">   KS</t>
  </si>
  <si>
    <t xml:space="preserve">Držák oddál.hrom. na trub.  D-OH ST UNI  </t>
  </si>
  <si>
    <t>Tyč izolační IZT J430</t>
  </si>
  <si>
    <t>KG</t>
  </si>
  <si>
    <t>ZEM.V  DRAT AlMgSi 8mm</t>
  </si>
  <si>
    <t>ZEM.PODPERA PV 21 BET.PLAST SROUB</t>
  </si>
  <si>
    <t>ZEM.SVORKA SJ 01</t>
  </si>
  <si>
    <t>ZEM.SVORKA SS</t>
  </si>
  <si>
    <t>ZEM.SVORKA SK</t>
  </si>
  <si>
    <t>ZEM.TYC JIMACI JP 1,5M AL  M16/10</t>
  </si>
  <si>
    <t>CYKY-J  3X2,5 (C)</t>
  </si>
  <si>
    <t>CYKY-J  3X1,5 (C)</t>
  </si>
  <si>
    <t>CY  6 ZEL.ZLUTY   H07V-U</t>
  </si>
  <si>
    <t>CY  6 CERNY       H07V-U</t>
  </si>
  <si>
    <t>Materiály</t>
  </si>
  <si>
    <t xml:space="preserve">                      Základ DPH Základ 21% Základ 15% Základ 0%</t>
  </si>
  <si>
    <t>Celkem za ceník:</t>
  </si>
  <si>
    <t xml:space="preserve">   ks</t>
  </si>
  <si>
    <t>vysek.zdi cihl.kapsy-krab.&lt;100x100x50mm</t>
  </si>
  <si>
    <t>vybour.otv.cihl.malt.cem. do R=60mm tl.do 150mm</t>
  </si>
  <si>
    <t>C801-3 - Stavební práce - výseky, kapsy, rýhy</t>
  </si>
  <si>
    <t xml:space="preserve">                       Základ DPH  Základ 21% Základ 15% Základ 0%</t>
  </si>
  <si>
    <t>jistič 3-pólový bez krytu</t>
  </si>
  <si>
    <t>ukonč.vod.v rozv.vč.zap.a konc.do 6mm2</t>
  </si>
  <si>
    <t>DEMONTÁŽ</t>
  </si>
  <si>
    <t>osazení hmoždinky do cihlového zdiva HM 8</t>
  </si>
  <si>
    <t>CY 6 mm2 černý (DR)</t>
  </si>
  <si>
    <t>CYKY J 3x2.5 mm2 750V (PO) (do LV nebo žlabu)</t>
  </si>
  <si>
    <t>CYKY J 3x1.5 mm2 750V (PO) (do LV nebo žlabu)</t>
  </si>
  <si>
    <t>ochran.pospoj. v prádel.apod. Cu 4-16 mm2 (vu+po)</t>
  </si>
  <si>
    <t>svorky hromosv.nad 2 šrouby(ST;SJ;)</t>
  </si>
  <si>
    <t>svorky hromosv.nad 2 šrouby SK</t>
  </si>
  <si>
    <t>svorky hromosvodové do 2 šroubu  SS</t>
  </si>
  <si>
    <t>jímací tyč AlMgSi do 6m délky + izolač.tyče s držáky</t>
  </si>
  <si>
    <t>svod. vodiče AlMgSi  R=8mm + podpěry</t>
  </si>
  <si>
    <t>jistič bez krytu (IJV-IJM-P0)</t>
  </si>
  <si>
    <t>schodišť. automat SA 10/220, časové relé</t>
  </si>
  <si>
    <t>ukonč.kab.smršt.zákl.do 5x4 mm2</t>
  </si>
  <si>
    <t>ukonč.kab.smršt.zákl.do 4x10 mm2</t>
  </si>
  <si>
    <t>ukonč. 1 žil. vodičů do 16 mm2</t>
  </si>
  <si>
    <t>krab.rozvodka 8101,8102,8107  plast včetně zapoj.</t>
  </si>
  <si>
    <t>krab.odb (1902;KO 68, KU68LA/2)  bez zap.</t>
  </si>
  <si>
    <t>krab.přístrojová 1901,68L/1,KP 64/2,LK80x28/1  bez zapojení</t>
  </si>
  <si>
    <t>lišta vklád.PH  20x20</t>
  </si>
  <si>
    <t>lišta vklád.PH 18x13</t>
  </si>
  <si>
    <t>C21M - Elektromontáže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</si>
</sst>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"/>
    <numFmt numFmtId="165" formatCode="#,##0.000"/>
    <numFmt numFmtId="166" formatCode="#,##0.00000"/>
    <numFmt numFmtId="167" formatCode="#,##0\_x0000_"/>
    <numFmt numFmtId="168" formatCode="#,##0.0"/>
    <numFmt numFmtId="169" formatCode="#,##0.0000"/>
    <numFmt numFmtId="170" formatCode="#,##0.\-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charset val="238"/>
    </font>
    <font>
      <b/>
      <sz val="18"/>
      <color indexed="10"/>
      <name val="Arial CE"/>
      <charset val="238"/>
    </font>
    <font>
      <sz val="8"/>
      <name val="Arial CE"/>
      <charset val="238"/>
    </font>
    <font>
      <sz val="7"/>
      <name val="Arial"/>
      <charset val="238"/>
    </font>
    <font>
      <sz val="7"/>
      <name val="Arial CE"/>
      <charset val="238"/>
    </font>
    <font>
      <b/>
      <sz val="10"/>
      <name val="Arial"/>
      <charset val="238"/>
    </font>
    <font>
      <sz val="10"/>
      <name val="Arial CE"/>
      <charset val="238"/>
    </font>
    <font>
      <b/>
      <sz val="12"/>
      <name val="Arial"/>
      <charset val="238"/>
    </font>
    <font>
      <b/>
      <sz val="8"/>
      <name val="Arial"/>
      <charset val="238"/>
    </font>
    <font>
      <b/>
      <sz val="10"/>
      <name val="Arial CE"/>
      <charset val="238"/>
    </font>
    <font>
      <b/>
      <sz val="14"/>
      <color indexed="10"/>
      <name val="Arial CE"/>
      <charset val="238"/>
    </font>
    <font>
      <b/>
      <sz val="8"/>
      <name val="Arial CE"/>
      <charset val="238"/>
    </font>
    <font>
      <b/>
      <sz val="8"/>
      <color rgb="FF0000FF"/>
      <name val="Arial"/>
      <charset val="238"/>
    </font>
    <font>
      <b/>
      <sz val="8"/>
      <color rgb="FF800080"/>
      <name val="Arial"/>
      <charset val="238"/>
    </font>
    <font>
      <b/>
      <u/>
      <sz val="8"/>
      <color rgb="FFFA0000"/>
      <name val="Arial"/>
      <charset val="238"/>
    </font>
    <font>
      <sz val="8"/>
      <color rgb="FF505050"/>
      <name val="Arial"/>
      <charset val="238"/>
    </font>
    <font>
      <sz val="8"/>
      <color rgb="FFFF0000"/>
      <name val="Arial"/>
      <charset val="238"/>
    </font>
    <font>
      <sz val="8"/>
      <color rgb="FF0000FF"/>
      <name val="Arial"/>
      <charset val="238"/>
    </font>
    <font>
      <sz val="8"/>
      <color rgb="FF000000"/>
      <name val="Arial CE"/>
      <charset val="238"/>
    </font>
    <font>
      <sz val="8"/>
      <color rgb="FF000000"/>
      <name val="Arial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color rgb="FF000000"/>
      <name val="Arial"/>
      <family val="2"/>
      <charset val="238"/>
    </font>
    <font>
      <sz val="9"/>
      <color rgb="FF000000"/>
      <name val="Courier New"/>
      <family val="3"/>
      <charset val="238"/>
    </font>
    <font>
      <b/>
      <sz val="9"/>
      <color rgb="FF000000"/>
      <name val="Courier New"/>
      <family val="3"/>
      <charset val="238"/>
    </font>
    <font>
      <b/>
      <sz val="8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E4E4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51">
    <xf numFmtId="0" fontId="0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Protection="1">
      <protection locked="0"/>
    </xf>
    <xf numFmtId="0" fontId="0" fillId="0" borderId="1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3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164" fontId="4" fillId="0" borderId="8" xfId="0" applyNumberFormat="1" applyFont="1" applyFill="1" applyBorder="1" applyAlignment="1" applyProtection="1">
      <alignment vertical="center"/>
      <protection locked="0"/>
    </xf>
    <xf numFmtId="164" fontId="4" fillId="0" borderId="9" xfId="0" applyNumberFormat="1" applyFont="1" applyFill="1" applyBorder="1" applyAlignment="1" applyProtection="1">
      <alignment vertical="center"/>
      <protection locked="0"/>
    </xf>
    <xf numFmtId="0" fontId="2" fillId="0" borderId="10" xfId="0" applyNumberFormat="1" applyFont="1" applyFill="1" applyBorder="1" applyAlignment="1" applyProtection="1">
      <alignment vertical="center"/>
      <protection locked="0"/>
    </xf>
    <xf numFmtId="0" fontId="2" fillId="0" borderId="11" xfId="0" applyNumberFormat="1" applyFont="1" applyFill="1" applyBorder="1" applyAlignment="1" applyProtection="1">
      <alignment vertical="center"/>
      <protection locked="0"/>
    </xf>
    <xf numFmtId="164" fontId="4" fillId="0" borderId="1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4" fillId="0" borderId="12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  <protection locked="0"/>
    </xf>
    <xf numFmtId="164" fontId="4" fillId="0" borderId="17" xfId="0" applyNumberFormat="1" applyFont="1" applyFill="1" applyBorder="1" applyAlignment="1" applyProtection="1">
      <alignment vertical="center"/>
      <protection locked="0"/>
    </xf>
    <xf numFmtId="164" fontId="4" fillId="0" borderId="18" xfId="0" applyNumberFormat="1" applyFont="1" applyFill="1" applyBorder="1" applyAlignment="1" applyProtection="1">
      <alignment vertical="center"/>
      <protection locked="0"/>
    </xf>
    <xf numFmtId="164" fontId="4" fillId="0" borderId="19" xfId="0" applyNumberFormat="1" applyFont="1" applyFill="1" applyBorder="1" applyAlignment="1" applyProtection="1">
      <alignment vertical="center"/>
      <protection locked="0"/>
    </xf>
    <xf numFmtId="0" fontId="2" fillId="0" borderId="2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164" fontId="4" fillId="0" borderId="14" xfId="0" applyNumberFormat="1" applyFont="1" applyFill="1" applyBorder="1" applyAlignment="1" applyProtection="1">
      <alignment vertical="center"/>
      <protection locked="0"/>
    </xf>
    <xf numFmtId="0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16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2" fillId="0" borderId="19" xfId="0" applyNumberFormat="1" applyFont="1" applyFill="1" applyBorder="1" applyAlignment="1" applyProtection="1">
      <alignment vertical="center"/>
      <protection locked="0"/>
    </xf>
    <xf numFmtId="164" fontId="4" fillId="0" borderId="20" xfId="0" applyNumberFormat="1" applyFont="1" applyFill="1" applyBorder="1" applyAlignment="1" applyProtection="1">
      <alignment vertical="center"/>
      <protection locked="0"/>
    </xf>
    <xf numFmtId="49" fontId="4" fillId="0" borderId="17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3" xfId="0" applyNumberFormat="1" applyFont="1" applyFill="1" applyBorder="1" applyAlignment="1" applyProtection="1">
      <alignment vertical="center"/>
      <protection locked="0"/>
    </xf>
    <xf numFmtId="0" fontId="2" fillId="0" borderId="24" xfId="0" applyNumberFormat="1" applyFont="1" applyFill="1" applyBorder="1" applyAlignment="1" applyProtection="1">
      <alignment vertical="center"/>
    </xf>
    <xf numFmtId="0" fontId="2" fillId="0" borderId="25" xfId="0" applyNumberFormat="1" applyFont="1" applyFill="1" applyBorder="1" applyAlignment="1" applyProtection="1">
      <alignment vertical="center"/>
    </xf>
    <xf numFmtId="0" fontId="2" fillId="0" borderId="26" xfId="0" applyNumberFormat="1" applyFont="1" applyFill="1" applyBorder="1" applyAlignment="1" applyProtection="1">
      <alignment vertical="center"/>
    </xf>
    <xf numFmtId="0" fontId="2" fillId="0" borderId="27" xfId="0" applyNumberFormat="1" applyFont="1" applyFill="1" applyBorder="1" applyAlignment="1" applyProtection="1">
      <alignment vertical="center"/>
    </xf>
    <xf numFmtId="0" fontId="2" fillId="0" borderId="28" xfId="0" applyNumberFormat="1" applyFont="1" applyFill="1" applyBorder="1" applyAlignment="1" applyProtection="1">
      <alignment vertical="center"/>
      <protection locked="0"/>
    </xf>
    <xf numFmtId="3" fontId="0" fillId="0" borderId="29" xfId="0" applyNumberFormat="1" applyFont="1" applyFill="1" applyBorder="1" applyAlignment="1" applyProtection="1">
      <alignment vertical="center"/>
    </xf>
    <xf numFmtId="3" fontId="0" fillId="0" borderId="30" xfId="0" applyNumberFormat="1" applyFont="1" applyFill="1" applyBorder="1" applyAlignment="1" applyProtection="1">
      <alignment vertical="center"/>
    </xf>
    <xf numFmtId="167" fontId="8" fillId="6" borderId="3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2" xfId="0" applyNumberFormat="1" applyFont="1" applyFill="1" applyBorder="1" applyAlignment="1" applyProtection="1">
      <alignment horizontal="right" vertical="center" wrapText="1"/>
    </xf>
    <xf numFmtId="3" fontId="0" fillId="0" borderId="31" xfId="0" applyNumberFormat="1" applyFont="1" applyFill="1" applyBorder="1" applyAlignment="1" applyProtection="1">
      <alignment vertical="center"/>
    </xf>
    <xf numFmtId="3" fontId="0" fillId="0" borderId="32" xfId="0" applyNumberFormat="1" applyFont="1" applyFill="1" applyBorder="1" applyAlignment="1" applyProtection="1">
      <alignment vertical="center"/>
    </xf>
    <xf numFmtId="3" fontId="8" fillId="0" borderId="30" xfId="0" applyNumberFormat="1" applyFont="1" applyFill="1" applyBorder="1" applyAlignment="1" applyProtection="1">
      <alignment vertical="center" wrapText="1"/>
    </xf>
    <xf numFmtId="4" fontId="8" fillId="0" borderId="30" xfId="0" applyNumberFormat="1" applyFont="1" applyFill="1" applyBorder="1" applyAlignment="1" applyProtection="1">
      <alignment horizontal="right" vertical="center" wrapText="1"/>
    </xf>
    <xf numFmtId="3" fontId="0" fillId="0" borderId="33" xfId="0" applyNumberFormat="1" applyFont="1" applyFill="1" applyBorder="1" applyAlignment="1" applyProtection="1">
      <alignment vertical="center"/>
      <protection locked="0"/>
    </xf>
    <xf numFmtId="164" fontId="7" fillId="0" borderId="22" xfId="0" applyNumberFormat="1" applyFont="1" applyFill="1" applyBorder="1" applyAlignment="1" applyProtection="1">
      <alignment vertical="center" wrapText="1"/>
    </xf>
    <xf numFmtId="0" fontId="9" fillId="0" borderId="24" xfId="0" applyNumberFormat="1" applyFont="1" applyFill="1" applyBorder="1" applyAlignment="1" applyProtection="1">
      <alignment vertical="center"/>
    </xf>
    <xf numFmtId="0" fontId="9" fillId="0" borderId="26" xfId="0" applyNumberFormat="1" applyFont="1" applyFill="1" applyBorder="1" applyAlignment="1" applyProtection="1">
      <alignment vertical="center"/>
    </xf>
    <xf numFmtId="0" fontId="7" fillId="0" borderId="27" xfId="0" applyNumberFormat="1" applyFont="1" applyFill="1" applyBorder="1" applyAlignment="1" applyProtection="1">
      <alignment vertical="center"/>
    </xf>
    <xf numFmtId="0" fontId="7" fillId="0" borderId="25" xfId="0" applyNumberFormat="1" applyFont="1" applyFill="1" applyBorder="1" applyAlignment="1" applyProtection="1">
      <alignment vertical="center"/>
    </xf>
    <xf numFmtId="0" fontId="7" fillId="0" borderId="28" xfId="0" applyNumberFormat="1" applyFont="1" applyFill="1" applyBorder="1" applyAlignment="1" applyProtection="1">
      <alignment vertical="center"/>
    </xf>
    <xf numFmtId="0" fontId="7" fillId="0" borderId="26" xfId="0" applyNumberFormat="1" applyFont="1" applyFill="1" applyBorder="1" applyAlignment="1" applyProtection="1">
      <alignment vertical="center"/>
    </xf>
    <xf numFmtId="0" fontId="7" fillId="0" borderId="28" xfId="0" applyNumberFormat="1" applyFont="1" applyFill="1" applyBorder="1" applyAlignment="1" applyProtection="1">
      <alignment vertical="center"/>
      <protection locked="0"/>
    </xf>
    <xf numFmtId="1" fontId="2" fillId="0" borderId="34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49" fontId="2" fillId="0" borderId="35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4" fontId="0" fillId="6" borderId="18" xfId="0" applyNumberFormat="1" applyFont="1" applyFill="1" applyBorder="1" applyAlignment="1" applyProtection="1">
      <alignment horizontal="right" vertical="center"/>
      <protection locked="0"/>
    </xf>
    <xf numFmtId="3" fontId="0" fillId="0" borderId="19" xfId="0" applyNumberFormat="1" applyFont="1" applyFill="1" applyBorder="1" applyAlignment="1" applyProtection="1">
      <alignment vertical="center"/>
    </xf>
    <xf numFmtId="164" fontId="4" fillId="0" borderId="18" xfId="0" applyNumberFormat="1" applyFont="1" applyFill="1" applyBorder="1" applyAlignment="1" applyProtection="1">
      <alignment vertical="center"/>
    </xf>
    <xf numFmtId="0" fontId="2" fillId="0" borderId="19" xfId="0" applyNumberFormat="1" applyFont="1" applyFill="1" applyBorder="1" applyAlignment="1" applyProtection="1">
      <alignment vertical="center"/>
    </xf>
    <xf numFmtId="0" fontId="20" fillId="6" borderId="19" xfId="0" applyNumberFormat="1" applyFont="1" applyFill="1" applyBorder="1" applyAlignment="1" applyProtection="1">
      <alignment horizontal="right" vertical="center"/>
      <protection locked="0"/>
    </xf>
    <xf numFmtId="0" fontId="20" fillId="0" borderId="20" xfId="0" applyNumberFormat="1" applyFont="1" applyFill="1" applyBorder="1" applyAlignment="1" applyProtection="1">
      <alignment horizontal="left" vertical="center"/>
    </xf>
    <xf numFmtId="4" fontId="8" fillId="6" borderId="18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5" xfId="0" applyNumberFormat="1" applyFont="1" applyFill="1" applyBorder="1" applyAlignment="1" applyProtection="1">
      <alignment vertical="center"/>
      <protection locked="0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6" xfId="0" applyNumberFormat="1" applyFont="1" applyFill="1" applyBorder="1" applyAlignment="1" applyProtection="1">
      <alignment vertical="center"/>
    </xf>
    <xf numFmtId="1" fontId="2" fillId="0" borderId="36" xfId="0" applyNumberFormat="1" applyFont="1" applyFill="1" applyBorder="1" applyAlignment="1" applyProtection="1">
      <alignment horizontal="center" vertical="center"/>
    </xf>
    <xf numFmtId="3" fontId="0" fillId="0" borderId="18" xfId="0" applyNumberFormat="1" applyFont="1" applyFill="1" applyBorder="1" applyAlignment="1" applyProtection="1">
      <alignment vertical="center"/>
    </xf>
    <xf numFmtId="0" fontId="10" fillId="0" borderId="18" xfId="0" applyNumberFormat="1" applyFont="1" applyFill="1" applyBorder="1" applyAlignment="1" applyProtection="1">
      <alignment vertical="center"/>
    </xf>
    <xf numFmtId="4" fontId="8" fillId="0" borderId="21" xfId="0" applyNumberFormat="1" applyFont="1" applyFill="1" applyBorder="1" applyAlignment="1" applyProtection="1">
      <alignment horizontal="right" vertical="center" wrapText="1"/>
    </xf>
    <xf numFmtId="49" fontId="2" fillId="0" borderId="23" xfId="0" applyNumberFormat="1" applyFont="1" applyFill="1" applyBorder="1" applyAlignment="1" applyProtection="1">
      <alignment vertical="center"/>
    </xf>
    <xf numFmtId="4" fontId="0" fillId="0" borderId="21" xfId="0" applyNumberFormat="1" applyFont="1" applyFill="1" applyBorder="1" applyAlignment="1" applyProtection="1">
      <alignment horizontal="right" vertical="center"/>
    </xf>
    <xf numFmtId="3" fontId="0" fillId="0" borderId="23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37" xfId="0" applyNumberFormat="1" applyFont="1" applyFill="1" applyBorder="1" applyAlignment="1" applyProtection="1">
      <alignment vertical="center"/>
    </xf>
    <xf numFmtId="1" fontId="2" fillId="0" borderId="38" xfId="0" applyNumberFormat="1" applyFont="1" applyFill="1" applyBorder="1" applyAlignment="1" applyProtection="1">
      <alignment horizontal="center" vertical="center"/>
    </xf>
    <xf numFmtId="0" fontId="2" fillId="0" borderId="32" xfId="0" applyNumberFormat="1" applyFont="1" applyFill="1" applyBorder="1" applyAlignment="1" applyProtection="1">
      <alignment vertical="center"/>
    </xf>
    <xf numFmtId="0" fontId="2" fillId="0" borderId="30" xfId="0" applyNumberFormat="1" applyFont="1" applyFill="1" applyBorder="1" applyAlignment="1" applyProtection="1">
      <alignment vertical="center"/>
    </xf>
    <xf numFmtId="0" fontId="2" fillId="0" borderId="31" xfId="0" applyNumberFormat="1" applyFont="1" applyFill="1" applyBorder="1" applyAlignment="1" applyProtection="1">
      <alignment vertical="center"/>
    </xf>
    <xf numFmtId="4" fontId="8" fillId="0" borderId="39" xfId="0" applyNumberFormat="1" applyFont="1" applyFill="1" applyBorder="1" applyAlignment="1" applyProtection="1">
      <alignment horizontal="right" vertical="center" wrapText="1"/>
    </xf>
    <xf numFmtId="49" fontId="2" fillId="0" borderId="6" xfId="0" applyNumberFormat="1" applyFont="1" applyFill="1" applyBorder="1" applyAlignment="1" applyProtection="1">
      <alignment vertical="center"/>
    </xf>
    <xf numFmtId="4" fontId="8" fillId="6" borderId="22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5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top"/>
    </xf>
    <xf numFmtId="0" fontId="2" fillId="0" borderId="40" xfId="0" applyNumberFormat="1" applyFont="1" applyFill="1" applyBorder="1" applyAlignment="1" applyProtection="1">
      <alignment vertical="center"/>
    </xf>
    <xf numFmtId="0" fontId="2" fillId="0" borderId="41" xfId="0" applyNumberFormat="1" applyFont="1" applyFill="1" applyBorder="1" applyAlignment="1" applyProtection="1">
      <alignment vertical="center"/>
    </xf>
    <xf numFmtId="1" fontId="9" fillId="0" borderId="24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vertical="center"/>
    </xf>
    <xf numFmtId="0" fontId="2" fillId="0" borderId="35" xfId="0" applyNumberFormat="1" applyFont="1" applyFill="1" applyBorder="1" applyAlignment="1" applyProtection="1">
      <alignment vertical="center"/>
    </xf>
    <xf numFmtId="169" fontId="2" fillId="0" borderId="23" xfId="0" applyNumberFormat="1" applyFont="1" applyFill="1" applyBorder="1" applyAlignment="1" applyProtection="1">
      <alignment horizontal="right" vertical="center"/>
      <protection locked="0"/>
    </xf>
    <xf numFmtId="0" fontId="2" fillId="0" borderId="42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/>
    <xf numFmtId="3" fontId="4" fillId="0" borderId="14" xfId="0" applyNumberFormat="1" applyFont="1" applyFill="1" applyBorder="1" applyAlignment="1" applyProtection="1">
      <alignment horizontal="right" vertical="center" wrapText="1"/>
    </xf>
    <xf numFmtId="4" fontId="4" fillId="0" borderId="18" xfId="0" applyNumberFormat="1" applyFont="1" applyFill="1" applyBorder="1" applyAlignment="1" applyProtection="1">
      <alignment horizontal="right" vertical="center" wrapText="1"/>
    </xf>
    <xf numFmtId="4" fontId="8" fillId="0" borderId="14" xfId="0" applyNumberFormat="1" applyFont="1" applyFill="1" applyBorder="1" applyAlignment="1" applyProtection="1">
      <alignment horizontal="right" vertical="center" wrapText="1"/>
    </xf>
    <xf numFmtId="169" fontId="2" fillId="0" borderId="43" xfId="0" applyNumberFormat="1" applyFont="1" applyFill="1" applyBorder="1" applyAlignment="1" applyProtection="1">
      <alignment horizontal="right" vertical="center"/>
      <protection locked="0"/>
    </xf>
    <xf numFmtId="0" fontId="7" fillId="0" borderId="44" xfId="0" applyNumberFormat="1" applyFont="1" applyFill="1" applyBorder="1" applyAlignment="1" applyProtection="1">
      <alignment vertical="top"/>
    </xf>
    <xf numFmtId="0" fontId="2" fillId="0" borderId="8" xfId="0" applyNumberFormat="1" applyFont="1" applyFill="1" applyBorder="1" applyAlignment="1" applyProtection="1">
      <alignment vertical="center"/>
    </xf>
    <xf numFmtId="3" fontId="4" fillId="0" borderId="18" xfId="0" applyNumberFormat="1" applyFont="1" applyFill="1" applyBorder="1" applyAlignment="1" applyProtection="1">
      <alignment horizontal="right" vertical="center" wrapText="1"/>
    </xf>
    <xf numFmtId="169" fontId="2" fillId="0" borderId="35" xfId="0" applyNumberFormat="1" applyFont="1" applyFill="1" applyBorder="1" applyAlignment="1" applyProtection="1">
      <alignment horizontal="right" vertical="center"/>
      <protection locked="0"/>
    </xf>
    <xf numFmtId="0" fontId="7" fillId="0" borderId="32" xfId="0" applyNumberFormat="1" applyFont="1" applyFill="1" applyBorder="1" applyAlignment="1" applyProtection="1">
      <alignment vertical="center"/>
    </xf>
    <xf numFmtId="0" fontId="2" fillId="0" borderId="45" xfId="0" applyNumberFormat="1" applyFont="1" applyFill="1" applyBorder="1" applyAlignment="1" applyProtection="1">
      <alignment vertical="center"/>
    </xf>
    <xf numFmtId="4" fontId="11" fillId="0" borderId="46" xfId="0" applyNumberFormat="1" applyFont="1" applyFill="1" applyBorder="1" applyAlignment="1" applyProtection="1">
      <alignment horizontal="right" vertical="center" wrapText="1"/>
    </xf>
    <xf numFmtId="0" fontId="2" fillId="0" borderId="47" xfId="0" applyNumberFormat="1" applyFont="1" applyFill="1" applyBorder="1" applyAlignment="1" applyProtection="1">
      <alignment vertical="center"/>
      <protection locked="0"/>
    </xf>
    <xf numFmtId="0" fontId="0" fillId="0" borderId="25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/>
    <xf numFmtId="0" fontId="2" fillId="0" borderId="48" xfId="0" applyNumberFormat="1" applyFont="1" applyFill="1" applyBorder="1" applyAlignment="1" applyProtection="1">
      <alignment vertical="center"/>
    </xf>
    <xf numFmtId="0" fontId="2" fillId="0" borderId="39" xfId="0" applyNumberFormat="1" applyFont="1" applyFill="1" applyBorder="1" applyAlignment="1" applyProtection="1"/>
    <xf numFmtId="4" fontId="8" fillId="6" borderId="3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3" xfId="0" applyNumberFormat="1" applyFont="1" applyFill="1" applyBorder="1" applyAlignment="1" applyProtection="1">
      <alignment vertical="center"/>
      <protection locked="0"/>
    </xf>
    <xf numFmtId="2" fontId="0" fillId="0" borderId="0" xfId="0" applyNumberFormat="1" applyFont="1" applyProtection="1">
      <protection locked="0"/>
    </xf>
    <xf numFmtId="49" fontId="12" fillId="2" borderId="0" xfId="0" applyNumberFormat="1" applyFont="1" applyFill="1" applyAlignment="1" applyProtection="1"/>
    <xf numFmtId="49" fontId="6" fillId="2" borderId="0" xfId="0" applyNumberFormat="1" applyFont="1" applyFill="1" applyAlignment="1" applyProtection="1"/>
    <xf numFmtId="49" fontId="13" fillId="2" borderId="0" xfId="0" applyNumberFormat="1" applyFont="1" applyFill="1" applyAlignment="1" applyProtection="1">
      <alignment vertical="center"/>
    </xf>
    <xf numFmtId="0" fontId="4" fillId="3" borderId="0" xfId="0" applyNumberFormat="1" applyFont="1" applyFill="1" applyAlignment="1" applyProtection="1">
      <alignment horizontal="left" vertical="center"/>
    </xf>
    <xf numFmtId="49" fontId="6" fillId="2" borderId="0" xfId="0" applyNumberFormat="1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horizontal="left" vertical="center"/>
    </xf>
    <xf numFmtId="0" fontId="4" fillId="3" borderId="0" xfId="0" applyNumberFormat="1" applyFont="1" applyFill="1" applyAlignment="1" applyProtection="1">
      <alignment horizontal="left" vertical="center"/>
      <protection locked="0"/>
    </xf>
    <xf numFmtId="49" fontId="4" fillId="4" borderId="49" xfId="0" applyNumberFormat="1" applyFont="1" applyFill="1" applyBorder="1" applyAlignment="1" applyProtection="1">
      <alignment horizontal="center" vertical="center" wrapText="1"/>
    </xf>
    <xf numFmtId="49" fontId="4" fillId="4" borderId="50" xfId="0" applyNumberFormat="1" applyFont="1" applyFill="1" applyBorder="1" applyAlignment="1" applyProtection="1">
      <alignment horizontal="center" vertical="center" wrapText="1"/>
    </xf>
    <xf numFmtId="49" fontId="4" fillId="4" borderId="51" xfId="0" applyNumberFormat="1" applyFont="1" applyFill="1" applyBorder="1" applyAlignment="1" applyProtection="1">
      <alignment horizontal="center" vertical="center" wrapText="1"/>
    </xf>
    <xf numFmtId="49" fontId="4" fillId="4" borderId="26" xfId="0" applyNumberFormat="1" applyFont="1" applyFill="1" applyBorder="1" applyAlignment="1" applyProtection="1">
      <alignment horizontal="center" vertical="center" wrapText="1"/>
    </xf>
    <xf numFmtId="1" fontId="4" fillId="4" borderId="38" xfId="0" applyNumberFormat="1" applyFont="1" applyFill="1" applyBorder="1" applyAlignment="1" applyProtection="1">
      <alignment horizontal="center" vertical="center" wrapText="1"/>
    </xf>
    <xf numFmtId="1" fontId="4" fillId="4" borderId="52" xfId="0" applyNumberFormat="1" applyFont="1" applyFill="1" applyBorder="1" applyAlignment="1" applyProtection="1">
      <alignment horizontal="center" vertical="center" wrapText="1"/>
    </xf>
    <xf numFmtId="1" fontId="4" fillId="4" borderId="53" xfId="0" applyNumberFormat="1" applyFont="1" applyFill="1" applyBorder="1" applyAlignment="1" applyProtection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0" fillId="3" borderId="21" xfId="0" applyFont="1" applyFill="1" applyBorder="1" applyProtection="1"/>
    <xf numFmtId="0" fontId="0" fillId="3" borderId="22" xfId="0" applyFont="1" applyFill="1" applyBorder="1" applyProtection="1"/>
    <xf numFmtId="0" fontId="0" fillId="3" borderId="23" xfId="0" applyFont="1" applyFill="1" applyBorder="1" applyProtection="1"/>
    <xf numFmtId="167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" fontId="14" fillId="0" borderId="0" xfId="0" applyNumberFormat="1" applyFont="1" applyAlignment="1" applyProtection="1">
      <alignment horizontal="right" vertical="center"/>
    </xf>
    <xf numFmtId="165" fontId="14" fillId="0" borderId="0" xfId="0" applyNumberFormat="1" applyFont="1" applyAlignment="1" applyProtection="1">
      <alignment horizontal="right" vertical="center"/>
    </xf>
    <xf numFmtId="167" fontId="1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4" fontId="15" fillId="0" borderId="0" xfId="0" applyNumberFormat="1" applyFont="1" applyAlignment="1" applyProtection="1">
      <alignment horizontal="right" vertical="center"/>
    </xf>
    <xf numFmtId="165" fontId="15" fillId="0" borderId="0" xfId="0" applyNumberFormat="1" applyFont="1" applyAlignment="1" applyProtection="1">
      <alignment horizontal="right" vertical="center"/>
    </xf>
    <xf numFmtId="4" fontId="16" fillId="0" borderId="0" xfId="0" applyNumberFormat="1" applyFon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0" fontId="2" fillId="0" borderId="0" xfId="0" applyFont="1" applyProtection="1">
      <protection locked="0"/>
    </xf>
    <xf numFmtId="49" fontId="12" fillId="2" borderId="0" xfId="0" applyNumberFormat="1" applyFont="1" applyFill="1" applyAlignment="1" applyProtection="1">
      <protection locked="0"/>
    </xf>
    <xf numFmtId="49" fontId="4" fillId="2" borderId="0" xfId="0" applyNumberFormat="1" applyFont="1" applyFill="1" applyAlignment="1" applyProtection="1">
      <protection locked="0"/>
    </xf>
    <xf numFmtId="0" fontId="2" fillId="3" borderId="0" xfId="0" applyFont="1" applyFill="1" applyProtection="1">
      <protection locked="0"/>
    </xf>
    <xf numFmtId="49" fontId="13" fillId="2" borderId="0" xfId="0" applyNumberFormat="1" applyFont="1" applyFill="1" applyAlignment="1" applyProtection="1">
      <alignment vertical="center"/>
      <protection locked="0"/>
    </xf>
    <xf numFmtId="49" fontId="4" fillId="2" borderId="0" xfId="0" applyNumberFormat="1" applyFont="1" applyFill="1" applyAlignment="1" applyProtection="1">
      <alignment vertical="center"/>
      <protection locked="0"/>
    </xf>
    <xf numFmtId="49" fontId="4" fillId="3" borderId="0" xfId="0" applyNumberFormat="1" applyFont="1" applyFill="1" applyAlignment="1" applyProtection="1">
      <alignment vertical="center"/>
      <protection locked="0"/>
    </xf>
    <xf numFmtId="49" fontId="4" fillId="2" borderId="0" xfId="0" applyNumberFormat="1" applyFont="1" applyFill="1" applyAlignment="1" applyProtection="1"/>
    <xf numFmtId="0" fontId="2" fillId="3" borderId="0" xfId="0" applyFont="1" applyFill="1" applyProtection="1"/>
    <xf numFmtId="49" fontId="4" fillId="4" borderId="50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26" xfId="0" applyNumberFormat="1" applyFont="1" applyFill="1" applyBorder="1" applyAlignment="1" applyProtection="1">
      <alignment horizontal="center" vertical="center" wrapText="1"/>
    </xf>
    <xf numFmtId="49" fontId="2" fillId="5" borderId="27" xfId="0" applyNumberFormat="1" applyFont="1" applyFill="1" applyBorder="1" applyAlignment="1" applyProtection="1">
      <alignment horizontal="center" vertical="center" wrapText="1"/>
    </xf>
    <xf numFmtId="49" fontId="4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Protection="1">
      <protection locked="0"/>
    </xf>
    <xf numFmtId="1" fontId="4" fillId="4" borderId="52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31" xfId="0" applyNumberFormat="1" applyFont="1" applyFill="1" applyBorder="1" applyAlignment="1" applyProtection="1">
      <alignment horizontal="center" vertical="center" wrapText="1"/>
    </xf>
    <xf numFmtId="1" fontId="2" fillId="5" borderId="32" xfId="0" applyNumberFormat="1" applyFont="1" applyFill="1" applyBorder="1" applyAlignment="1" applyProtection="1">
      <alignment horizontal="center" vertical="center" wrapText="1"/>
    </xf>
    <xf numFmtId="1" fontId="4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Protection="1"/>
    <xf numFmtId="0" fontId="2" fillId="3" borderId="11" xfId="0" applyFont="1" applyFill="1" applyBorder="1" applyProtection="1"/>
    <xf numFmtId="0" fontId="14" fillId="0" borderId="2" xfId="0" applyFont="1" applyBorder="1" applyAlignment="1" applyProtection="1">
      <alignment vertical="center"/>
    </xf>
    <xf numFmtId="167" fontId="14" fillId="0" borderId="2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vertical="center"/>
      <protection locked="0"/>
    </xf>
    <xf numFmtId="4" fontId="14" fillId="0" borderId="2" xfId="0" applyNumberFormat="1" applyFont="1" applyBorder="1" applyAlignment="1" applyProtection="1">
      <alignment horizontal="right" vertical="center"/>
    </xf>
    <xf numFmtId="165" fontId="14" fillId="0" borderId="2" xfId="0" applyNumberFormat="1" applyFont="1" applyBorder="1" applyAlignment="1" applyProtection="1">
      <alignment horizontal="right" vertical="center"/>
    </xf>
    <xf numFmtId="167" fontId="15" fillId="0" borderId="0" xfId="0" applyNumberFormat="1" applyFont="1" applyAlignment="1">
      <alignment horizontal="center" vertical="center"/>
    </xf>
    <xf numFmtId="0" fontId="15" fillId="0" borderId="0" xfId="0" applyFont="1" applyAlignment="1" applyProtection="1">
      <alignment vertical="center"/>
      <protection locked="0"/>
    </xf>
    <xf numFmtId="4" fontId="15" fillId="0" borderId="0" xfId="0" applyNumberFormat="1" applyFont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/>
    </xf>
    <xf numFmtId="4" fontId="2" fillId="6" borderId="0" xfId="0" applyNumberFormat="1" applyFont="1" applyFill="1" applyAlignment="1" applyProtection="1">
      <alignment horizontal="right" vertical="center"/>
      <protection locked="0"/>
    </xf>
    <xf numFmtId="4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168" fontId="2" fillId="6" borderId="0" xfId="0" applyNumberFormat="1" applyFont="1" applyFill="1" applyAlignment="1" applyProtection="1">
      <alignment horizontal="right" vertical="center"/>
      <protection locked="0"/>
    </xf>
    <xf numFmtId="167" fontId="2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165" fontId="17" fillId="0" borderId="0" xfId="0" applyNumberFormat="1" applyFont="1" applyAlignment="1">
      <alignment horizontal="right" vertical="center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>
      <alignment vertical="center" wrapText="1"/>
    </xf>
    <xf numFmtId="165" fontId="18" fillId="0" borderId="0" xfId="0" applyNumberFormat="1" applyFont="1" applyAlignment="1">
      <alignment horizontal="right" vertical="center"/>
    </xf>
    <xf numFmtId="0" fontId="18" fillId="0" borderId="0" xfId="0" applyFont="1" applyAlignment="1" applyProtection="1">
      <alignment vertical="center"/>
      <protection locked="0"/>
    </xf>
    <xf numFmtId="167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top"/>
    </xf>
    <xf numFmtId="0" fontId="19" fillId="0" borderId="0" xfId="0" applyFont="1" applyAlignment="1">
      <alignment vertical="center" wrapText="1"/>
    </xf>
    <xf numFmtId="165" fontId="19" fillId="0" borderId="0" xfId="0" applyNumberFormat="1" applyFont="1" applyAlignment="1">
      <alignment horizontal="right" vertical="center"/>
    </xf>
    <xf numFmtId="4" fontId="19" fillId="6" borderId="0" xfId="0" applyNumberFormat="1" applyFont="1" applyFill="1" applyAlignment="1" applyProtection="1">
      <alignment horizontal="right" vertical="center"/>
      <protection locked="0"/>
    </xf>
    <xf numFmtId="4" fontId="19" fillId="0" borderId="0" xfId="0" applyNumberFormat="1" applyFont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8" fontId="19" fillId="6" borderId="0" xfId="0" applyNumberFormat="1" applyFont="1" applyFill="1" applyAlignment="1" applyProtection="1">
      <alignment horizontal="right" vertical="center"/>
      <protection locked="0"/>
    </xf>
    <xf numFmtId="167" fontId="19" fillId="0" borderId="0" xfId="0" applyNumberFormat="1" applyFont="1" applyAlignment="1">
      <alignment horizontal="right" vertical="center"/>
    </xf>
    <xf numFmtId="167" fontId="14" fillId="0" borderId="0" xfId="0" applyNumberFormat="1" applyFont="1" applyAlignment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4" fontId="14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5" fontId="2" fillId="6" borderId="0" xfId="0" applyNumberFormat="1" applyFont="1" applyFill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8" fillId="0" borderId="0" xfId="1"/>
    <xf numFmtId="0" fontId="8" fillId="0" borderId="54" xfId="1" applyBorder="1"/>
    <xf numFmtId="0" fontId="8" fillId="0" borderId="55" xfId="1" applyBorder="1"/>
    <xf numFmtId="0" fontId="8" fillId="0" borderId="55" xfId="1" applyFont="1" applyBorder="1"/>
    <xf numFmtId="3" fontId="8" fillId="0" borderId="55" xfId="1" applyNumberFormat="1" applyBorder="1"/>
    <xf numFmtId="1" fontId="8" fillId="0" borderId="55" xfId="1" applyNumberFormat="1" applyBorder="1" applyAlignment="1">
      <alignment horizontal="center"/>
    </xf>
    <xf numFmtId="0" fontId="8" fillId="0" borderId="55" xfId="1" applyBorder="1" applyAlignment="1">
      <alignment horizontal="center"/>
    </xf>
    <xf numFmtId="0" fontId="22" fillId="0" borderId="55" xfId="1" applyFont="1" applyBorder="1" applyAlignment="1">
      <alignment horizontal="center"/>
    </xf>
    <xf numFmtId="0" fontId="8" fillId="0" borderId="55" xfId="1" applyBorder="1" applyAlignment="1">
      <alignment wrapText="1"/>
    </xf>
    <xf numFmtId="0" fontId="8" fillId="0" borderId="56" xfId="1" applyBorder="1"/>
    <xf numFmtId="170" fontId="22" fillId="0" borderId="57" xfId="1" applyNumberFormat="1" applyFont="1" applyBorder="1" applyAlignment="1">
      <alignment vertical="center" wrapText="1"/>
    </xf>
    <xf numFmtId="3" fontId="22" fillId="0" borderId="58" xfId="1" applyNumberFormat="1" applyFont="1" applyFill="1" applyBorder="1" applyAlignment="1">
      <alignment vertical="center" wrapText="1"/>
    </xf>
    <xf numFmtId="3" fontId="11" fillId="0" borderId="58" xfId="1" applyNumberFormat="1" applyFont="1" applyFill="1" applyBorder="1" applyAlignment="1">
      <alignment vertical="center" wrapText="1"/>
    </xf>
    <xf numFmtId="1" fontId="22" fillId="0" borderId="58" xfId="1" applyNumberFormat="1" applyFont="1" applyFill="1" applyBorder="1" applyAlignment="1">
      <alignment horizontal="center" vertical="center" wrapText="1"/>
    </xf>
    <xf numFmtId="0" fontId="22" fillId="0" borderId="58" xfId="1" applyFont="1" applyFill="1" applyBorder="1" applyAlignment="1">
      <alignment horizontal="center" vertical="center" wrapText="1"/>
    </xf>
    <xf numFmtId="0" fontId="11" fillId="0" borderId="58" xfId="1" applyFont="1" applyFill="1" applyBorder="1" applyAlignment="1">
      <alignment vertical="center" wrapText="1"/>
    </xf>
    <xf numFmtId="0" fontId="22" fillId="0" borderId="59" xfId="1" applyFont="1" applyFill="1" applyBorder="1" applyAlignment="1">
      <alignment horizontal="center" vertical="center" wrapText="1"/>
    </xf>
    <xf numFmtId="170" fontId="22" fillId="0" borderId="60" xfId="1" applyNumberFormat="1" applyFont="1" applyBorder="1" applyAlignment="1">
      <alignment vertical="center" wrapText="1"/>
    </xf>
    <xf numFmtId="3" fontId="22" fillId="0" borderId="61" xfId="1" applyNumberFormat="1" applyFont="1" applyFill="1" applyBorder="1" applyAlignment="1">
      <alignment vertical="center" wrapText="1"/>
    </xf>
    <xf numFmtId="3" fontId="11" fillId="0" borderId="61" xfId="1" applyNumberFormat="1" applyFont="1" applyFill="1" applyBorder="1" applyAlignment="1">
      <alignment vertical="center" wrapText="1"/>
    </xf>
    <xf numFmtId="1" fontId="22" fillId="0" borderId="61" xfId="1" applyNumberFormat="1" applyFont="1" applyFill="1" applyBorder="1" applyAlignment="1">
      <alignment horizontal="center" vertical="center" wrapText="1"/>
    </xf>
    <xf numFmtId="0" fontId="22" fillId="0" borderId="61" xfId="1" applyFont="1" applyFill="1" applyBorder="1" applyAlignment="1">
      <alignment horizontal="center" vertical="center" wrapText="1"/>
    </xf>
    <xf numFmtId="0" fontId="11" fillId="0" borderId="61" xfId="1" applyFont="1" applyFill="1" applyBorder="1" applyAlignment="1">
      <alignment vertical="center" wrapText="1"/>
    </xf>
    <xf numFmtId="0" fontId="22" fillId="0" borderId="62" xfId="1" applyFont="1" applyFill="1" applyBorder="1" applyAlignment="1">
      <alignment horizontal="center" vertical="center" wrapText="1"/>
    </xf>
    <xf numFmtId="170" fontId="23" fillId="0" borderId="63" xfId="1" applyNumberFormat="1" applyFont="1" applyBorder="1" applyAlignment="1">
      <alignment vertical="center" wrapText="1"/>
    </xf>
    <xf numFmtId="3" fontId="23" fillId="0" borderId="64" xfId="1" applyNumberFormat="1" applyFont="1" applyFill="1" applyBorder="1" applyAlignment="1">
      <alignment vertical="center" wrapText="1"/>
    </xf>
    <xf numFmtId="3" fontId="24" fillId="0" borderId="64" xfId="1" applyNumberFormat="1" applyFont="1" applyFill="1" applyBorder="1" applyAlignment="1">
      <alignment vertical="center" wrapText="1"/>
    </xf>
    <xf numFmtId="1" fontId="23" fillId="0" borderId="64" xfId="1" applyNumberFormat="1" applyFont="1" applyFill="1" applyBorder="1" applyAlignment="1">
      <alignment horizontal="center" vertical="center" wrapText="1"/>
    </xf>
    <xf numFmtId="0" fontId="23" fillId="0" borderId="64" xfId="1" applyFont="1" applyFill="1" applyBorder="1" applyAlignment="1">
      <alignment horizontal="center" vertical="center" wrapText="1"/>
    </xf>
    <xf numFmtId="0" fontId="24" fillId="0" borderId="64" xfId="1" applyFont="1" applyFill="1" applyBorder="1" applyAlignment="1">
      <alignment vertical="center" wrapText="1"/>
    </xf>
    <xf numFmtId="49" fontId="23" fillId="0" borderId="64" xfId="1" applyNumberFormat="1" applyFont="1" applyFill="1" applyBorder="1" applyAlignment="1">
      <alignment horizontal="center" vertical="center" wrapText="1"/>
    </xf>
    <xf numFmtId="0" fontId="23" fillId="0" borderId="65" xfId="1" applyFont="1" applyFill="1" applyBorder="1" applyAlignment="1">
      <alignment horizontal="center" vertical="center" wrapText="1"/>
    </xf>
    <xf numFmtId="170" fontId="23" fillId="0" borderId="66" xfId="1" applyNumberFormat="1" applyFont="1" applyBorder="1" applyAlignment="1">
      <alignment vertical="center" wrapText="1"/>
    </xf>
    <xf numFmtId="3" fontId="23" fillId="0" borderId="17" xfId="1" applyNumberFormat="1" applyFont="1" applyFill="1" applyBorder="1" applyAlignment="1">
      <alignment vertical="center" wrapText="1"/>
    </xf>
    <xf numFmtId="3" fontId="24" fillId="0" borderId="17" xfId="1" applyNumberFormat="1" applyFont="1" applyFill="1" applyBorder="1" applyAlignment="1">
      <alignment vertical="center" wrapText="1"/>
    </xf>
    <xf numFmtId="1" fontId="23" fillId="0" borderId="17" xfId="1" applyNumberFormat="1" applyFont="1" applyFill="1" applyBorder="1" applyAlignment="1">
      <alignment horizontal="center" vertical="center" wrapText="1"/>
    </xf>
    <xf numFmtId="0" fontId="23" fillId="0" borderId="17" xfId="1" applyFont="1" applyFill="1" applyBorder="1" applyAlignment="1">
      <alignment horizontal="center" vertical="center" wrapText="1"/>
    </xf>
    <xf numFmtId="0" fontId="24" fillId="0" borderId="17" xfId="1" applyFont="1" applyFill="1" applyBorder="1" applyAlignment="1">
      <alignment vertical="center" wrapText="1"/>
    </xf>
    <xf numFmtId="49" fontId="23" fillId="0" borderId="17" xfId="1" applyNumberFormat="1" applyFont="1" applyFill="1" applyBorder="1" applyAlignment="1">
      <alignment horizontal="center" vertical="center" wrapText="1"/>
    </xf>
    <xf numFmtId="0" fontId="23" fillId="0" borderId="67" xfId="1" applyFont="1" applyFill="1" applyBorder="1" applyAlignment="1">
      <alignment horizontal="center" vertical="center" wrapText="1"/>
    </xf>
    <xf numFmtId="0" fontId="23" fillId="0" borderId="17" xfId="1" applyFont="1" applyFill="1" applyBorder="1" applyAlignment="1">
      <alignment vertical="center" wrapText="1"/>
    </xf>
    <xf numFmtId="3" fontId="23" fillId="7" borderId="17" xfId="1" applyNumberFormat="1" applyFont="1" applyFill="1" applyBorder="1" applyAlignment="1">
      <alignment vertical="center" wrapText="1"/>
    </xf>
    <xf numFmtId="1" fontId="23" fillId="7" borderId="17" xfId="1" applyNumberFormat="1" applyFont="1" applyFill="1" applyBorder="1" applyAlignment="1">
      <alignment horizontal="center" vertical="center" wrapText="1"/>
    </xf>
    <xf numFmtId="3" fontId="23" fillId="7" borderId="17" xfId="1" applyNumberFormat="1" applyFont="1" applyFill="1" applyBorder="1" applyAlignment="1">
      <alignment horizontal="center" vertical="center" wrapText="1"/>
    </xf>
    <xf numFmtId="0" fontId="23" fillId="7" borderId="17" xfId="1" applyFont="1" applyFill="1" applyBorder="1" applyAlignment="1">
      <alignment horizontal="center" vertical="center" wrapText="1"/>
    </xf>
    <xf numFmtId="0" fontId="23" fillId="0" borderId="17" xfId="1" applyFont="1" applyFill="1" applyBorder="1" applyAlignment="1">
      <alignment horizontal="left" vertical="center" wrapText="1"/>
    </xf>
    <xf numFmtId="0" fontId="23" fillId="0" borderId="17" xfId="1" applyFont="1" applyFill="1" applyBorder="1" applyAlignment="1">
      <alignment horizontal="center"/>
    </xf>
    <xf numFmtId="3" fontId="23" fillId="0" borderId="17" xfId="1" applyNumberFormat="1" applyFont="1" applyFill="1" applyBorder="1" applyAlignment="1">
      <alignment horizontal="center" vertical="center" wrapText="1"/>
    </xf>
    <xf numFmtId="0" fontId="24" fillId="0" borderId="17" xfId="1" applyFont="1" applyFill="1" applyBorder="1" applyAlignment="1">
      <alignment horizontal="left" vertical="center" wrapText="1"/>
    </xf>
    <xf numFmtId="49" fontId="23" fillId="7" borderId="17" xfId="1" applyNumberFormat="1" applyFont="1" applyFill="1" applyBorder="1" applyAlignment="1">
      <alignment horizontal="center" vertical="center" wrapText="1"/>
    </xf>
    <xf numFmtId="3" fontId="23" fillId="0" borderId="17" xfId="1" applyNumberFormat="1" applyFont="1" applyBorder="1"/>
    <xf numFmtId="0" fontId="23" fillId="7" borderId="17" xfId="1" applyFont="1" applyFill="1" applyBorder="1" applyAlignment="1">
      <alignment horizontal="left" vertical="center" wrapText="1"/>
    </xf>
    <xf numFmtId="0" fontId="24" fillId="0" borderId="17" xfId="1" applyFont="1" applyFill="1" applyBorder="1" applyAlignment="1">
      <alignment horizontal="center" vertical="center" wrapText="1"/>
    </xf>
    <xf numFmtId="170" fontId="23" fillId="0" borderId="66" xfId="1" applyNumberFormat="1" applyFont="1" applyFill="1" applyBorder="1" applyAlignment="1">
      <alignment horizontal="center" vertical="center" wrapText="1"/>
    </xf>
    <xf numFmtId="170" fontId="23" fillId="0" borderId="68" xfId="1" applyNumberFormat="1" applyFont="1" applyFill="1" applyBorder="1" applyAlignment="1">
      <alignment horizontal="center" vertical="center" wrapText="1"/>
    </xf>
    <xf numFmtId="3" fontId="23" fillId="0" borderId="69" xfId="1" applyNumberFormat="1" applyFont="1" applyFill="1" applyBorder="1" applyAlignment="1">
      <alignment vertical="center" wrapText="1"/>
    </xf>
    <xf numFmtId="1" fontId="23" fillId="0" borderId="69" xfId="1" applyNumberFormat="1" applyFont="1" applyFill="1" applyBorder="1" applyAlignment="1">
      <alignment horizontal="center" vertical="center" wrapText="1"/>
    </xf>
    <xf numFmtId="3" fontId="23" fillId="0" borderId="69" xfId="1" applyNumberFormat="1" applyFont="1" applyFill="1" applyBorder="1" applyAlignment="1">
      <alignment horizontal="center" vertical="center" wrapText="1"/>
    </xf>
    <xf numFmtId="0" fontId="23" fillId="0" borderId="69" xfId="1" applyFont="1" applyFill="1" applyBorder="1" applyAlignment="1">
      <alignment horizontal="center" vertical="center" wrapText="1"/>
    </xf>
    <xf numFmtId="0" fontId="24" fillId="0" borderId="69" xfId="1" applyFont="1" applyFill="1" applyBorder="1" applyAlignment="1">
      <alignment horizontal="left" vertical="center" wrapText="1"/>
    </xf>
    <xf numFmtId="0" fontId="23" fillId="0" borderId="70" xfId="1" applyFont="1" applyFill="1" applyBorder="1" applyAlignment="1">
      <alignment horizontal="center" vertical="center" wrapText="1"/>
    </xf>
    <xf numFmtId="0" fontId="8" fillId="0" borderId="0" xfId="1" applyAlignment="1">
      <alignment horizontal="left"/>
    </xf>
    <xf numFmtId="0" fontId="25" fillId="8" borderId="71" xfId="1" applyFont="1" applyFill="1" applyBorder="1" applyAlignment="1">
      <alignment horizontal="left" vertical="center" wrapText="1"/>
    </xf>
    <xf numFmtId="0" fontId="25" fillId="8" borderId="72" xfId="1" applyFont="1" applyFill="1" applyBorder="1" applyAlignment="1">
      <alignment horizontal="left" vertical="center" wrapText="1"/>
    </xf>
    <xf numFmtId="0" fontId="26" fillId="8" borderId="72" xfId="1" applyFont="1" applyFill="1" applyBorder="1" applyAlignment="1">
      <alignment horizontal="left" vertical="center" wrapText="1"/>
    </xf>
    <xf numFmtId="3" fontId="25" fillId="8" borderId="72" xfId="1" applyNumberFormat="1" applyFont="1" applyFill="1" applyBorder="1" applyAlignment="1">
      <alignment horizontal="left" vertical="center" wrapText="1"/>
    </xf>
    <xf numFmtId="3" fontId="25" fillId="8" borderId="72" xfId="1" applyNumberFormat="1" applyFont="1" applyFill="1" applyBorder="1" applyAlignment="1">
      <alignment horizontal="left" vertical="center"/>
    </xf>
    <xf numFmtId="1" fontId="25" fillId="8" borderId="72" xfId="1" applyNumberFormat="1" applyFont="1" applyFill="1" applyBorder="1" applyAlignment="1">
      <alignment horizontal="center" vertical="center" wrapText="1"/>
    </xf>
    <xf numFmtId="0" fontId="22" fillId="8" borderId="72" xfId="1" applyFont="1" applyFill="1" applyBorder="1" applyAlignment="1">
      <alignment horizontal="center" vertical="center"/>
    </xf>
    <xf numFmtId="0" fontId="8" fillId="0" borderId="0" xfId="1" applyAlignment="1">
      <alignment horizontal="justify"/>
    </xf>
    <xf numFmtId="170" fontId="25" fillId="9" borderId="74" xfId="1" applyNumberFormat="1" applyFont="1" applyFill="1" applyBorder="1" applyAlignment="1">
      <alignment horizontal="center" vertical="center" wrapText="1"/>
    </xf>
    <xf numFmtId="168" fontId="25" fillId="9" borderId="75" xfId="1" applyNumberFormat="1" applyFont="1" applyFill="1" applyBorder="1" applyAlignment="1">
      <alignment horizontal="center" vertical="center" wrapText="1"/>
    </xf>
    <xf numFmtId="168" fontId="26" fillId="9" borderId="75" xfId="1" applyNumberFormat="1" applyFont="1" applyFill="1" applyBorder="1" applyAlignment="1">
      <alignment horizontal="center" vertical="center" wrapText="1"/>
    </xf>
    <xf numFmtId="3" fontId="25" fillId="9" borderId="75" xfId="1" applyNumberFormat="1" applyFont="1" applyFill="1" applyBorder="1" applyAlignment="1">
      <alignment horizontal="center" vertical="center" wrapText="1"/>
    </xf>
    <xf numFmtId="1" fontId="25" fillId="9" borderId="75" xfId="1" applyNumberFormat="1" applyFont="1" applyFill="1" applyBorder="1" applyAlignment="1">
      <alignment horizontal="center" vertical="center" wrapText="1"/>
    </xf>
    <xf numFmtId="0" fontId="25" fillId="9" borderId="75" xfId="1" applyFont="1" applyFill="1" applyBorder="1" applyAlignment="1">
      <alignment horizontal="center" vertical="center" wrapText="1"/>
    </xf>
    <xf numFmtId="2" fontId="22" fillId="9" borderId="75" xfId="1" applyNumberFormat="1" applyFont="1" applyFill="1" applyBorder="1" applyAlignment="1">
      <alignment horizontal="center" vertical="center" wrapText="1"/>
    </xf>
    <xf numFmtId="2" fontId="25" fillId="9" borderId="75" xfId="1" applyNumberFormat="1" applyFont="1" applyFill="1" applyBorder="1" applyAlignment="1">
      <alignment horizontal="justify" vertical="center" wrapText="1"/>
    </xf>
    <xf numFmtId="0" fontId="25" fillId="9" borderId="75" xfId="1" applyFont="1" applyFill="1" applyBorder="1" applyAlignment="1">
      <alignment horizontal="justify" vertical="center" wrapText="1"/>
    </xf>
    <xf numFmtId="0" fontId="8" fillId="0" borderId="0" xfId="1" applyAlignment="1"/>
    <xf numFmtId="168" fontId="25" fillId="9" borderId="77" xfId="1" applyNumberFormat="1" applyFont="1" applyFill="1" applyBorder="1" applyAlignment="1">
      <alignment horizontal="center" vertical="center" wrapText="1"/>
    </xf>
    <xf numFmtId="168" fontId="25" fillId="9" borderId="78" xfId="1" applyNumberFormat="1" applyFont="1" applyFill="1" applyBorder="1" applyAlignment="1">
      <alignment horizontal="center" vertical="center" wrapText="1"/>
    </xf>
    <xf numFmtId="0" fontId="25" fillId="9" borderId="78" xfId="1" applyFont="1" applyFill="1" applyBorder="1" applyAlignment="1">
      <alignment horizontal="center" vertical="center" wrapText="1"/>
    </xf>
    <xf numFmtId="2" fontId="22" fillId="9" borderId="81" xfId="1" applyNumberFormat="1" applyFont="1" applyFill="1" applyBorder="1" applyAlignment="1">
      <alignment horizontal="center" vertical="center" wrapText="1"/>
    </xf>
    <xf numFmtId="2" fontId="25" fillId="9" borderId="81" xfId="1" applyNumberFormat="1" applyFont="1" applyFill="1" applyBorder="1" applyAlignment="1">
      <alignment vertical="center" wrapText="1"/>
    </xf>
    <xf numFmtId="0" fontId="25" fillId="9" borderId="81" xfId="1" applyFont="1" applyFill="1" applyBorder="1" applyAlignment="1">
      <alignment vertical="center" wrapText="1"/>
    </xf>
    <xf numFmtId="0" fontId="27" fillId="0" borderId="0" xfId="2" applyFont="1" applyAlignment="1">
      <alignment vertical="top"/>
    </xf>
    <xf numFmtId="0" fontId="28" fillId="0" borderId="0" xfId="2" applyFont="1" applyAlignment="1">
      <alignment horizontal="left" vertical="top"/>
    </xf>
    <xf numFmtId="0" fontId="29" fillId="0" borderId="0" xfId="2" applyFont="1" applyAlignment="1">
      <alignment horizontal="left" vertical="top"/>
    </xf>
    <xf numFmtId="2" fontId="28" fillId="0" borderId="83" xfId="2" applyNumberFormat="1" applyFont="1" applyBorder="1" applyAlignment="1">
      <alignment horizontal="right" vertical="top"/>
    </xf>
    <xf numFmtId="0" fontId="27" fillId="0" borderId="83" xfId="2" applyFont="1" applyBorder="1" applyAlignment="1">
      <alignment vertical="top"/>
    </xf>
    <xf numFmtId="0" fontId="30" fillId="0" borderId="0" xfId="2" applyFont="1" applyAlignment="1">
      <alignment horizontal="left" vertical="top"/>
    </xf>
    <xf numFmtId="0" fontId="27" fillId="0" borderId="0" xfId="2" applyFont="1" applyAlignment="1">
      <alignment horizontal="right" vertical="top"/>
    </xf>
    <xf numFmtId="2" fontId="27" fillId="0" borderId="0" xfId="2" applyNumberFormat="1" applyFont="1" applyAlignment="1">
      <alignment horizontal="right" vertical="top"/>
    </xf>
    <xf numFmtId="49" fontId="27" fillId="0" borderId="0" xfId="2" applyNumberFormat="1" applyFont="1" applyAlignment="1">
      <alignment horizontal="left" vertical="top" wrapText="1"/>
    </xf>
    <xf numFmtId="1" fontId="27" fillId="0" borderId="0" xfId="2" applyNumberFormat="1" applyFont="1" applyAlignment="1">
      <alignment horizontal="right" vertical="top"/>
    </xf>
    <xf numFmtId="0" fontId="27" fillId="10" borderId="84" xfId="2" applyFont="1" applyFill="1" applyBorder="1" applyAlignment="1">
      <alignment horizontal="right" vertical="top"/>
    </xf>
    <xf numFmtId="0" fontId="27" fillId="10" borderId="84" xfId="2" applyFont="1" applyFill="1" applyBorder="1" applyAlignment="1">
      <alignment horizontal="left" vertical="top"/>
    </xf>
    <xf numFmtId="0" fontId="27" fillId="0" borderId="0" xfId="2" applyFont="1" applyAlignment="1">
      <alignment horizontal="left" vertical="top"/>
    </xf>
    <xf numFmtId="164" fontId="4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5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6" xfId="0" applyNumberFormat="1" applyFont="1" applyFill="1" applyBorder="1" applyAlignment="1" applyProtection="1">
      <alignment horizontal="left" vertical="center" wrapText="1"/>
      <protection locked="0"/>
    </xf>
    <xf numFmtId="3" fontId="25" fillId="9" borderId="78" xfId="1" applyNumberFormat="1" applyFont="1" applyFill="1" applyBorder="1" applyAlignment="1">
      <alignment horizontal="center" vertical="center" wrapText="1"/>
    </xf>
    <xf numFmtId="168" fontId="25" fillId="9" borderId="80" xfId="1" applyNumberFormat="1" applyFont="1" applyFill="1" applyBorder="1" applyAlignment="1">
      <alignment vertical="center" wrapText="1"/>
    </xf>
    <xf numFmtId="168" fontId="25" fillId="9" borderId="79" xfId="1" applyNumberFormat="1" applyFont="1" applyFill="1" applyBorder="1" applyAlignment="1">
      <alignment vertical="center" wrapText="1"/>
    </xf>
    <xf numFmtId="0" fontId="25" fillId="9" borderId="76" xfId="1" applyFont="1" applyFill="1" applyBorder="1" applyAlignment="1">
      <alignment horizontal="justify" vertical="center" wrapText="1"/>
    </xf>
    <xf numFmtId="0" fontId="25" fillId="9" borderId="75" xfId="1" applyFont="1" applyFill="1" applyBorder="1" applyAlignment="1">
      <alignment horizontal="justify" vertical="center" wrapText="1"/>
    </xf>
    <xf numFmtId="0" fontId="25" fillId="8" borderId="73" xfId="1" applyFont="1" applyFill="1" applyBorder="1" applyAlignment="1">
      <alignment horizontal="left" vertical="center" wrapText="1"/>
    </xf>
    <xf numFmtId="0" fontId="25" fillId="8" borderId="72" xfId="1" applyFont="1" applyFill="1" applyBorder="1" applyAlignment="1">
      <alignment horizontal="left" vertical="center" wrapText="1"/>
    </xf>
    <xf numFmtId="0" fontId="25" fillId="9" borderId="82" xfId="1" applyFont="1" applyFill="1" applyBorder="1" applyAlignment="1">
      <alignment vertical="center" wrapText="1"/>
    </xf>
    <xf numFmtId="0" fontId="25" fillId="9" borderId="81" xfId="1" applyFont="1" applyFill="1" applyBorder="1" applyAlignment="1">
      <alignment vertical="center" wrapText="1"/>
    </xf>
    <xf numFmtId="0" fontId="31" fillId="0" borderId="0" xfId="2" applyFont="1" applyBorder="1" applyAlignment="1">
      <alignment horizontal="center" vertical="top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pic>
      <xdr:nvPicPr>
        <xdr:cNvPr id="2" name="CommandButton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30350" y="647700"/>
          <a:ext cx="2371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topLeftCell="A2" zoomScaleNormal="100" workbookViewId="0">
      <selection activeCell="O43" sqref="O43"/>
    </sheetView>
  </sheetViews>
  <sheetFormatPr defaultColWidth="9.109375" defaultRowHeight="13.2" x14ac:dyDescent="0.25"/>
  <cols>
    <col min="1" max="1" width="2.44140625" style="8" customWidth="1"/>
    <col min="2" max="2" width="1.88671875" style="8" customWidth="1"/>
    <col min="3" max="3" width="2.6640625" style="8" customWidth="1"/>
    <col min="4" max="4" width="6.88671875" style="8" customWidth="1"/>
    <col min="5" max="5" width="13.5546875" style="8" customWidth="1"/>
    <col min="6" max="6" width="0.5546875" style="8" customWidth="1"/>
    <col min="7" max="7" width="2.5546875" style="8" customWidth="1"/>
    <col min="8" max="8" width="2.6640625" style="8" customWidth="1"/>
    <col min="9" max="9" width="9.6640625" style="8" customWidth="1"/>
    <col min="10" max="10" width="13.5546875" style="8" customWidth="1"/>
    <col min="11" max="11" width="0.6640625" style="8" customWidth="1"/>
    <col min="12" max="12" width="2.44140625" style="8" customWidth="1"/>
    <col min="13" max="13" width="2.88671875" style="8" customWidth="1"/>
    <col min="14" max="14" width="2" style="8" customWidth="1"/>
    <col min="15" max="15" width="12.6640625" style="8" customWidth="1"/>
    <col min="16" max="16" width="2.88671875" style="8" customWidth="1"/>
    <col min="17" max="17" width="2" style="8" customWidth="1"/>
    <col min="18" max="18" width="13.5546875" style="8" customWidth="1"/>
    <col min="19" max="19" width="0.5546875" style="8" customWidth="1"/>
    <col min="20" max="16384" width="9.109375" style="8"/>
  </cols>
  <sheetData>
    <row r="1" spans="1:19" ht="12.75" hidden="1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/>
    </row>
    <row r="2" spans="1:19" ht="23.25" customHeight="1" x14ac:dyDescent="0.4">
      <c r="A2" s="9"/>
      <c r="B2" s="10"/>
      <c r="C2" s="10"/>
      <c r="D2" s="10"/>
      <c r="E2" s="10"/>
      <c r="F2" s="10"/>
      <c r="G2" s="12" t="s">
        <v>0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/>
    </row>
    <row r="3" spans="1:19" ht="12" hidden="1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</row>
    <row r="4" spans="1:19" ht="8.25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</row>
    <row r="5" spans="1:19" ht="24" customHeight="1" x14ac:dyDescent="0.25">
      <c r="A5" s="19"/>
      <c r="B5" s="20" t="s">
        <v>1</v>
      </c>
      <c r="C5" s="20"/>
      <c r="D5" s="20"/>
      <c r="E5" s="332" t="s">
        <v>2</v>
      </c>
      <c r="F5" s="333"/>
      <c r="G5" s="333"/>
      <c r="H5" s="333"/>
      <c r="I5" s="333"/>
      <c r="J5" s="334"/>
      <c r="K5" s="20"/>
      <c r="L5" s="20"/>
      <c r="M5" s="20"/>
      <c r="N5" s="20"/>
      <c r="O5" s="20" t="s">
        <v>3</v>
      </c>
      <c r="P5" s="21" t="s">
        <v>4</v>
      </c>
      <c r="Q5" s="22"/>
      <c r="R5" s="23"/>
      <c r="S5" s="24"/>
    </row>
    <row r="6" spans="1:19" ht="17.25" hidden="1" customHeight="1" x14ac:dyDescent="0.25">
      <c r="A6" s="19"/>
      <c r="B6" s="20" t="s">
        <v>5</v>
      </c>
      <c r="C6" s="20"/>
      <c r="D6" s="20"/>
      <c r="E6" s="25" t="s">
        <v>6</v>
      </c>
      <c r="F6" s="26"/>
      <c r="G6" s="26"/>
      <c r="H6" s="26"/>
      <c r="I6" s="26"/>
      <c r="J6" s="27"/>
      <c r="K6" s="20"/>
      <c r="L6" s="20"/>
      <c r="M6" s="20"/>
      <c r="N6" s="20"/>
      <c r="O6" s="20"/>
      <c r="P6" s="25"/>
      <c r="Q6" s="28"/>
      <c r="R6" s="27"/>
      <c r="S6" s="24"/>
    </row>
    <row r="7" spans="1:19" ht="24" customHeight="1" x14ac:dyDescent="0.25">
      <c r="A7" s="19"/>
      <c r="B7" s="20" t="s">
        <v>7</v>
      </c>
      <c r="C7" s="20"/>
      <c r="D7" s="20"/>
      <c r="E7" s="335" t="s">
        <v>8</v>
      </c>
      <c r="F7" s="336"/>
      <c r="G7" s="336"/>
      <c r="H7" s="336"/>
      <c r="I7" s="336"/>
      <c r="J7" s="337"/>
      <c r="K7" s="20"/>
      <c r="L7" s="20"/>
      <c r="M7" s="20"/>
      <c r="N7" s="20"/>
      <c r="O7" s="20" t="s">
        <v>9</v>
      </c>
      <c r="P7" s="29" t="s">
        <v>10</v>
      </c>
      <c r="Q7" s="30"/>
      <c r="R7" s="31"/>
      <c r="S7" s="24"/>
    </row>
    <row r="8" spans="1:19" ht="17.25" hidden="1" customHeight="1" x14ac:dyDescent="0.25">
      <c r="A8" s="19"/>
      <c r="B8" s="20" t="s">
        <v>11</v>
      </c>
      <c r="C8" s="20"/>
      <c r="D8" s="20"/>
      <c r="E8" s="25" t="s">
        <v>12</v>
      </c>
      <c r="F8" s="20"/>
      <c r="G8" s="20"/>
      <c r="H8" s="20"/>
      <c r="I8" s="20"/>
      <c r="J8" s="27"/>
      <c r="K8" s="20"/>
      <c r="L8" s="20"/>
      <c r="M8" s="20"/>
      <c r="N8" s="20"/>
      <c r="O8" s="20"/>
      <c r="P8" s="25"/>
      <c r="Q8" s="28"/>
      <c r="R8" s="27"/>
      <c r="S8" s="24"/>
    </row>
    <row r="9" spans="1:19" ht="24" customHeight="1" x14ac:dyDescent="0.25">
      <c r="A9" s="19"/>
      <c r="B9" s="20" t="s">
        <v>13</v>
      </c>
      <c r="C9" s="20"/>
      <c r="D9" s="20"/>
      <c r="E9" s="338" t="s">
        <v>4</v>
      </c>
      <c r="F9" s="339"/>
      <c r="G9" s="339"/>
      <c r="H9" s="339"/>
      <c r="I9" s="339"/>
      <c r="J9" s="340"/>
      <c r="K9" s="20"/>
      <c r="L9" s="20"/>
      <c r="M9" s="20"/>
      <c r="N9" s="20"/>
      <c r="O9" s="20" t="s">
        <v>14</v>
      </c>
      <c r="P9" s="338" t="s">
        <v>10</v>
      </c>
      <c r="Q9" s="339"/>
      <c r="R9" s="340"/>
      <c r="S9" s="24"/>
    </row>
    <row r="10" spans="1:19" ht="17.25" hidden="1" customHeight="1" x14ac:dyDescent="0.25">
      <c r="A10" s="19"/>
      <c r="B10" s="20" t="s">
        <v>15</v>
      </c>
      <c r="C10" s="20"/>
      <c r="D10" s="20"/>
      <c r="E10" s="32" t="s">
        <v>4</v>
      </c>
      <c r="F10" s="26"/>
      <c r="G10" s="26"/>
      <c r="H10" s="26"/>
      <c r="I10" s="26"/>
      <c r="J10" s="26"/>
      <c r="K10" s="20"/>
      <c r="L10" s="20"/>
      <c r="M10" s="20"/>
      <c r="N10" s="20"/>
      <c r="O10" s="20"/>
      <c r="P10" s="28"/>
      <c r="Q10" s="28"/>
      <c r="R10" s="26"/>
      <c r="S10" s="24"/>
    </row>
    <row r="11" spans="1:19" ht="17.25" hidden="1" customHeight="1" x14ac:dyDescent="0.25">
      <c r="A11" s="19"/>
      <c r="B11" s="20" t="s">
        <v>16</v>
      </c>
      <c r="C11" s="20"/>
      <c r="D11" s="20"/>
      <c r="E11" s="32" t="s">
        <v>4</v>
      </c>
      <c r="F11" s="26"/>
      <c r="G11" s="26"/>
      <c r="H11" s="26"/>
      <c r="I11" s="26"/>
      <c r="J11" s="26"/>
      <c r="K11" s="20"/>
      <c r="L11" s="20"/>
      <c r="M11" s="20"/>
      <c r="N11" s="20"/>
      <c r="O11" s="20"/>
      <c r="P11" s="28"/>
      <c r="Q11" s="28"/>
      <c r="R11" s="26"/>
      <c r="S11" s="24"/>
    </row>
    <row r="12" spans="1:19" ht="17.25" hidden="1" customHeight="1" x14ac:dyDescent="0.25">
      <c r="A12" s="19"/>
      <c r="B12" s="20" t="s">
        <v>17</v>
      </c>
      <c r="C12" s="20"/>
      <c r="D12" s="20"/>
      <c r="E12" s="32" t="s">
        <v>4</v>
      </c>
      <c r="F12" s="26"/>
      <c r="G12" s="26"/>
      <c r="H12" s="26"/>
      <c r="I12" s="26"/>
      <c r="J12" s="26"/>
      <c r="K12" s="20"/>
      <c r="L12" s="20"/>
      <c r="M12" s="20"/>
      <c r="N12" s="20"/>
      <c r="O12" s="20"/>
      <c r="P12" s="28"/>
      <c r="Q12" s="28"/>
      <c r="R12" s="26"/>
      <c r="S12" s="24"/>
    </row>
    <row r="13" spans="1:19" ht="17.25" hidden="1" customHeight="1" x14ac:dyDescent="0.25">
      <c r="A13" s="19"/>
      <c r="B13" s="20"/>
      <c r="C13" s="20"/>
      <c r="D13" s="20"/>
      <c r="E13" s="32" t="s">
        <v>4</v>
      </c>
      <c r="F13" s="26"/>
      <c r="G13" s="26"/>
      <c r="H13" s="26"/>
      <c r="I13" s="26"/>
      <c r="J13" s="26"/>
      <c r="K13" s="20"/>
      <c r="L13" s="20"/>
      <c r="M13" s="20"/>
      <c r="N13" s="20"/>
      <c r="O13" s="20"/>
      <c r="P13" s="28"/>
      <c r="Q13" s="28"/>
      <c r="R13" s="26"/>
      <c r="S13" s="24"/>
    </row>
    <row r="14" spans="1:19" ht="17.25" hidden="1" customHeight="1" x14ac:dyDescent="0.25">
      <c r="A14" s="19"/>
      <c r="B14" s="20"/>
      <c r="C14" s="20"/>
      <c r="D14" s="20"/>
      <c r="E14" s="32" t="s">
        <v>4</v>
      </c>
      <c r="F14" s="26"/>
      <c r="G14" s="26"/>
      <c r="H14" s="26"/>
      <c r="I14" s="26"/>
      <c r="J14" s="26"/>
      <c r="K14" s="20"/>
      <c r="L14" s="20"/>
      <c r="M14" s="20"/>
      <c r="N14" s="20"/>
      <c r="O14" s="20"/>
      <c r="P14" s="28"/>
      <c r="Q14" s="28"/>
      <c r="R14" s="26"/>
      <c r="S14" s="24"/>
    </row>
    <row r="15" spans="1:19" ht="17.25" hidden="1" customHeight="1" x14ac:dyDescent="0.25">
      <c r="A15" s="19"/>
      <c r="B15" s="20"/>
      <c r="C15" s="20"/>
      <c r="D15" s="20"/>
      <c r="E15" s="32" t="s">
        <v>4</v>
      </c>
      <c r="F15" s="26"/>
      <c r="G15" s="26"/>
      <c r="H15" s="26"/>
      <c r="I15" s="26"/>
      <c r="J15" s="26"/>
      <c r="K15" s="20"/>
      <c r="L15" s="20"/>
      <c r="M15" s="20"/>
      <c r="N15" s="20"/>
      <c r="O15" s="20"/>
      <c r="P15" s="28"/>
      <c r="Q15" s="28"/>
      <c r="R15" s="26"/>
      <c r="S15" s="24"/>
    </row>
    <row r="16" spans="1:19" ht="17.25" hidden="1" customHeight="1" x14ac:dyDescent="0.25">
      <c r="A16" s="19"/>
      <c r="B16" s="20"/>
      <c r="C16" s="20"/>
      <c r="D16" s="20"/>
      <c r="E16" s="32" t="s">
        <v>4</v>
      </c>
      <c r="F16" s="26"/>
      <c r="G16" s="26"/>
      <c r="H16" s="26"/>
      <c r="I16" s="26"/>
      <c r="J16" s="26"/>
      <c r="K16" s="20"/>
      <c r="L16" s="20"/>
      <c r="M16" s="20"/>
      <c r="N16" s="20"/>
      <c r="O16" s="20"/>
      <c r="P16" s="28"/>
      <c r="Q16" s="28"/>
      <c r="R16" s="26"/>
      <c r="S16" s="24"/>
    </row>
    <row r="17" spans="1:19" ht="17.25" hidden="1" customHeight="1" x14ac:dyDescent="0.25">
      <c r="A17" s="19"/>
      <c r="B17" s="20"/>
      <c r="C17" s="20"/>
      <c r="D17" s="20"/>
      <c r="E17" s="32" t="s">
        <v>4</v>
      </c>
      <c r="F17" s="26"/>
      <c r="G17" s="26"/>
      <c r="H17" s="26"/>
      <c r="I17" s="26"/>
      <c r="J17" s="26"/>
      <c r="K17" s="20"/>
      <c r="L17" s="20"/>
      <c r="M17" s="20"/>
      <c r="N17" s="20"/>
      <c r="O17" s="20"/>
      <c r="P17" s="28"/>
      <c r="Q17" s="28"/>
      <c r="R17" s="26"/>
      <c r="S17" s="24"/>
    </row>
    <row r="18" spans="1:19" ht="17.25" hidden="1" customHeight="1" x14ac:dyDescent="0.25">
      <c r="A18" s="19"/>
      <c r="B18" s="20"/>
      <c r="C18" s="20"/>
      <c r="D18" s="20"/>
      <c r="E18" s="32" t="s">
        <v>4</v>
      </c>
      <c r="F18" s="26"/>
      <c r="G18" s="26"/>
      <c r="H18" s="26"/>
      <c r="I18" s="26"/>
      <c r="J18" s="26"/>
      <c r="K18" s="20"/>
      <c r="L18" s="20"/>
      <c r="M18" s="20"/>
      <c r="N18" s="20"/>
      <c r="O18" s="20"/>
      <c r="P18" s="28"/>
      <c r="Q18" s="28"/>
      <c r="R18" s="26"/>
      <c r="S18" s="24"/>
    </row>
    <row r="19" spans="1:19" ht="17.25" hidden="1" customHeight="1" x14ac:dyDescent="0.25">
      <c r="A19" s="19"/>
      <c r="B19" s="20"/>
      <c r="C19" s="20"/>
      <c r="D19" s="20"/>
      <c r="E19" s="32" t="s">
        <v>4</v>
      </c>
      <c r="F19" s="26"/>
      <c r="G19" s="26"/>
      <c r="H19" s="26"/>
      <c r="I19" s="26"/>
      <c r="J19" s="26"/>
      <c r="K19" s="20"/>
      <c r="L19" s="20"/>
      <c r="M19" s="20"/>
      <c r="N19" s="20"/>
      <c r="O19" s="20"/>
      <c r="P19" s="28"/>
      <c r="Q19" s="28"/>
      <c r="R19" s="26"/>
      <c r="S19" s="24"/>
    </row>
    <row r="20" spans="1:19" ht="17.25" hidden="1" customHeight="1" x14ac:dyDescent="0.25">
      <c r="A20" s="19"/>
      <c r="B20" s="20"/>
      <c r="C20" s="20"/>
      <c r="D20" s="20"/>
      <c r="E20" s="32" t="s">
        <v>4</v>
      </c>
      <c r="F20" s="26"/>
      <c r="G20" s="26"/>
      <c r="H20" s="26"/>
      <c r="I20" s="26"/>
      <c r="J20" s="26"/>
      <c r="K20" s="20"/>
      <c r="L20" s="20"/>
      <c r="M20" s="20"/>
      <c r="N20" s="20"/>
      <c r="O20" s="20"/>
      <c r="P20" s="28"/>
      <c r="Q20" s="28"/>
      <c r="R20" s="26"/>
      <c r="S20" s="24"/>
    </row>
    <row r="21" spans="1:19" ht="17.25" hidden="1" customHeight="1" x14ac:dyDescent="0.25">
      <c r="A21" s="19"/>
      <c r="B21" s="20"/>
      <c r="C21" s="20"/>
      <c r="D21" s="20"/>
      <c r="E21" s="32" t="s">
        <v>4</v>
      </c>
      <c r="F21" s="26"/>
      <c r="G21" s="26"/>
      <c r="H21" s="26"/>
      <c r="I21" s="26"/>
      <c r="J21" s="26"/>
      <c r="K21" s="20"/>
      <c r="L21" s="20"/>
      <c r="M21" s="20"/>
      <c r="N21" s="20"/>
      <c r="O21" s="20"/>
      <c r="P21" s="28"/>
      <c r="Q21" s="28"/>
      <c r="R21" s="26"/>
      <c r="S21" s="24"/>
    </row>
    <row r="22" spans="1:19" ht="17.25" hidden="1" customHeight="1" x14ac:dyDescent="0.25">
      <c r="A22" s="19"/>
      <c r="B22" s="20"/>
      <c r="C22" s="20"/>
      <c r="D22" s="20"/>
      <c r="E22" s="32" t="s">
        <v>4</v>
      </c>
      <c r="F22" s="26"/>
      <c r="G22" s="26"/>
      <c r="H22" s="26"/>
      <c r="I22" s="26"/>
      <c r="J22" s="26"/>
      <c r="K22" s="20"/>
      <c r="L22" s="20"/>
      <c r="M22" s="20"/>
      <c r="N22" s="20"/>
      <c r="O22" s="20"/>
      <c r="P22" s="28"/>
      <c r="Q22" s="28"/>
      <c r="R22" s="26"/>
      <c r="S22" s="24"/>
    </row>
    <row r="23" spans="1:19" ht="17.25" hidden="1" customHeight="1" x14ac:dyDescent="0.25">
      <c r="A23" s="19"/>
      <c r="B23" s="20"/>
      <c r="C23" s="20"/>
      <c r="D23" s="20"/>
      <c r="E23" s="32" t="s">
        <v>4</v>
      </c>
      <c r="F23" s="26"/>
      <c r="G23" s="26"/>
      <c r="H23" s="26"/>
      <c r="I23" s="26"/>
      <c r="J23" s="26"/>
      <c r="K23" s="20"/>
      <c r="L23" s="20"/>
      <c r="M23" s="20"/>
      <c r="N23" s="20"/>
      <c r="O23" s="20"/>
      <c r="P23" s="28"/>
      <c r="Q23" s="28"/>
      <c r="R23" s="26"/>
      <c r="S23" s="24"/>
    </row>
    <row r="24" spans="1:19" ht="17.25" hidden="1" customHeight="1" x14ac:dyDescent="0.25">
      <c r="A24" s="19"/>
      <c r="B24" s="20"/>
      <c r="C24" s="20"/>
      <c r="D24" s="20"/>
      <c r="E24" s="32" t="s">
        <v>4</v>
      </c>
      <c r="F24" s="26"/>
      <c r="G24" s="26"/>
      <c r="H24" s="26"/>
      <c r="I24" s="26"/>
      <c r="J24" s="26"/>
      <c r="K24" s="20"/>
      <c r="L24" s="20"/>
      <c r="M24" s="20"/>
      <c r="N24" s="20"/>
      <c r="O24" s="20"/>
      <c r="P24" s="28"/>
      <c r="Q24" s="28"/>
      <c r="R24" s="26"/>
      <c r="S24" s="24"/>
    </row>
    <row r="25" spans="1:19" ht="17.850000000000001" customHeight="1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 t="s">
        <v>18</v>
      </c>
      <c r="P25" s="20" t="s">
        <v>19</v>
      </c>
      <c r="Q25" s="20"/>
      <c r="R25" s="20"/>
      <c r="S25" s="24"/>
    </row>
    <row r="26" spans="1:19" ht="17.850000000000001" customHeight="1" x14ac:dyDescent="0.25">
      <c r="A26" s="19"/>
      <c r="B26" s="20" t="s">
        <v>20</v>
      </c>
      <c r="C26" s="20"/>
      <c r="D26" s="20"/>
      <c r="E26" s="21" t="s">
        <v>4</v>
      </c>
      <c r="F26" s="33"/>
      <c r="G26" s="33"/>
      <c r="H26" s="33"/>
      <c r="I26" s="33"/>
      <c r="J26" s="23"/>
      <c r="K26" s="20"/>
      <c r="L26" s="20"/>
      <c r="M26" s="20"/>
      <c r="N26" s="20"/>
      <c r="O26" s="34" t="s">
        <v>10</v>
      </c>
      <c r="P26" s="35" t="s">
        <v>10</v>
      </c>
      <c r="Q26" s="36"/>
      <c r="R26" s="37"/>
      <c r="S26" s="24"/>
    </row>
    <row r="27" spans="1:19" ht="17.850000000000001" customHeight="1" x14ac:dyDescent="0.25">
      <c r="A27" s="19"/>
      <c r="B27" s="20" t="s">
        <v>21</v>
      </c>
      <c r="C27" s="20"/>
      <c r="D27" s="20"/>
      <c r="E27" s="29" t="s">
        <v>10</v>
      </c>
      <c r="F27" s="38"/>
      <c r="G27" s="38"/>
      <c r="H27" s="38"/>
      <c r="I27" s="38"/>
      <c r="J27" s="31"/>
      <c r="K27" s="20"/>
      <c r="L27" s="20"/>
      <c r="M27" s="20"/>
      <c r="N27" s="20"/>
      <c r="O27" s="34" t="s">
        <v>10</v>
      </c>
      <c r="P27" s="35" t="s">
        <v>10</v>
      </c>
      <c r="Q27" s="36"/>
      <c r="R27" s="37"/>
      <c r="S27" s="24"/>
    </row>
    <row r="28" spans="1:19" ht="17.850000000000001" customHeight="1" x14ac:dyDescent="0.25">
      <c r="A28" s="19"/>
      <c r="B28" s="20" t="s">
        <v>22</v>
      </c>
      <c r="C28" s="20"/>
      <c r="D28" s="20"/>
      <c r="E28" s="29" t="s">
        <v>4</v>
      </c>
      <c r="F28" s="38"/>
      <c r="G28" s="38"/>
      <c r="H28" s="38"/>
      <c r="I28" s="38"/>
      <c r="J28" s="31"/>
      <c r="K28" s="20"/>
      <c r="L28" s="20"/>
      <c r="M28" s="20"/>
      <c r="N28" s="20"/>
      <c r="O28" s="34" t="s">
        <v>10</v>
      </c>
      <c r="P28" s="35" t="s">
        <v>10</v>
      </c>
      <c r="Q28" s="36"/>
      <c r="R28" s="37"/>
      <c r="S28" s="24"/>
    </row>
    <row r="29" spans="1:19" ht="17.850000000000001" customHeight="1" x14ac:dyDescent="0.25">
      <c r="A29" s="19"/>
      <c r="B29" s="20"/>
      <c r="C29" s="20"/>
      <c r="D29" s="20"/>
      <c r="E29" s="39" t="s">
        <v>10</v>
      </c>
      <c r="F29" s="40"/>
      <c r="G29" s="40"/>
      <c r="H29" s="40"/>
      <c r="I29" s="40"/>
      <c r="J29" s="41"/>
      <c r="K29" s="20"/>
      <c r="L29" s="20"/>
      <c r="M29" s="20"/>
      <c r="N29" s="20"/>
      <c r="O29" s="42"/>
      <c r="P29" s="42"/>
      <c r="Q29" s="42"/>
      <c r="R29" s="20"/>
      <c r="S29" s="24"/>
    </row>
    <row r="30" spans="1:19" ht="17.850000000000001" customHeight="1" x14ac:dyDescent="0.25">
      <c r="A30" s="19"/>
      <c r="B30" s="20"/>
      <c r="C30" s="20"/>
      <c r="D30" s="20"/>
      <c r="E30" s="42" t="s">
        <v>23</v>
      </c>
      <c r="F30" s="20"/>
      <c r="G30" s="20" t="s">
        <v>24</v>
      </c>
      <c r="H30" s="20"/>
      <c r="I30" s="20"/>
      <c r="J30" s="20"/>
      <c r="K30" s="20"/>
      <c r="L30" s="20"/>
      <c r="M30" s="20"/>
      <c r="N30" s="20"/>
      <c r="O30" s="42" t="s">
        <v>25</v>
      </c>
      <c r="P30" s="42"/>
      <c r="Q30" s="42"/>
      <c r="R30" s="43"/>
      <c r="S30" s="24"/>
    </row>
    <row r="31" spans="1:19" ht="17.850000000000001" customHeight="1" x14ac:dyDescent="0.25">
      <c r="A31" s="19"/>
      <c r="B31" s="20"/>
      <c r="C31" s="20"/>
      <c r="D31" s="20"/>
      <c r="E31" s="34" t="s">
        <v>10</v>
      </c>
      <c r="F31" s="38"/>
      <c r="G31" s="35" t="s">
        <v>10</v>
      </c>
      <c r="H31" s="44"/>
      <c r="I31" s="45"/>
      <c r="J31" s="20"/>
      <c r="K31" s="20"/>
      <c r="L31" s="20"/>
      <c r="M31" s="20"/>
      <c r="N31" s="20"/>
      <c r="O31" s="46" t="s">
        <v>26</v>
      </c>
      <c r="P31" s="42"/>
      <c r="Q31" s="42"/>
      <c r="R31" s="47"/>
      <c r="S31" s="24"/>
    </row>
    <row r="32" spans="1:19" ht="8.25" customHeight="1" x14ac:dyDescent="0.2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50"/>
    </row>
    <row r="33" spans="1:19" ht="20.25" customHeight="1" x14ac:dyDescent="0.25">
      <c r="A33" s="51"/>
      <c r="B33" s="52"/>
      <c r="C33" s="52"/>
      <c r="D33" s="52"/>
      <c r="E33" s="53" t="s">
        <v>27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4"/>
    </row>
    <row r="34" spans="1:19" ht="20.25" customHeight="1" x14ac:dyDescent="0.25">
      <c r="A34" s="55" t="s">
        <v>28</v>
      </c>
      <c r="B34" s="56"/>
      <c r="C34" s="56"/>
      <c r="D34" s="57"/>
      <c r="E34" s="58" t="s">
        <v>29</v>
      </c>
      <c r="F34" s="57"/>
      <c r="G34" s="58" t="s">
        <v>30</v>
      </c>
      <c r="H34" s="56"/>
      <c r="I34" s="57"/>
      <c r="J34" s="58" t="s">
        <v>31</v>
      </c>
      <c r="K34" s="56"/>
      <c r="L34" s="58" t="s">
        <v>32</v>
      </c>
      <c r="M34" s="56"/>
      <c r="N34" s="56"/>
      <c r="O34" s="57"/>
      <c r="P34" s="58" t="s">
        <v>33</v>
      </c>
      <c r="Q34" s="56"/>
      <c r="R34" s="56"/>
      <c r="S34" s="59"/>
    </row>
    <row r="35" spans="1:19" ht="20.25" customHeight="1" x14ac:dyDescent="0.25">
      <c r="A35" s="60"/>
      <c r="B35" s="61"/>
      <c r="C35" s="61"/>
      <c r="D35" s="62">
        <v>0</v>
      </c>
      <c r="E35" s="63">
        <f>IF(D35=0,0,R47/D35)</f>
        <v>0</v>
      </c>
      <c r="F35" s="64"/>
      <c r="G35" s="65"/>
      <c r="H35" s="61"/>
      <c r="I35" s="62">
        <v>0</v>
      </c>
      <c r="J35" s="63">
        <f>IF(I35=0,0,R47/I35)</f>
        <v>0</v>
      </c>
      <c r="K35" s="66"/>
      <c r="L35" s="65"/>
      <c r="M35" s="61"/>
      <c r="N35" s="61"/>
      <c r="O35" s="62">
        <v>0</v>
      </c>
      <c r="P35" s="65"/>
      <c r="Q35" s="61"/>
      <c r="R35" s="67">
        <f>IF(O35=0,0,R47/O35)</f>
        <v>0</v>
      </c>
      <c r="S35" s="68"/>
    </row>
    <row r="36" spans="1:19" ht="20.25" customHeight="1" x14ac:dyDescent="0.25">
      <c r="A36" s="51"/>
      <c r="B36" s="52"/>
      <c r="C36" s="52"/>
      <c r="D36" s="52"/>
      <c r="E36" s="53" t="s">
        <v>34</v>
      </c>
      <c r="F36" s="52"/>
      <c r="G36" s="52"/>
      <c r="H36" s="52"/>
      <c r="I36" s="52"/>
      <c r="J36" s="69" t="s">
        <v>35</v>
      </c>
      <c r="K36" s="52"/>
      <c r="L36" s="52"/>
      <c r="M36" s="52"/>
      <c r="N36" s="52"/>
      <c r="O36" s="52"/>
      <c r="P36" s="52"/>
      <c r="Q36" s="52"/>
      <c r="R36" s="52"/>
      <c r="S36" s="54"/>
    </row>
    <row r="37" spans="1:19" ht="20.25" customHeight="1" x14ac:dyDescent="0.25">
      <c r="A37" s="70" t="s">
        <v>36</v>
      </c>
      <c r="B37" s="71"/>
      <c r="C37" s="72" t="s">
        <v>37</v>
      </c>
      <c r="D37" s="73"/>
      <c r="E37" s="73"/>
      <c r="F37" s="74"/>
      <c r="G37" s="70" t="s">
        <v>38</v>
      </c>
      <c r="H37" s="75"/>
      <c r="I37" s="72" t="s">
        <v>39</v>
      </c>
      <c r="J37" s="73"/>
      <c r="K37" s="73"/>
      <c r="L37" s="70" t="s">
        <v>40</v>
      </c>
      <c r="M37" s="75"/>
      <c r="N37" s="72" t="s">
        <v>41</v>
      </c>
      <c r="O37" s="73"/>
      <c r="P37" s="73"/>
      <c r="Q37" s="73"/>
      <c r="R37" s="73"/>
      <c r="S37" s="76"/>
    </row>
    <row r="38" spans="1:19" ht="20.25" customHeight="1" x14ac:dyDescent="0.25">
      <c r="A38" s="77">
        <v>1</v>
      </c>
      <c r="B38" s="78" t="s">
        <v>42</v>
      </c>
      <c r="C38" s="79"/>
      <c r="D38" s="80" t="s">
        <v>43</v>
      </c>
      <c r="E38" s="81">
        <f>SUMIF(Rozpocet!O5:O336,8,Rozpocet!I5:I336)</f>
        <v>0</v>
      </c>
      <c r="F38" s="82"/>
      <c r="G38" s="77">
        <v>8</v>
      </c>
      <c r="H38" s="83" t="s">
        <v>44</v>
      </c>
      <c r="I38" s="84"/>
      <c r="J38" s="85">
        <v>0</v>
      </c>
      <c r="K38" s="86"/>
      <c r="L38" s="77">
        <v>13</v>
      </c>
      <c r="M38" s="87" t="s">
        <v>45</v>
      </c>
      <c r="N38" s="88"/>
      <c r="O38" s="88"/>
      <c r="P38" s="89" t="str">
        <f>M49</f>
        <v>21</v>
      </c>
      <c r="Q38" s="90" t="s">
        <v>47</v>
      </c>
      <c r="R38" s="91">
        <v>0</v>
      </c>
      <c r="S38" s="92"/>
    </row>
    <row r="39" spans="1:19" ht="20.25" customHeight="1" x14ac:dyDescent="0.25">
      <c r="A39" s="77">
        <v>2</v>
      </c>
      <c r="B39" s="93"/>
      <c r="C39" s="94"/>
      <c r="D39" s="80" t="s">
        <v>48</v>
      </c>
      <c r="E39" s="81">
        <f>SUMIF(Rozpocet!O10:O336,4,Rozpocet!I10:I336)</f>
        <v>0</v>
      </c>
      <c r="F39" s="82"/>
      <c r="G39" s="77">
        <v>9</v>
      </c>
      <c r="H39" s="20" t="s">
        <v>49</v>
      </c>
      <c r="I39" s="80"/>
      <c r="J39" s="85">
        <v>0</v>
      </c>
      <c r="K39" s="86"/>
      <c r="L39" s="77">
        <v>14</v>
      </c>
      <c r="M39" s="87" t="s">
        <v>50</v>
      </c>
      <c r="N39" s="88"/>
      <c r="O39" s="88"/>
      <c r="P39" s="89" t="str">
        <f>M49</f>
        <v>21</v>
      </c>
      <c r="Q39" s="90" t="s">
        <v>47</v>
      </c>
      <c r="R39" s="91">
        <v>0</v>
      </c>
      <c r="S39" s="92"/>
    </row>
    <row r="40" spans="1:19" ht="20.25" customHeight="1" x14ac:dyDescent="0.25">
      <c r="A40" s="77">
        <v>3</v>
      </c>
      <c r="B40" s="78" t="s">
        <v>51</v>
      </c>
      <c r="C40" s="79"/>
      <c r="D40" s="80" t="s">
        <v>43</v>
      </c>
      <c r="E40" s="81">
        <f>SUMIF(Rozpocet!O11:O336,32,Rozpocet!I11:I336)</f>
        <v>0</v>
      </c>
      <c r="F40" s="82"/>
      <c r="G40" s="77">
        <v>10</v>
      </c>
      <c r="H40" s="83" t="s">
        <v>52</v>
      </c>
      <c r="I40" s="84"/>
      <c r="J40" s="85">
        <v>0</v>
      </c>
      <c r="K40" s="86"/>
      <c r="L40" s="77">
        <v>15</v>
      </c>
      <c r="M40" s="87" t="s">
        <v>53</v>
      </c>
      <c r="N40" s="88"/>
      <c r="O40" s="88"/>
      <c r="P40" s="89" t="str">
        <f>M49</f>
        <v>21</v>
      </c>
      <c r="Q40" s="90" t="s">
        <v>47</v>
      </c>
      <c r="R40" s="91">
        <v>0</v>
      </c>
      <c r="S40" s="92"/>
    </row>
    <row r="41" spans="1:19" ht="20.25" customHeight="1" x14ac:dyDescent="0.25">
      <c r="A41" s="77">
        <v>4</v>
      </c>
      <c r="B41" s="93"/>
      <c r="C41" s="94"/>
      <c r="D41" s="80" t="s">
        <v>48</v>
      </c>
      <c r="E41" s="81">
        <f>SUMIF(Rozpocet!O12:O336,16,Rozpocet!I12:I336)+SUMIF(Rozpocet!O12:O336,128,Rozpocet!I12:I336)</f>
        <v>0</v>
      </c>
      <c r="F41" s="82"/>
      <c r="G41" s="77">
        <v>11</v>
      </c>
      <c r="H41" s="83"/>
      <c r="I41" s="84"/>
      <c r="J41" s="85">
        <v>0</v>
      </c>
      <c r="K41" s="86"/>
      <c r="L41" s="77">
        <v>16</v>
      </c>
      <c r="M41" s="87" t="s">
        <v>54</v>
      </c>
      <c r="N41" s="88"/>
      <c r="O41" s="88"/>
      <c r="P41" s="89" t="str">
        <f>M49</f>
        <v>21</v>
      </c>
      <c r="Q41" s="90" t="s">
        <v>47</v>
      </c>
      <c r="R41" s="91">
        <v>0</v>
      </c>
      <c r="S41" s="92"/>
    </row>
    <row r="42" spans="1:19" ht="20.25" customHeight="1" x14ac:dyDescent="0.25">
      <c r="A42" s="77">
        <v>5</v>
      </c>
      <c r="B42" s="78" t="s">
        <v>55</v>
      </c>
      <c r="C42" s="79"/>
      <c r="D42" s="80" t="s">
        <v>43</v>
      </c>
      <c r="E42" s="81">
        <f>SUMIF(Rozpocet!O13:O336,256,Rozpocet!I13:I336)</f>
        <v>0</v>
      </c>
      <c r="F42" s="82"/>
      <c r="G42" s="95"/>
      <c r="H42" s="88"/>
      <c r="I42" s="84"/>
      <c r="J42" s="96"/>
      <c r="K42" s="86"/>
      <c r="L42" s="77">
        <v>17</v>
      </c>
      <c r="M42" s="87" t="s">
        <v>56</v>
      </c>
      <c r="N42" s="88"/>
      <c r="O42" s="88"/>
      <c r="P42" s="89" t="str">
        <f>M49</f>
        <v>21</v>
      </c>
      <c r="Q42" s="90" t="s">
        <v>47</v>
      </c>
      <c r="R42" s="91">
        <v>0</v>
      </c>
      <c r="S42" s="92"/>
    </row>
    <row r="43" spans="1:19" ht="20.25" customHeight="1" x14ac:dyDescent="0.25">
      <c r="A43" s="77">
        <v>6</v>
      </c>
      <c r="B43" s="93"/>
      <c r="C43" s="94"/>
      <c r="D43" s="80" t="s">
        <v>48</v>
      </c>
      <c r="E43" s="81">
        <f>SUMIF(Rozpocet!O14:O336,64,Rozpocet!I14:I336)</f>
        <v>0</v>
      </c>
      <c r="F43" s="82"/>
      <c r="G43" s="95"/>
      <c r="H43" s="88"/>
      <c r="I43" s="84"/>
      <c r="J43" s="96"/>
      <c r="K43" s="86"/>
      <c r="L43" s="77">
        <v>18</v>
      </c>
      <c r="M43" s="83" t="s">
        <v>57</v>
      </c>
      <c r="N43" s="88"/>
      <c r="O43" s="88"/>
      <c r="P43" s="88"/>
      <c r="Q43" s="84"/>
      <c r="R43" s="81">
        <f>SUMIF(Rozpocet!O14:O336,1024,Rozpocet!I14:I336)</f>
        <v>0</v>
      </c>
      <c r="S43" s="92"/>
    </row>
    <row r="44" spans="1:19" ht="20.25" customHeight="1" x14ac:dyDescent="0.25">
      <c r="A44" s="77">
        <v>7</v>
      </c>
      <c r="B44" s="97" t="s">
        <v>58</v>
      </c>
      <c r="C44" s="88"/>
      <c r="D44" s="84"/>
      <c r="E44" s="98">
        <f>SUM(E38:E43)</f>
        <v>0</v>
      </c>
      <c r="F44" s="99"/>
      <c r="G44" s="77">
        <v>12</v>
      </c>
      <c r="H44" s="97" t="s">
        <v>59</v>
      </c>
      <c r="I44" s="84"/>
      <c r="J44" s="100">
        <f>SUM(J38:J41)</f>
        <v>0</v>
      </c>
      <c r="K44" s="101"/>
      <c r="L44" s="77">
        <v>19</v>
      </c>
      <c r="M44" s="78" t="s">
        <v>60</v>
      </c>
      <c r="N44" s="102"/>
      <c r="O44" s="102"/>
      <c r="P44" s="102"/>
      <c r="Q44" s="103"/>
      <c r="R44" s="98">
        <f>SUM(R38:R43)</f>
        <v>0</v>
      </c>
      <c r="S44" s="54"/>
    </row>
    <row r="45" spans="1:19" ht="20.25" customHeight="1" x14ac:dyDescent="0.25">
      <c r="A45" s="104">
        <v>20</v>
      </c>
      <c r="B45" s="105" t="s">
        <v>61</v>
      </c>
      <c r="C45" s="106"/>
      <c r="D45" s="107"/>
      <c r="E45" s="108">
        <f>SUMIF(Rozpocet!O14:O336,512,Rozpocet!I14:I336)</f>
        <v>0</v>
      </c>
      <c r="F45" s="109"/>
      <c r="G45" s="104">
        <v>21</v>
      </c>
      <c r="H45" s="105" t="s">
        <v>62</v>
      </c>
      <c r="I45" s="107"/>
      <c r="J45" s="110">
        <v>0</v>
      </c>
      <c r="K45" s="111" t="str">
        <f>M49</f>
        <v>21</v>
      </c>
      <c r="L45" s="104">
        <v>22</v>
      </c>
      <c r="M45" s="105" t="s">
        <v>63</v>
      </c>
      <c r="N45" s="106"/>
      <c r="O45" s="106"/>
      <c r="P45" s="106"/>
      <c r="Q45" s="107"/>
      <c r="R45" s="108">
        <f>SUMIF(Rozpocet!O14:O336,"&lt;4",Rozpocet!I14:I336)+SUMIF(Rozpocet!O14:O336,"&gt;1024",Rozpocet!I14:I336)</f>
        <v>0</v>
      </c>
      <c r="S45" s="50"/>
    </row>
    <row r="46" spans="1:19" ht="20.25" customHeight="1" x14ac:dyDescent="0.25">
      <c r="A46" s="112" t="s">
        <v>21</v>
      </c>
      <c r="B46" s="17"/>
      <c r="C46" s="17"/>
      <c r="D46" s="17"/>
      <c r="E46" s="17"/>
      <c r="F46" s="113"/>
      <c r="G46" s="114"/>
      <c r="H46" s="17"/>
      <c r="I46" s="17"/>
      <c r="J46" s="17"/>
      <c r="K46" s="17"/>
      <c r="L46" s="115" t="s">
        <v>64</v>
      </c>
      <c r="M46" s="57"/>
      <c r="N46" s="72" t="s">
        <v>65</v>
      </c>
      <c r="O46" s="56"/>
      <c r="P46" s="56"/>
      <c r="Q46" s="56"/>
      <c r="R46" s="56"/>
      <c r="S46" s="59"/>
    </row>
    <row r="47" spans="1:19" ht="20.25" customHeight="1" x14ac:dyDescent="0.25">
      <c r="A47" s="19"/>
      <c r="B47" s="20"/>
      <c r="C47" s="20"/>
      <c r="D47" s="20"/>
      <c r="E47" s="20"/>
      <c r="F47" s="27"/>
      <c r="G47" s="116"/>
      <c r="H47" s="20"/>
      <c r="I47" s="20"/>
      <c r="J47" s="20"/>
      <c r="K47" s="20"/>
      <c r="L47" s="77">
        <v>23</v>
      </c>
      <c r="M47" s="83" t="s">
        <v>66</v>
      </c>
      <c r="N47" s="88"/>
      <c r="O47" s="88"/>
      <c r="P47" s="88"/>
      <c r="Q47" s="117"/>
      <c r="R47" s="98">
        <f>ROUND(E44+J44+R44+E45+J45+R45,2)</f>
        <v>0</v>
      </c>
      <c r="S47" s="118">
        <f>E44+J44+R44+E45+J45+R45</f>
        <v>0</v>
      </c>
    </row>
    <row r="48" spans="1:19" ht="20.25" customHeight="1" x14ac:dyDescent="0.25">
      <c r="A48" s="119" t="s">
        <v>67</v>
      </c>
      <c r="B48" s="120"/>
      <c r="C48" s="120"/>
      <c r="D48" s="120"/>
      <c r="E48" s="120"/>
      <c r="F48" s="94"/>
      <c r="G48" s="121" t="s">
        <v>68</v>
      </c>
      <c r="H48" s="120"/>
      <c r="I48" s="120"/>
      <c r="J48" s="120"/>
      <c r="K48" s="120"/>
      <c r="L48" s="77">
        <v>24</v>
      </c>
      <c r="M48" s="122" t="s">
        <v>69</v>
      </c>
      <c r="N48" s="94" t="s">
        <v>47</v>
      </c>
      <c r="O48" s="123">
        <f>ROUND(R47-O49,2)</f>
        <v>0</v>
      </c>
      <c r="P48" s="88" t="s">
        <v>70</v>
      </c>
      <c r="Q48" s="84"/>
      <c r="R48" s="124">
        <f>ROUNDUP(O48*M48/100,1)</f>
        <v>0</v>
      </c>
      <c r="S48" s="125">
        <f>O48*M48/100</f>
        <v>0</v>
      </c>
    </row>
    <row r="49" spans="1:19" ht="20.25" customHeight="1" thickBot="1" x14ac:dyDescent="0.3">
      <c r="A49" s="126" t="s">
        <v>20</v>
      </c>
      <c r="B49" s="102"/>
      <c r="C49" s="102"/>
      <c r="D49" s="102"/>
      <c r="E49" s="102"/>
      <c r="F49" s="79"/>
      <c r="G49" s="127"/>
      <c r="H49" s="102"/>
      <c r="I49" s="102"/>
      <c r="J49" s="102"/>
      <c r="K49" s="102"/>
      <c r="L49" s="77">
        <v>25</v>
      </c>
      <c r="M49" s="128" t="s">
        <v>46</v>
      </c>
      <c r="N49" s="84" t="s">
        <v>47</v>
      </c>
      <c r="O49" s="123">
        <f>ROUND(SUMIF(Rozpocet!N14:N336,M49,Rozpocet!I14:I336)+SUMIF(P38:P42,M49,R38:R42)+IF(K45=M49,J45,0),2)</f>
        <v>0</v>
      </c>
      <c r="P49" s="88" t="s">
        <v>70</v>
      </c>
      <c r="Q49" s="84"/>
      <c r="R49" s="81">
        <f>ROUNDUP(O49*M49/100,1)</f>
        <v>0</v>
      </c>
      <c r="S49" s="129">
        <f>O49*M49/100</f>
        <v>0</v>
      </c>
    </row>
    <row r="50" spans="1:19" ht="20.25" customHeight="1" thickBot="1" x14ac:dyDescent="0.3">
      <c r="A50" s="19"/>
      <c r="B50" s="20"/>
      <c r="C50" s="20"/>
      <c r="D50" s="20"/>
      <c r="E50" s="20"/>
      <c r="F50" s="27"/>
      <c r="G50" s="116"/>
      <c r="H50" s="20"/>
      <c r="I50" s="20"/>
      <c r="J50" s="20"/>
      <c r="K50" s="20"/>
      <c r="L50" s="104">
        <v>26</v>
      </c>
      <c r="M50" s="130" t="s">
        <v>71</v>
      </c>
      <c r="N50" s="106"/>
      <c r="O50" s="106"/>
      <c r="P50" s="106"/>
      <c r="Q50" s="131"/>
      <c r="R50" s="132">
        <f>R47+R48+R49</f>
        <v>0</v>
      </c>
      <c r="S50" s="133"/>
    </row>
    <row r="51" spans="1:19" ht="20.25" customHeight="1" x14ac:dyDescent="0.25">
      <c r="A51" s="119" t="s">
        <v>67</v>
      </c>
      <c r="B51" s="120"/>
      <c r="C51" s="120"/>
      <c r="D51" s="120"/>
      <c r="E51" s="120"/>
      <c r="F51" s="94"/>
      <c r="G51" s="121" t="s">
        <v>68</v>
      </c>
      <c r="H51" s="120"/>
      <c r="I51" s="120"/>
      <c r="J51" s="120"/>
      <c r="K51" s="120"/>
      <c r="L51" s="115" t="s">
        <v>72</v>
      </c>
      <c r="M51" s="57"/>
      <c r="N51" s="72" t="s">
        <v>73</v>
      </c>
      <c r="O51" s="56"/>
      <c r="P51" s="56"/>
      <c r="Q51" s="56"/>
      <c r="R51" s="134"/>
      <c r="S51" s="59"/>
    </row>
    <row r="52" spans="1:19" ht="20.25" customHeight="1" x14ac:dyDescent="0.25">
      <c r="A52" s="126" t="s">
        <v>22</v>
      </c>
      <c r="B52" s="102"/>
      <c r="C52" s="102"/>
      <c r="D52" s="102"/>
      <c r="E52" s="102"/>
      <c r="F52" s="79"/>
      <c r="G52" s="127"/>
      <c r="H52" s="102"/>
      <c r="I52" s="102"/>
      <c r="J52" s="102"/>
      <c r="K52" s="102"/>
      <c r="L52" s="77">
        <v>27</v>
      </c>
      <c r="M52" s="83" t="s">
        <v>74</v>
      </c>
      <c r="N52" s="88"/>
      <c r="O52" s="88"/>
      <c r="P52" s="88"/>
      <c r="Q52" s="84"/>
      <c r="R52" s="91">
        <v>0</v>
      </c>
      <c r="S52" s="92"/>
    </row>
    <row r="53" spans="1:19" ht="20.25" customHeight="1" x14ac:dyDescent="0.25">
      <c r="A53" s="19"/>
      <c r="B53" s="20"/>
      <c r="C53" s="20"/>
      <c r="D53" s="20"/>
      <c r="E53" s="20"/>
      <c r="F53" s="27"/>
      <c r="G53" s="116"/>
      <c r="H53" s="20"/>
      <c r="I53" s="20"/>
      <c r="J53" s="20"/>
      <c r="K53" s="20"/>
      <c r="L53" s="77">
        <v>28</v>
      </c>
      <c r="M53" s="83" t="s">
        <v>75</v>
      </c>
      <c r="N53" s="88"/>
      <c r="O53" s="88"/>
      <c r="P53" s="88"/>
      <c r="Q53" s="84"/>
      <c r="R53" s="91">
        <v>0</v>
      </c>
      <c r="S53" s="92"/>
    </row>
    <row r="54" spans="1:19" ht="20.25" customHeight="1" x14ac:dyDescent="0.25">
      <c r="A54" s="135" t="s">
        <v>67</v>
      </c>
      <c r="B54" s="49"/>
      <c r="C54" s="49"/>
      <c r="D54" s="49"/>
      <c r="E54" s="49"/>
      <c r="F54" s="136"/>
      <c r="G54" s="137" t="s">
        <v>68</v>
      </c>
      <c r="H54" s="49"/>
      <c r="I54" s="49"/>
      <c r="J54" s="49"/>
      <c r="K54" s="49"/>
      <c r="L54" s="104">
        <v>29</v>
      </c>
      <c r="M54" s="105" t="s">
        <v>76</v>
      </c>
      <c r="N54" s="106"/>
      <c r="O54" s="106"/>
      <c r="P54" s="106"/>
      <c r="Q54" s="107"/>
      <c r="R54" s="138">
        <v>0</v>
      </c>
      <c r="S54" s="139"/>
    </row>
  </sheetData>
  <sheetProtection password="CC35" sheet="1" objects="1" scenarios="1"/>
  <mergeCells count="4">
    <mergeCell ref="E5:J5"/>
    <mergeCell ref="E7:J7"/>
    <mergeCell ref="E9:J9"/>
    <mergeCell ref="P9:R9"/>
  </mergeCells>
  <printOptions horizontalCentered="1" verticalCentered="1"/>
  <pageMargins left="0.59027779102325439" right="0.59027779102325439" top="0.90555554628372192" bottom="0.90555554628372192" header="0.51180553436279297" footer="0.51180553436279297"/>
  <pageSetup paperSize="9" scale="96" orientation="portrait" errors="blank" horizontalDpi="200" verticalDpi="200"/>
  <headerFooter alignWithMargins="0">
    <oddFooter>&amp;L&amp;6Zpracováno systémem KROS, tel. 02/717 512 84&amp;C&amp;"Arial CE"&amp;7  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pane ySplit="13" topLeftCell="A17" activePane="bottomLeft" state="frozen"/>
      <selection pane="bottomLeft"/>
    </sheetView>
  </sheetViews>
  <sheetFormatPr defaultColWidth="9.109375" defaultRowHeight="13.2" x14ac:dyDescent="0.25"/>
  <cols>
    <col min="1" max="1" width="11.6640625" style="8" customWidth="1"/>
    <col min="2" max="2" width="55.6640625" style="8" customWidth="1"/>
    <col min="3" max="3" width="13.5546875" style="8" customWidth="1"/>
    <col min="4" max="4" width="13.6640625" style="8" hidden="1" customWidth="1"/>
    <col min="5" max="5" width="13.88671875" style="8" hidden="1" customWidth="1"/>
    <col min="6" max="6" width="9.109375" style="140"/>
    <col min="7" max="16384" width="9.109375" style="8"/>
  </cols>
  <sheetData>
    <row r="1" spans="1:5" ht="17.399999999999999" x14ac:dyDescent="0.3">
      <c r="A1" s="141" t="s">
        <v>77</v>
      </c>
      <c r="B1" s="142"/>
      <c r="C1" s="142"/>
      <c r="D1" s="142"/>
      <c r="E1" s="142"/>
    </row>
    <row r="2" spans="1:5" x14ac:dyDescent="0.25">
      <c r="A2" s="143" t="s">
        <v>78</v>
      </c>
      <c r="B2" s="144" t="str">
        <f>'Krycí list'!E5</f>
        <v>MŠ Na Liščině 12A/689, Ostrava - Hrušov</v>
      </c>
      <c r="C2" s="145"/>
      <c r="D2" s="145"/>
      <c r="E2" s="145"/>
    </row>
    <row r="3" spans="1:5" x14ac:dyDescent="0.25">
      <c r="A3" s="143" t="s">
        <v>79</v>
      </c>
      <c r="B3" s="144" t="str">
        <f>'Krycí list'!E7</f>
        <v>Zateplení budovy</v>
      </c>
      <c r="C3" s="146"/>
      <c r="D3" s="144"/>
      <c r="E3" s="147"/>
    </row>
    <row r="4" spans="1:5" x14ac:dyDescent="0.25">
      <c r="A4" s="143" t="s">
        <v>80</v>
      </c>
      <c r="B4" s="144" t="str">
        <f>'Krycí list'!E9</f>
        <v xml:space="preserve"> </v>
      </c>
      <c r="C4" s="146"/>
      <c r="D4" s="144"/>
      <c r="E4" s="147"/>
    </row>
    <row r="5" spans="1:5" x14ac:dyDescent="0.25">
      <c r="A5" s="148" t="s">
        <v>81</v>
      </c>
      <c r="B5" s="144" t="str">
        <f>'Krycí list'!P5</f>
        <v xml:space="preserve"> </v>
      </c>
      <c r="C5" s="146"/>
      <c r="D5" s="144"/>
      <c r="E5" s="147"/>
    </row>
    <row r="6" spans="1:5" ht="6" customHeight="1" x14ac:dyDescent="0.25">
      <c r="A6" s="148"/>
      <c r="B6" s="144"/>
      <c r="C6" s="146"/>
      <c r="D6" s="144"/>
      <c r="E6" s="147"/>
    </row>
    <row r="7" spans="1:5" x14ac:dyDescent="0.25">
      <c r="A7" s="149" t="s">
        <v>82</v>
      </c>
      <c r="B7" s="144" t="str">
        <f>'Krycí list'!E26</f>
        <v xml:space="preserve"> </v>
      </c>
      <c r="C7" s="146"/>
      <c r="D7" s="144"/>
      <c r="E7" s="147"/>
    </row>
    <row r="8" spans="1:5" x14ac:dyDescent="0.25">
      <c r="A8" s="149" t="s">
        <v>83</v>
      </c>
      <c r="B8" s="144" t="str">
        <f>'Krycí list'!E28</f>
        <v xml:space="preserve"> </v>
      </c>
      <c r="C8" s="146"/>
      <c r="D8" s="144"/>
      <c r="E8" s="147"/>
    </row>
    <row r="9" spans="1:5" x14ac:dyDescent="0.25">
      <c r="A9" s="149" t="s">
        <v>84</v>
      </c>
      <c r="B9" s="150" t="s">
        <v>26</v>
      </c>
      <c r="C9" s="146"/>
      <c r="D9" s="144"/>
      <c r="E9" s="147"/>
    </row>
    <row r="10" spans="1:5" ht="6.75" customHeight="1" x14ac:dyDescent="0.25">
      <c r="A10" s="142"/>
      <c r="B10" s="142"/>
      <c r="C10" s="142"/>
      <c r="D10" s="142"/>
      <c r="E10" s="142"/>
    </row>
    <row r="11" spans="1:5" x14ac:dyDescent="0.25">
      <c r="A11" s="151" t="s">
        <v>85</v>
      </c>
      <c r="B11" s="152" t="s">
        <v>86</v>
      </c>
      <c r="C11" s="153" t="s">
        <v>87</v>
      </c>
      <c r="D11" s="154" t="s">
        <v>88</v>
      </c>
      <c r="E11" s="153" t="s">
        <v>89</v>
      </c>
    </row>
    <row r="12" spans="1:5" x14ac:dyDescent="0.25">
      <c r="A12" s="155">
        <v>1</v>
      </c>
      <c r="B12" s="156">
        <v>2</v>
      </c>
      <c r="C12" s="157">
        <v>3</v>
      </c>
      <c r="D12" s="158">
        <v>4</v>
      </c>
      <c r="E12" s="157">
        <v>5</v>
      </c>
    </row>
    <row r="13" spans="1:5" ht="4.5" customHeight="1" x14ac:dyDescent="0.25">
      <c r="A13" s="159"/>
      <c r="B13" s="160"/>
      <c r="C13" s="160"/>
      <c r="D13" s="160"/>
      <c r="E13" s="161"/>
    </row>
    <row r="14" spans="1:5" s="1" customFormat="1" ht="10.199999999999999" x14ac:dyDescent="0.25">
      <c r="A14" s="162" t="str">
        <f>Rozpocet!D14</f>
        <v>HSV</v>
      </c>
      <c r="B14" s="163" t="str">
        <f>Rozpocet!E14</f>
        <v>Práce a dodávky HSV</v>
      </c>
      <c r="C14" s="164">
        <f>Rozpocet!I14</f>
        <v>0</v>
      </c>
      <c r="D14" s="165">
        <f>Rozpocet!K14</f>
        <v>0</v>
      </c>
      <c r="E14" s="165">
        <f>Rozpocet!M14</f>
        <v>0</v>
      </c>
    </row>
    <row r="15" spans="1:5" s="2" customFormat="1" ht="10.199999999999999" x14ac:dyDescent="0.25">
      <c r="A15" s="166" t="str">
        <f>Rozpocet!D15</f>
        <v>1</v>
      </c>
      <c r="B15" s="167" t="str">
        <f>Rozpocet!E15</f>
        <v>Zemní práce</v>
      </c>
      <c r="C15" s="168">
        <f>Rozpocet!I15</f>
        <v>0</v>
      </c>
      <c r="D15" s="169">
        <f>Rozpocet!K15</f>
        <v>0</v>
      </c>
      <c r="E15" s="169">
        <f>Rozpocet!M15</f>
        <v>0</v>
      </c>
    </row>
    <row r="16" spans="1:5" s="2" customFormat="1" ht="10.199999999999999" x14ac:dyDescent="0.25">
      <c r="A16" s="166" t="str">
        <f>Rozpocet!D49</f>
        <v>3</v>
      </c>
      <c r="B16" s="167" t="str">
        <f>Rozpocet!E49</f>
        <v>Svislé a kompletní konstrukce</v>
      </c>
      <c r="C16" s="168">
        <f>Rozpocet!I49</f>
        <v>0</v>
      </c>
      <c r="D16" s="169">
        <f>Rozpocet!K49</f>
        <v>0</v>
      </c>
      <c r="E16" s="169">
        <f>Rozpocet!M49</f>
        <v>0</v>
      </c>
    </row>
    <row r="17" spans="1:5" s="2" customFormat="1" ht="10.199999999999999" x14ac:dyDescent="0.25">
      <c r="A17" s="166" t="str">
        <f>Rozpocet!D53</f>
        <v>5</v>
      </c>
      <c r="B17" s="167" t="str">
        <f>Rozpocet!E53</f>
        <v>Komunikace</v>
      </c>
      <c r="C17" s="168">
        <f>Rozpocet!I53</f>
        <v>0</v>
      </c>
      <c r="D17" s="169">
        <f>Rozpocet!K53</f>
        <v>0</v>
      </c>
      <c r="E17" s="169">
        <f>Rozpocet!M53</f>
        <v>0</v>
      </c>
    </row>
    <row r="18" spans="1:5" s="2" customFormat="1" ht="10.199999999999999" x14ac:dyDescent="0.25">
      <c r="A18" s="166" t="str">
        <f>Rozpocet!D62</f>
        <v>6</v>
      </c>
      <c r="B18" s="167" t="str">
        <f>Rozpocet!E62</f>
        <v>Úpravy povrchů, podlahy a osazování výplní</v>
      </c>
      <c r="C18" s="168">
        <f>Rozpocet!I62</f>
        <v>0</v>
      </c>
      <c r="D18" s="169">
        <f>Rozpocet!K62</f>
        <v>0</v>
      </c>
      <c r="E18" s="169">
        <f>Rozpocet!M62</f>
        <v>0</v>
      </c>
    </row>
    <row r="19" spans="1:5" s="2" customFormat="1" ht="10.199999999999999" x14ac:dyDescent="0.25">
      <c r="A19" s="166" t="str">
        <f>Rozpocet!D165</f>
        <v>9</v>
      </c>
      <c r="B19" s="167" t="str">
        <f>Rozpocet!E165</f>
        <v>Ostatní konstrukce a práce-bourání</v>
      </c>
      <c r="C19" s="168">
        <f>Rozpocet!I165</f>
        <v>0</v>
      </c>
      <c r="D19" s="169">
        <f>Rozpocet!K165</f>
        <v>0</v>
      </c>
      <c r="E19" s="169">
        <f>Rozpocet!M165</f>
        <v>0</v>
      </c>
    </row>
    <row r="20" spans="1:5" s="2" customFormat="1" ht="10.199999999999999" x14ac:dyDescent="0.25">
      <c r="A20" s="166" t="str">
        <f>Rozpocet!D191</f>
        <v>997</v>
      </c>
      <c r="B20" s="167" t="str">
        <f>Rozpocet!E191</f>
        <v>Přesun sutě</v>
      </c>
      <c r="C20" s="168">
        <f>Rozpocet!I191</f>
        <v>0</v>
      </c>
      <c r="D20" s="169">
        <f>Rozpocet!K191</f>
        <v>0</v>
      </c>
      <c r="E20" s="169">
        <f>Rozpocet!M191</f>
        <v>0</v>
      </c>
    </row>
    <row r="21" spans="1:5" s="2" customFormat="1" ht="10.199999999999999" x14ac:dyDescent="0.25">
      <c r="A21" s="166" t="str">
        <f>Rozpocet!D202</f>
        <v>998</v>
      </c>
      <c r="B21" s="167" t="str">
        <f>Rozpocet!E202</f>
        <v>Přesun hmot</v>
      </c>
      <c r="C21" s="168">
        <f>Rozpocet!I202</f>
        <v>0</v>
      </c>
      <c r="D21" s="169">
        <f>Rozpocet!K202</f>
        <v>0</v>
      </c>
      <c r="E21" s="169">
        <f>Rozpocet!M202</f>
        <v>0</v>
      </c>
    </row>
    <row r="22" spans="1:5" s="1" customFormat="1" ht="10.199999999999999" x14ac:dyDescent="0.25">
      <c r="A22" s="162" t="str">
        <f>Rozpocet!D204</f>
        <v>PSV</v>
      </c>
      <c r="B22" s="163" t="str">
        <f>Rozpocet!E204</f>
        <v>Práce a dodávky PSV</v>
      </c>
      <c r="C22" s="164">
        <f>Rozpocet!I204</f>
        <v>0</v>
      </c>
      <c r="D22" s="165">
        <f>Rozpocet!K204</f>
        <v>0</v>
      </c>
      <c r="E22" s="165">
        <f>Rozpocet!M204</f>
        <v>0</v>
      </c>
    </row>
    <row r="23" spans="1:5" s="2" customFormat="1" ht="10.199999999999999" x14ac:dyDescent="0.25">
      <c r="A23" s="166" t="str">
        <f>Rozpocet!D205</f>
        <v>711</v>
      </c>
      <c r="B23" s="167" t="str">
        <f>Rozpocet!E205</f>
        <v>Izolace proti vodě, vlhkosti a plynům</v>
      </c>
      <c r="C23" s="168">
        <f>Rozpocet!I205</f>
        <v>0</v>
      </c>
      <c r="D23" s="169">
        <f>Rozpocet!K205</f>
        <v>0</v>
      </c>
      <c r="E23" s="169">
        <f>Rozpocet!M205</f>
        <v>0</v>
      </c>
    </row>
    <row r="24" spans="1:5" s="2" customFormat="1" ht="10.199999999999999" x14ac:dyDescent="0.25">
      <c r="A24" s="166" t="str">
        <f>Rozpocet!D218</f>
        <v>712</v>
      </c>
      <c r="B24" s="167" t="str">
        <f>Rozpocet!E218</f>
        <v>Povlakové krytiny</v>
      </c>
      <c r="C24" s="168">
        <f>Rozpocet!I218</f>
        <v>0</v>
      </c>
      <c r="D24" s="169">
        <f>Rozpocet!K218</f>
        <v>0</v>
      </c>
      <c r="E24" s="169">
        <f>Rozpocet!M218</f>
        <v>0</v>
      </c>
    </row>
    <row r="25" spans="1:5" s="2" customFormat="1" ht="10.199999999999999" x14ac:dyDescent="0.25">
      <c r="A25" s="166" t="str">
        <f>Rozpocet!D232</f>
        <v>713</v>
      </c>
      <c r="B25" s="167" t="str">
        <f>Rozpocet!E232</f>
        <v>Izolace tepelné</v>
      </c>
      <c r="C25" s="168">
        <f>Rozpocet!I232</f>
        <v>0</v>
      </c>
      <c r="D25" s="169">
        <f>Rozpocet!K232</f>
        <v>0</v>
      </c>
      <c r="E25" s="169">
        <f>Rozpocet!M232</f>
        <v>0</v>
      </c>
    </row>
    <row r="26" spans="1:5" s="2" customFormat="1" ht="10.199999999999999" x14ac:dyDescent="0.25">
      <c r="A26" s="166" t="str">
        <f>Rozpocet!D242</f>
        <v>721</v>
      </c>
      <c r="B26" s="167" t="str">
        <f>Rozpocet!E242</f>
        <v>Zdravotechnika - vnitřní kanalizace</v>
      </c>
      <c r="C26" s="168">
        <f>Rozpocet!I242</f>
        <v>0</v>
      </c>
      <c r="D26" s="169">
        <f>Rozpocet!K242</f>
        <v>0</v>
      </c>
      <c r="E26" s="169">
        <f>Rozpocet!M242</f>
        <v>0</v>
      </c>
    </row>
    <row r="27" spans="1:5" s="2" customFormat="1" ht="10.199999999999999" x14ac:dyDescent="0.25">
      <c r="A27" s="166" t="str">
        <f>Rozpocet!D247</f>
        <v>743</v>
      </c>
      <c r="B27" s="167" t="str">
        <f>Rozpocet!E247</f>
        <v>Elektromontáže - hrubá montáž</v>
      </c>
      <c r="C27" s="168">
        <f>Rozpocet!I247</f>
        <v>0</v>
      </c>
      <c r="D27" s="169">
        <f>Rozpocet!K247</f>
        <v>0</v>
      </c>
      <c r="E27" s="169">
        <f>Rozpocet!M247</f>
        <v>0</v>
      </c>
    </row>
    <row r="28" spans="1:5" s="2" customFormat="1" ht="10.199999999999999" x14ac:dyDescent="0.25">
      <c r="A28" s="166" t="str">
        <f>Rozpocet!D250</f>
        <v>751</v>
      </c>
      <c r="B28" s="167" t="str">
        <f>Rozpocet!E250</f>
        <v>Vzduchotechnika</v>
      </c>
      <c r="C28" s="168">
        <f>Rozpocet!I250</f>
        <v>0</v>
      </c>
      <c r="D28" s="169">
        <f>Rozpocet!K250</f>
        <v>0</v>
      </c>
      <c r="E28" s="169">
        <f>Rozpocet!M250</f>
        <v>0</v>
      </c>
    </row>
    <row r="29" spans="1:5" s="2" customFormat="1" ht="10.199999999999999" x14ac:dyDescent="0.25">
      <c r="A29" s="166" t="str">
        <f>Rozpocet!D252</f>
        <v>762</v>
      </c>
      <c r="B29" s="167" t="str">
        <f>Rozpocet!E252</f>
        <v>Konstrukce tesařské</v>
      </c>
      <c r="C29" s="168">
        <f>Rozpocet!I252</f>
        <v>0</v>
      </c>
      <c r="D29" s="169">
        <f>Rozpocet!K252</f>
        <v>0</v>
      </c>
      <c r="E29" s="169">
        <f>Rozpocet!M252</f>
        <v>0</v>
      </c>
    </row>
    <row r="30" spans="1:5" s="2" customFormat="1" ht="10.199999999999999" x14ac:dyDescent="0.25">
      <c r="A30" s="166" t="str">
        <f>Rozpocet!D262</f>
        <v>764</v>
      </c>
      <c r="B30" s="167" t="str">
        <f>Rozpocet!E262</f>
        <v>Konstrukce klempířské</v>
      </c>
      <c r="C30" s="168">
        <f>Rozpocet!I262</f>
        <v>0</v>
      </c>
      <c r="D30" s="169">
        <f>Rozpocet!K262</f>
        <v>0</v>
      </c>
      <c r="E30" s="169">
        <f>Rozpocet!M262</f>
        <v>0</v>
      </c>
    </row>
    <row r="31" spans="1:5" s="2" customFormat="1" ht="10.199999999999999" x14ac:dyDescent="0.25">
      <c r="A31" s="166" t="str">
        <f>Rozpocet!D301</f>
        <v>766</v>
      </c>
      <c r="B31" s="167" t="str">
        <f>Rozpocet!E301</f>
        <v>Konstrukce truhlářské</v>
      </c>
      <c r="C31" s="168">
        <f>Rozpocet!I301</f>
        <v>0</v>
      </c>
      <c r="D31" s="169">
        <f>Rozpocet!K301</f>
        <v>0</v>
      </c>
      <c r="E31" s="169">
        <f>Rozpocet!M301</f>
        <v>0</v>
      </c>
    </row>
    <row r="32" spans="1:5" s="2" customFormat="1" ht="10.199999999999999" x14ac:dyDescent="0.25">
      <c r="A32" s="166" t="str">
        <f>Rozpocet!D312</f>
        <v>767</v>
      </c>
      <c r="B32" s="167" t="str">
        <f>Rozpocet!E312</f>
        <v>Konstrukce zámečnické</v>
      </c>
      <c r="C32" s="168">
        <f>Rozpocet!I312</f>
        <v>0</v>
      </c>
      <c r="D32" s="169">
        <f>Rozpocet!K312</f>
        <v>0</v>
      </c>
      <c r="E32" s="169">
        <f>Rozpocet!M312</f>
        <v>0</v>
      </c>
    </row>
    <row r="33" spans="1:5" s="2" customFormat="1" ht="10.199999999999999" x14ac:dyDescent="0.25">
      <c r="A33" s="166" t="str">
        <f>Rozpocet!D318</f>
        <v>776</v>
      </c>
      <c r="B33" s="167" t="str">
        <f>Rozpocet!E318</f>
        <v>Podlahy povlakové</v>
      </c>
      <c r="C33" s="168">
        <f>Rozpocet!I318</f>
        <v>0</v>
      </c>
      <c r="D33" s="169">
        <f>Rozpocet!K318</f>
        <v>0</v>
      </c>
      <c r="E33" s="169">
        <f>Rozpocet!M318</f>
        <v>0</v>
      </c>
    </row>
    <row r="34" spans="1:5" s="2" customFormat="1" ht="10.199999999999999" x14ac:dyDescent="0.25">
      <c r="A34" s="166" t="str">
        <f>Rozpocet!D320</f>
        <v>783</v>
      </c>
      <c r="B34" s="167" t="str">
        <f>Rozpocet!E320</f>
        <v>Dokončovací práce - nátěry</v>
      </c>
      <c r="C34" s="168">
        <f>Rozpocet!I320</f>
        <v>0</v>
      </c>
      <c r="D34" s="169">
        <f>Rozpocet!K320</f>
        <v>0</v>
      </c>
      <c r="E34" s="169">
        <f>Rozpocet!M320</f>
        <v>0</v>
      </c>
    </row>
    <row r="35" spans="1:5" s="2" customFormat="1" ht="10.199999999999999" x14ac:dyDescent="0.25">
      <c r="A35" s="166" t="str">
        <f>Rozpocet!D330</f>
        <v>784</v>
      </c>
      <c r="B35" s="167" t="str">
        <f>Rozpocet!E330</f>
        <v>Dokončovací práce - malby a tapety</v>
      </c>
      <c r="C35" s="168">
        <f>Rozpocet!I330</f>
        <v>0</v>
      </c>
      <c r="D35" s="169">
        <f>Rozpocet!K330</f>
        <v>0</v>
      </c>
      <c r="E35" s="169">
        <f>Rozpocet!M330</f>
        <v>0</v>
      </c>
    </row>
    <row r="36" spans="1:5" s="1" customFormat="1" ht="10.199999999999999" x14ac:dyDescent="0.25">
      <c r="A36" s="162" t="str">
        <f>Rozpocet!D334</f>
        <v>OST</v>
      </c>
      <c r="B36" s="163" t="str">
        <f>Rozpocet!E334</f>
        <v>Ostatní</v>
      </c>
      <c r="C36" s="164">
        <f>Rozpocet!I334</f>
        <v>0</v>
      </c>
      <c r="D36" s="165">
        <f>Rozpocet!K334</f>
        <v>0</v>
      </c>
      <c r="E36" s="165">
        <f>Rozpocet!M334</f>
        <v>0</v>
      </c>
    </row>
    <row r="37" spans="1:5" s="3" customFormat="1" ht="10.199999999999999" x14ac:dyDescent="0.25">
      <c r="B37" s="3" t="s">
        <v>133</v>
      </c>
      <c r="C37" s="170">
        <f>Rozpocet!I336</f>
        <v>0</v>
      </c>
      <c r="D37" s="171">
        <f>Rozpocet!K336</f>
        <v>0</v>
      </c>
      <c r="E37" s="171">
        <f>Rozpocet!M336</f>
        <v>0</v>
      </c>
    </row>
  </sheetData>
  <sheetProtection password="CC35" sheet="1" objects="1" scenarios="1"/>
  <printOptions horizontalCentered="1"/>
  <pageMargins left="1.1020833253860474" right="1.1020833253860474" top="0.78750002384185791" bottom="0.78750002384185791" header="0.51180553436279297" footer="0.51180553436279297"/>
  <pageSetup paperSize="9" scale="97" fitToHeight="999" orientation="portrait" errors="blank" horizontalDpi="8189" verticalDpi="818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6"/>
  <sheetViews>
    <sheetView showGridLines="0" tabSelected="1" workbookViewId="0">
      <pane ySplit="13" topLeftCell="A308" activePane="bottomLeft" state="frozen"/>
      <selection pane="bottomLeft"/>
    </sheetView>
  </sheetViews>
  <sheetFormatPr defaultColWidth="9.109375" defaultRowHeight="10.199999999999999" x14ac:dyDescent="0.2"/>
  <cols>
    <col min="1" max="1" width="5.5546875" style="172" customWidth="1"/>
    <col min="2" max="2" width="4.44140625" style="172" customWidth="1"/>
    <col min="3" max="3" width="4.6640625" style="172" customWidth="1"/>
    <col min="4" max="4" width="12.6640625" style="172" customWidth="1"/>
    <col min="5" max="5" width="55.5546875" style="172" customWidth="1"/>
    <col min="6" max="6" width="4.6640625" style="172" customWidth="1"/>
    <col min="7" max="7" width="9.88671875" style="172" customWidth="1"/>
    <col min="8" max="8" width="9.6640625" style="172" customWidth="1"/>
    <col min="9" max="9" width="13.5546875" style="172" customWidth="1"/>
    <col min="10" max="10" width="10.5546875" style="172" hidden="1" customWidth="1"/>
    <col min="11" max="11" width="10.88671875" style="172" hidden="1" customWidth="1"/>
    <col min="12" max="12" width="9.6640625" style="172" hidden="1" customWidth="1"/>
    <col min="13" max="13" width="11.5546875" style="172" hidden="1" customWidth="1"/>
    <col min="14" max="14" width="5.33203125" style="172" customWidth="1"/>
    <col min="15" max="15" width="7" style="172" hidden="1" customWidth="1"/>
    <col min="16" max="16" width="7.33203125" style="172" hidden="1" customWidth="1"/>
    <col min="17" max="19" width="9.109375" style="172" hidden="1" customWidth="1"/>
    <col min="20" max="20" width="18.6640625" style="172" hidden="1" customWidth="1"/>
    <col min="21" max="16384" width="9.109375" style="172"/>
  </cols>
  <sheetData>
    <row r="1" spans="1:21" ht="17.399999999999999" x14ac:dyDescent="0.3">
      <c r="A1" s="173" t="s">
        <v>134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5"/>
      <c r="P1" s="175"/>
      <c r="Q1" s="174"/>
      <c r="R1" s="174"/>
      <c r="S1" s="174"/>
      <c r="T1" s="174"/>
    </row>
    <row r="2" spans="1:21" x14ac:dyDescent="0.2">
      <c r="A2" s="176" t="s">
        <v>78</v>
      </c>
      <c r="B2" s="177"/>
      <c r="C2" s="150" t="str">
        <f>'Krycí list'!E5</f>
        <v>MŠ Na Liščině 12A/689, Ostrava - Hrušov</v>
      </c>
      <c r="D2" s="178"/>
      <c r="E2" s="178"/>
      <c r="F2" s="177"/>
      <c r="G2" s="177"/>
      <c r="H2" s="177"/>
      <c r="I2" s="177"/>
      <c r="J2" s="177"/>
      <c r="K2" s="177"/>
      <c r="L2" s="174"/>
      <c r="M2" s="174"/>
      <c r="N2" s="174"/>
      <c r="O2" s="175"/>
      <c r="P2" s="175"/>
      <c r="Q2" s="174"/>
      <c r="R2" s="174"/>
      <c r="S2" s="174"/>
      <c r="T2" s="174"/>
    </row>
    <row r="3" spans="1:21" x14ac:dyDescent="0.2">
      <c r="A3" s="176" t="s">
        <v>79</v>
      </c>
      <c r="B3" s="177"/>
      <c r="C3" s="150" t="str">
        <f>'Krycí list'!E7</f>
        <v>Zateplení budovy</v>
      </c>
      <c r="D3" s="178"/>
      <c r="E3" s="178"/>
      <c r="F3" s="177"/>
      <c r="G3" s="177"/>
      <c r="H3" s="177"/>
      <c r="I3" s="150"/>
      <c r="J3" s="178"/>
      <c r="K3" s="178"/>
      <c r="L3" s="174"/>
      <c r="M3" s="174"/>
      <c r="N3" s="174"/>
      <c r="O3" s="175"/>
      <c r="P3" s="175"/>
      <c r="Q3" s="174"/>
      <c r="R3" s="174"/>
      <c r="S3" s="174"/>
      <c r="T3" s="174"/>
    </row>
    <row r="4" spans="1:21" x14ac:dyDescent="0.2">
      <c r="A4" s="176" t="s">
        <v>80</v>
      </c>
      <c r="B4" s="177"/>
      <c r="C4" s="150" t="str">
        <f>'Krycí list'!E9</f>
        <v xml:space="preserve"> </v>
      </c>
      <c r="D4" s="178"/>
      <c r="E4" s="178"/>
      <c r="F4" s="177"/>
      <c r="G4" s="177"/>
      <c r="H4" s="177"/>
      <c r="I4" s="150"/>
      <c r="J4" s="178"/>
      <c r="K4" s="178"/>
      <c r="L4" s="174"/>
      <c r="M4" s="174"/>
      <c r="N4" s="174"/>
      <c r="O4" s="175"/>
      <c r="P4" s="175"/>
      <c r="Q4" s="174"/>
      <c r="R4" s="174"/>
      <c r="S4" s="174"/>
      <c r="T4" s="174"/>
    </row>
    <row r="5" spans="1:21" x14ac:dyDescent="0.2">
      <c r="A5" s="177" t="s">
        <v>135</v>
      </c>
      <c r="B5" s="177"/>
      <c r="C5" s="150" t="str">
        <f>'Krycí list'!P5</f>
        <v xml:space="preserve"> </v>
      </c>
      <c r="D5" s="178"/>
      <c r="E5" s="178"/>
      <c r="F5" s="177"/>
      <c r="G5" s="177"/>
      <c r="H5" s="177"/>
      <c r="I5" s="150"/>
      <c r="J5" s="178"/>
      <c r="K5" s="178"/>
      <c r="L5" s="174"/>
      <c r="M5" s="174"/>
      <c r="N5" s="174"/>
      <c r="O5" s="175"/>
      <c r="P5" s="175"/>
      <c r="Q5" s="174"/>
      <c r="R5" s="174"/>
      <c r="S5" s="174"/>
      <c r="T5" s="174"/>
    </row>
    <row r="6" spans="1:21" ht="6" customHeight="1" x14ac:dyDescent="0.2">
      <c r="A6" s="177"/>
      <c r="B6" s="177"/>
      <c r="C6" s="150"/>
      <c r="D6" s="178"/>
      <c r="E6" s="178"/>
      <c r="F6" s="177"/>
      <c r="G6" s="177"/>
      <c r="H6" s="177"/>
      <c r="I6" s="150"/>
      <c r="J6" s="178"/>
      <c r="K6" s="178"/>
      <c r="L6" s="174"/>
      <c r="M6" s="174"/>
      <c r="N6" s="174"/>
      <c r="O6" s="175"/>
      <c r="P6" s="175"/>
      <c r="Q6" s="174"/>
      <c r="R6" s="174"/>
      <c r="S6" s="174"/>
      <c r="T6" s="174"/>
    </row>
    <row r="7" spans="1:21" x14ac:dyDescent="0.2">
      <c r="A7" s="177" t="s">
        <v>82</v>
      </c>
      <c r="B7" s="177"/>
      <c r="C7" s="150" t="str">
        <f>'Krycí list'!E26</f>
        <v xml:space="preserve"> </v>
      </c>
      <c r="D7" s="178"/>
      <c r="E7" s="178"/>
      <c r="F7" s="177"/>
      <c r="G7" s="177"/>
      <c r="H7" s="177"/>
      <c r="I7" s="150"/>
      <c r="J7" s="178"/>
      <c r="K7" s="178"/>
      <c r="L7" s="174"/>
      <c r="M7" s="174"/>
      <c r="N7" s="174"/>
      <c r="O7" s="175"/>
      <c r="P7" s="175"/>
      <c r="Q7" s="174"/>
      <c r="R7" s="174"/>
      <c r="S7" s="174"/>
      <c r="T7" s="174"/>
    </row>
    <row r="8" spans="1:21" x14ac:dyDescent="0.2">
      <c r="A8" s="177" t="s">
        <v>83</v>
      </c>
      <c r="B8" s="177"/>
      <c r="C8" s="150" t="str">
        <f>'Krycí list'!E28</f>
        <v xml:space="preserve"> </v>
      </c>
      <c r="D8" s="178"/>
      <c r="E8" s="178"/>
      <c r="F8" s="177"/>
      <c r="G8" s="177"/>
      <c r="H8" s="177"/>
      <c r="I8" s="150"/>
      <c r="J8" s="178"/>
      <c r="K8" s="178"/>
      <c r="L8" s="174"/>
      <c r="M8" s="174"/>
      <c r="N8" s="174"/>
      <c r="O8" s="175"/>
      <c r="P8" s="175"/>
      <c r="Q8" s="174"/>
      <c r="R8" s="174"/>
      <c r="S8" s="174"/>
      <c r="T8" s="174"/>
    </row>
    <row r="9" spans="1:21" x14ac:dyDescent="0.2">
      <c r="A9" s="177" t="s">
        <v>84</v>
      </c>
      <c r="B9" s="177"/>
      <c r="C9" s="150" t="s">
        <v>26</v>
      </c>
      <c r="D9" s="178"/>
      <c r="E9" s="178"/>
      <c r="F9" s="177"/>
      <c r="G9" s="177"/>
      <c r="H9" s="177"/>
      <c r="I9" s="150"/>
      <c r="J9" s="178"/>
      <c r="K9" s="178"/>
      <c r="L9" s="174"/>
      <c r="M9" s="174"/>
      <c r="N9" s="174"/>
      <c r="O9" s="175"/>
      <c r="P9" s="175"/>
      <c r="Q9" s="174"/>
      <c r="R9" s="174"/>
      <c r="S9" s="174"/>
      <c r="T9" s="174"/>
    </row>
    <row r="10" spans="1:21" ht="5.25" customHeight="1" x14ac:dyDescent="0.2">
      <c r="A10" s="179"/>
      <c r="B10" s="179"/>
      <c r="C10" s="179"/>
      <c r="D10" s="179"/>
      <c r="E10" s="179"/>
      <c r="F10" s="179"/>
      <c r="G10" s="179"/>
      <c r="H10" s="174"/>
      <c r="I10" s="179"/>
      <c r="J10" s="179"/>
      <c r="K10" s="179"/>
      <c r="L10" s="179"/>
      <c r="M10" s="179"/>
      <c r="N10" s="174"/>
      <c r="O10" s="180"/>
      <c r="P10" s="180"/>
      <c r="Q10" s="174"/>
      <c r="R10" s="174"/>
      <c r="S10" s="174"/>
      <c r="T10" s="174"/>
    </row>
    <row r="11" spans="1:21" ht="20.399999999999999" x14ac:dyDescent="0.2">
      <c r="A11" s="151" t="s">
        <v>136</v>
      </c>
      <c r="B11" s="152" t="s">
        <v>137</v>
      </c>
      <c r="C11" s="152" t="s">
        <v>138</v>
      </c>
      <c r="D11" s="152" t="s">
        <v>139</v>
      </c>
      <c r="E11" s="152" t="s">
        <v>86</v>
      </c>
      <c r="F11" s="152" t="s">
        <v>140</v>
      </c>
      <c r="G11" s="152" t="s">
        <v>141</v>
      </c>
      <c r="H11" s="181" t="s">
        <v>142</v>
      </c>
      <c r="I11" s="152" t="s">
        <v>87</v>
      </c>
      <c r="J11" s="152" t="s">
        <v>143</v>
      </c>
      <c r="K11" s="152" t="s">
        <v>88</v>
      </c>
      <c r="L11" s="152" t="s">
        <v>144</v>
      </c>
      <c r="M11" s="152" t="s">
        <v>145</v>
      </c>
      <c r="N11" s="181" t="s">
        <v>146</v>
      </c>
      <c r="O11" s="182" t="s">
        <v>147</v>
      </c>
      <c r="P11" s="183" t="s">
        <v>148</v>
      </c>
      <c r="Q11" s="181"/>
      <c r="R11" s="181"/>
      <c r="S11" s="181"/>
      <c r="T11" s="184" t="s">
        <v>149</v>
      </c>
      <c r="U11" s="185"/>
    </row>
    <row r="12" spans="1:21" x14ac:dyDescent="0.2">
      <c r="A12" s="155">
        <v>1</v>
      </c>
      <c r="B12" s="156">
        <v>2</v>
      </c>
      <c r="C12" s="156">
        <v>3</v>
      </c>
      <c r="D12" s="156">
        <v>4</v>
      </c>
      <c r="E12" s="156">
        <v>5</v>
      </c>
      <c r="F12" s="156">
        <v>6</v>
      </c>
      <c r="G12" s="156">
        <v>7</v>
      </c>
      <c r="H12" s="186">
        <v>8</v>
      </c>
      <c r="I12" s="156">
        <v>9</v>
      </c>
      <c r="J12" s="156"/>
      <c r="K12" s="156"/>
      <c r="L12" s="156"/>
      <c r="M12" s="156"/>
      <c r="N12" s="186">
        <v>10</v>
      </c>
      <c r="O12" s="187">
        <v>11</v>
      </c>
      <c r="P12" s="188">
        <v>12</v>
      </c>
      <c r="Q12" s="186"/>
      <c r="R12" s="186"/>
      <c r="S12" s="186"/>
      <c r="T12" s="189">
        <v>11</v>
      </c>
      <c r="U12" s="185"/>
    </row>
    <row r="13" spans="1:21" ht="4.5" customHeight="1" x14ac:dyDescent="0.2">
      <c r="A13" s="179"/>
      <c r="B13" s="179"/>
      <c r="C13" s="179"/>
      <c r="D13" s="179"/>
      <c r="E13" s="179"/>
      <c r="F13" s="179"/>
      <c r="G13" s="179"/>
      <c r="H13" s="174"/>
      <c r="I13" s="179"/>
      <c r="J13" s="179"/>
      <c r="K13" s="179"/>
      <c r="L13" s="179"/>
      <c r="M13" s="179"/>
      <c r="N13" s="190"/>
      <c r="O13" s="191"/>
      <c r="P13" s="192"/>
      <c r="Q13" s="190"/>
      <c r="R13" s="190"/>
      <c r="S13" s="190"/>
      <c r="T13" s="190"/>
    </row>
    <row r="14" spans="1:21" s="1" customFormat="1" ht="11.25" customHeight="1" x14ac:dyDescent="0.25">
      <c r="A14" s="193"/>
      <c r="B14" s="194" t="s">
        <v>64</v>
      </c>
      <c r="C14" s="193"/>
      <c r="D14" s="193" t="s">
        <v>42</v>
      </c>
      <c r="E14" s="193" t="s">
        <v>90</v>
      </c>
      <c r="F14" s="193"/>
      <c r="G14" s="193"/>
      <c r="H14" s="195"/>
      <c r="I14" s="196">
        <f>I15+I49+I53+I62+I165+I191+I202</f>
        <v>0</v>
      </c>
      <c r="J14" s="193"/>
      <c r="K14" s="197">
        <f>K15+K49+K53+K62+K165+K191+K202</f>
        <v>0</v>
      </c>
      <c r="L14" s="193"/>
      <c r="M14" s="197">
        <f>M15+M49+M53+M62+M165+M191+M202</f>
        <v>0</v>
      </c>
      <c r="N14" s="195"/>
      <c r="P14" s="1" t="s">
        <v>150</v>
      </c>
    </row>
    <row r="15" spans="1:21" s="2" customFormat="1" ht="11.25" customHeight="1" x14ac:dyDescent="0.25">
      <c r="B15" s="198" t="s">
        <v>64</v>
      </c>
      <c r="D15" s="2" t="s">
        <v>91</v>
      </c>
      <c r="E15" s="2" t="s">
        <v>92</v>
      </c>
      <c r="H15" s="199"/>
      <c r="I15" s="200">
        <f>SUM(I16:I48)</f>
        <v>0</v>
      </c>
      <c r="K15" s="201">
        <f>SUM(K16:K48)</f>
        <v>0</v>
      </c>
      <c r="M15" s="201">
        <f>SUM(M16:M48)</f>
        <v>0</v>
      </c>
      <c r="N15" s="199"/>
      <c r="P15" s="2" t="s">
        <v>91</v>
      </c>
    </row>
    <row r="16" spans="1:21" s="4" customFormat="1" ht="22.5" customHeight="1" x14ac:dyDescent="0.25">
      <c r="A16" s="202">
        <v>1</v>
      </c>
      <c r="B16" s="202" t="s">
        <v>151</v>
      </c>
      <c r="C16" s="202" t="s">
        <v>152</v>
      </c>
      <c r="D16" s="203" t="s">
        <v>153</v>
      </c>
      <c r="E16" s="204" t="s">
        <v>154</v>
      </c>
      <c r="F16" s="202" t="s">
        <v>155</v>
      </c>
      <c r="G16" s="205">
        <v>42</v>
      </c>
      <c r="H16" s="206">
        <v>0</v>
      </c>
      <c r="I16" s="207">
        <f>ROUND(G16*H16,2)</f>
        <v>0</v>
      </c>
      <c r="J16" s="208">
        <v>0</v>
      </c>
      <c r="K16" s="205">
        <f>G16*J16</f>
        <v>0</v>
      </c>
      <c r="L16" s="208">
        <v>0</v>
      </c>
      <c r="M16" s="205">
        <f>G16*L16</f>
        <v>0</v>
      </c>
      <c r="N16" s="209">
        <v>21</v>
      </c>
      <c r="O16" s="210">
        <v>4</v>
      </c>
      <c r="P16" s="4" t="s">
        <v>156</v>
      </c>
    </row>
    <row r="17" spans="1:19" s="5" customFormat="1" ht="11.25" customHeight="1" x14ac:dyDescent="0.25">
      <c r="A17" s="211"/>
      <c r="B17" s="211"/>
      <c r="C17" s="211"/>
      <c r="D17" s="5" t="s">
        <v>10</v>
      </c>
      <c r="E17" s="212" t="s">
        <v>157</v>
      </c>
      <c r="G17" s="213">
        <v>30</v>
      </c>
      <c r="H17" s="214"/>
      <c r="N17" s="214"/>
      <c r="P17" s="5">
        <v>2</v>
      </c>
      <c r="Q17" s="5" t="s">
        <v>150</v>
      </c>
      <c r="R17" s="5" t="s">
        <v>158</v>
      </c>
      <c r="S17" s="5" t="s">
        <v>150</v>
      </c>
    </row>
    <row r="18" spans="1:19" s="5" customFormat="1" ht="11.25" customHeight="1" x14ac:dyDescent="0.25">
      <c r="A18" s="211"/>
      <c r="B18" s="211"/>
      <c r="C18" s="211"/>
      <c r="D18" s="5" t="s">
        <v>10</v>
      </c>
      <c r="E18" s="212" t="s">
        <v>159</v>
      </c>
      <c r="G18" s="213">
        <v>12</v>
      </c>
      <c r="H18" s="214"/>
      <c r="N18" s="214"/>
      <c r="P18" s="5">
        <v>2</v>
      </c>
      <c r="Q18" s="5" t="s">
        <v>150</v>
      </c>
      <c r="R18" s="5" t="s">
        <v>158</v>
      </c>
      <c r="S18" s="5" t="s">
        <v>150</v>
      </c>
    </row>
    <row r="19" spans="1:19" s="6" customFormat="1" ht="11.25" customHeight="1" x14ac:dyDescent="0.25">
      <c r="A19" s="211"/>
      <c r="B19" s="211"/>
      <c r="C19" s="211"/>
      <c r="D19" s="6" t="s">
        <v>10</v>
      </c>
      <c r="E19" s="215" t="s">
        <v>160</v>
      </c>
      <c r="G19" s="216">
        <v>42</v>
      </c>
      <c r="H19" s="217"/>
      <c r="N19" s="217"/>
      <c r="P19" s="6">
        <v>2</v>
      </c>
      <c r="Q19" s="6" t="s">
        <v>150</v>
      </c>
      <c r="R19" s="6" t="s">
        <v>158</v>
      </c>
      <c r="S19" s="6" t="s">
        <v>91</v>
      </c>
    </row>
    <row r="20" spans="1:19" s="4" customFormat="1" ht="22.5" customHeight="1" x14ac:dyDescent="0.25">
      <c r="A20" s="202">
        <v>2</v>
      </c>
      <c r="B20" s="202" t="s">
        <v>151</v>
      </c>
      <c r="C20" s="202" t="s">
        <v>161</v>
      </c>
      <c r="D20" s="203" t="s">
        <v>162</v>
      </c>
      <c r="E20" s="204" t="s">
        <v>163</v>
      </c>
      <c r="F20" s="202" t="s">
        <v>155</v>
      </c>
      <c r="G20" s="205">
        <v>30.925000000000001</v>
      </c>
      <c r="H20" s="206">
        <v>0</v>
      </c>
      <c r="I20" s="207">
        <f>ROUND(G20*H20,2)</f>
        <v>0</v>
      </c>
      <c r="J20" s="208">
        <v>0</v>
      </c>
      <c r="K20" s="205">
        <f>G20*J20</f>
        <v>0</v>
      </c>
      <c r="L20" s="208">
        <v>0</v>
      </c>
      <c r="M20" s="205">
        <f>G20*L20</f>
        <v>0</v>
      </c>
      <c r="N20" s="209">
        <v>21</v>
      </c>
      <c r="O20" s="210">
        <v>4</v>
      </c>
      <c r="P20" s="4" t="s">
        <v>156</v>
      </c>
    </row>
    <row r="21" spans="1:19" s="5" customFormat="1" ht="11.25" customHeight="1" x14ac:dyDescent="0.25">
      <c r="A21" s="211"/>
      <c r="B21" s="211"/>
      <c r="C21" s="211"/>
      <c r="D21" s="5" t="s">
        <v>10</v>
      </c>
      <c r="E21" s="212" t="s">
        <v>164</v>
      </c>
      <c r="G21" s="213">
        <v>2</v>
      </c>
      <c r="H21" s="214"/>
      <c r="N21" s="214"/>
      <c r="P21" s="5">
        <v>2</v>
      </c>
      <c r="Q21" s="5" t="s">
        <v>150</v>
      </c>
      <c r="R21" s="5" t="s">
        <v>158</v>
      </c>
      <c r="S21" s="5" t="s">
        <v>150</v>
      </c>
    </row>
    <row r="22" spans="1:19" s="5" customFormat="1" ht="11.25" customHeight="1" x14ac:dyDescent="0.25">
      <c r="A22" s="211"/>
      <c r="B22" s="211"/>
      <c r="C22" s="211"/>
      <c r="D22" s="5" t="s">
        <v>10</v>
      </c>
      <c r="E22" s="212" t="s">
        <v>165</v>
      </c>
      <c r="G22" s="213">
        <v>26.55</v>
      </c>
      <c r="H22" s="214"/>
      <c r="N22" s="214"/>
      <c r="P22" s="5">
        <v>2</v>
      </c>
      <c r="Q22" s="5" t="s">
        <v>150</v>
      </c>
      <c r="R22" s="5" t="s">
        <v>158</v>
      </c>
      <c r="S22" s="5" t="s">
        <v>150</v>
      </c>
    </row>
    <row r="23" spans="1:19" s="5" customFormat="1" ht="11.25" customHeight="1" x14ac:dyDescent="0.25">
      <c r="A23" s="211"/>
      <c r="B23" s="211"/>
      <c r="C23" s="211"/>
      <c r="D23" s="5" t="s">
        <v>10</v>
      </c>
      <c r="E23" s="212" t="s">
        <v>166</v>
      </c>
      <c r="G23" s="213">
        <v>2.375</v>
      </c>
      <c r="H23" s="214"/>
      <c r="N23" s="214"/>
      <c r="P23" s="5">
        <v>2</v>
      </c>
      <c r="Q23" s="5" t="s">
        <v>150</v>
      </c>
      <c r="R23" s="5" t="s">
        <v>158</v>
      </c>
      <c r="S23" s="5" t="s">
        <v>150</v>
      </c>
    </row>
    <row r="24" spans="1:19" s="6" customFormat="1" ht="11.25" customHeight="1" x14ac:dyDescent="0.25">
      <c r="A24" s="211"/>
      <c r="B24" s="211"/>
      <c r="C24" s="211"/>
      <c r="D24" s="6" t="s">
        <v>10</v>
      </c>
      <c r="E24" s="215" t="s">
        <v>160</v>
      </c>
      <c r="G24" s="216">
        <v>30.925000000000001</v>
      </c>
      <c r="H24" s="217"/>
      <c r="N24" s="217"/>
      <c r="P24" s="6">
        <v>2</v>
      </c>
      <c r="Q24" s="6" t="s">
        <v>150</v>
      </c>
      <c r="R24" s="6" t="s">
        <v>158</v>
      </c>
      <c r="S24" s="6" t="s">
        <v>91</v>
      </c>
    </row>
    <row r="25" spans="1:19" s="4" customFormat="1" ht="11.25" customHeight="1" x14ac:dyDescent="0.25">
      <c r="A25" s="202">
        <v>3</v>
      </c>
      <c r="B25" s="202" t="s">
        <v>151</v>
      </c>
      <c r="C25" s="202" t="s">
        <v>161</v>
      </c>
      <c r="D25" s="203" t="s">
        <v>167</v>
      </c>
      <c r="E25" s="204" t="s">
        <v>168</v>
      </c>
      <c r="F25" s="202" t="s">
        <v>155</v>
      </c>
      <c r="G25" s="205">
        <v>4.03</v>
      </c>
      <c r="H25" s="206">
        <v>0</v>
      </c>
      <c r="I25" s="207">
        <f>ROUND(G25*H25,2)</f>
        <v>0</v>
      </c>
      <c r="J25" s="208">
        <v>0</v>
      </c>
      <c r="K25" s="205">
        <f>G25*J25</f>
        <v>0</v>
      </c>
      <c r="L25" s="208">
        <v>0</v>
      </c>
      <c r="M25" s="205">
        <f>G25*L25</f>
        <v>0</v>
      </c>
      <c r="N25" s="209">
        <v>21</v>
      </c>
      <c r="O25" s="210">
        <v>4</v>
      </c>
      <c r="P25" s="4" t="s">
        <v>156</v>
      </c>
    </row>
    <row r="26" spans="1:19" s="5" customFormat="1" ht="11.25" customHeight="1" x14ac:dyDescent="0.25">
      <c r="A26" s="211"/>
      <c r="B26" s="211"/>
      <c r="C26" s="211"/>
      <c r="D26" s="5" t="s">
        <v>10</v>
      </c>
      <c r="E26" s="212" t="s">
        <v>169</v>
      </c>
      <c r="G26" s="213">
        <v>4.03</v>
      </c>
      <c r="H26" s="214"/>
      <c r="N26" s="214"/>
      <c r="P26" s="5">
        <v>2</v>
      </c>
      <c r="Q26" s="5" t="s">
        <v>150</v>
      </c>
      <c r="R26" s="5" t="s">
        <v>158</v>
      </c>
      <c r="S26" s="5" t="s">
        <v>91</v>
      </c>
    </row>
    <row r="27" spans="1:19" s="4" customFormat="1" ht="11.25" customHeight="1" x14ac:dyDescent="0.25">
      <c r="A27" s="202">
        <v>4</v>
      </c>
      <c r="B27" s="202" t="s">
        <v>151</v>
      </c>
      <c r="C27" s="202" t="s">
        <v>161</v>
      </c>
      <c r="D27" s="203" t="s">
        <v>170</v>
      </c>
      <c r="E27" s="204" t="s">
        <v>171</v>
      </c>
      <c r="F27" s="202" t="s">
        <v>155</v>
      </c>
      <c r="G27" s="205">
        <v>4.03</v>
      </c>
      <c r="H27" s="206">
        <v>0</v>
      </c>
      <c r="I27" s="207">
        <f>ROUND(G27*H27,2)</f>
        <v>0</v>
      </c>
      <c r="J27" s="208">
        <v>0</v>
      </c>
      <c r="K27" s="205">
        <f>G27*J27</f>
        <v>0</v>
      </c>
      <c r="L27" s="208">
        <v>0</v>
      </c>
      <c r="M27" s="205">
        <f>G27*L27</f>
        <v>0</v>
      </c>
      <c r="N27" s="209">
        <v>21</v>
      </c>
      <c r="O27" s="210">
        <v>4</v>
      </c>
      <c r="P27" s="4" t="s">
        <v>156</v>
      </c>
    </row>
    <row r="28" spans="1:19" s="5" customFormat="1" ht="11.25" customHeight="1" x14ac:dyDescent="0.25">
      <c r="A28" s="211"/>
      <c r="B28" s="211"/>
      <c r="C28" s="211"/>
      <c r="D28" s="5" t="s">
        <v>10</v>
      </c>
      <c r="E28" s="212" t="s">
        <v>172</v>
      </c>
      <c r="G28" s="213">
        <v>3.08</v>
      </c>
      <c r="H28" s="214"/>
      <c r="N28" s="214"/>
      <c r="P28" s="5">
        <v>2</v>
      </c>
      <c r="Q28" s="5" t="s">
        <v>150</v>
      </c>
      <c r="R28" s="5" t="s">
        <v>158</v>
      </c>
      <c r="S28" s="5" t="s">
        <v>150</v>
      </c>
    </row>
    <row r="29" spans="1:19" s="5" customFormat="1" ht="11.25" customHeight="1" x14ac:dyDescent="0.25">
      <c r="A29" s="211"/>
      <c r="B29" s="211"/>
      <c r="C29" s="211"/>
      <c r="D29" s="5" t="s">
        <v>10</v>
      </c>
      <c r="E29" s="212" t="s">
        <v>173</v>
      </c>
      <c r="G29" s="213">
        <v>0.95</v>
      </c>
      <c r="H29" s="214"/>
      <c r="N29" s="214"/>
      <c r="P29" s="5">
        <v>2</v>
      </c>
      <c r="Q29" s="5" t="s">
        <v>150</v>
      </c>
      <c r="R29" s="5" t="s">
        <v>158</v>
      </c>
      <c r="S29" s="5" t="s">
        <v>150</v>
      </c>
    </row>
    <row r="30" spans="1:19" s="6" customFormat="1" ht="11.25" customHeight="1" x14ac:dyDescent="0.25">
      <c r="A30" s="211"/>
      <c r="B30" s="211"/>
      <c r="C30" s="211"/>
      <c r="D30" s="6" t="s">
        <v>169</v>
      </c>
      <c r="E30" s="215" t="s">
        <v>160</v>
      </c>
      <c r="G30" s="216">
        <v>4.03</v>
      </c>
      <c r="H30" s="217"/>
      <c r="N30" s="217"/>
      <c r="P30" s="6">
        <v>2</v>
      </c>
      <c r="Q30" s="6" t="s">
        <v>150</v>
      </c>
      <c r="R30" s="6" t="s">
        <v>158</v>
      </c>
      <c r="S30" s="6" t="s">
        <v>91</v>
      </c>
    </row>
    <row r="31" spans="1:19" s="4" customFormat="1" ht="22.5" customHeight="1" x14ac:dyDescent="0.25">
      <c r="A31" s="202">
        <v>5</v>
      </c>
      <c r="B31" s="202" t="s">
        <v>151</v>
      </c>
      <c r="C31" s="202" t="s">
        <v>152</v>
      </c>
      <c r="D31" s="203" t="s">
        <v>174</v>
      </c>
      <c r="E31" s="204" t="s">
        <v>175</v>
      </c>
      <c r="F31" s="202" t="s">
        <v>176</v>
      </c>
      <c r="G31" s="205">
        <v>8.0150000000000006</v>
      </c>
      <c r="H31" s="206">
        <v>0</v>
      </c>
      <c r="I31" s="207">
        <f>ROUND(G31*H31,2)</f>
        <v>0</v>
      </c>
      <c r="J31" s="208">
        <v>0</v>
      </c>
      <c r="K31" s="205">
        <f>G31*J31</f>
        <v>0</v>
      </c>
      <c r="L31" s="208">
        <v>0</v>
      </c>
      <c r="M31" s="205">
        <f>G31*L31</f>
        <v>0</v>
      </c>
      <c r="N31" s="209">
        <v>21</v>
      </c>
      <c r="O31" s="210">
        <v>4</v>
      </c>
      <c r="P31" s="4" t="s">
        <v>156</v>
      </c>
    </row>
    <row r="32" spans="1:19" s="5" customFormat="1" ht="11.25" customHeight="1" x14ac:dyDescent="0.25">
      <c r="A32" s="211"/>
      <c r="B32" s="211"/>
      <c r="C32" s="211"/>
      <c r="D32" s="5" t="s">
        <v>10</v>
      </c>
      <c r="E32" s="212" t="s">
        <v>177</v>
      </c>
      <c r="G32" s="213">
        <v>1.27</v>
      </c>
      <c r="H32" s="214"/>
      <c r="N32" s="214"/>
      <c r="P32" s="5">
        <v>2</v>
      </c>
      <c r="Q32" s="5" t="s">
        <v>150</v>
      </c>
      <c r="R32" s="5" t="s">
        <v>158</v>
      </c>
      <c r="S32" s="5" t="s">
        <v>150</v>
      </c>
    </row>
    <row r="33" spans="1:19" s="5" customFormat="1" ht="11.25" customHeight="1" x14ac:dyDescent="0.25">
      <c r="A33" s="211"/>
      <c r="B33" s="211"/>
      <c r="C33" s="211"/>
      <c r="D33" s="5" t="s">
        <v>10</v>
      </c>
      <c r="E33" s="212" t="s">
        <v>178</v>
      </c>
      <c r="G33" s="213">
        <v>0.19</v>
      </c>
      <c r="H33" s="214"/>
      <c r="N33" s="214"/>
      <c r="P33" s="5">
        <v>2</v>
      </c>
      <c r="Q33" s="5" t="s">
        <v>150</v>
      </c>
      <c r="R33" s="5" t="s">
        <v>158</v>
      </c>
      <c r="S33" s="5" t="s">
        <v>150</v>
      </c>
    </row>
    <row r="34" spans="1:19" s="5" customFormat="1" ht="11.25" customHeight="1" x14ac:dyDescent="0.25">
      <c r="A34" s="211"/>
      <c r="B34" s="211"/>
      <c r="C34" s="211"/>
      <c r="D34" s="5" t="s">
        <v>10</v>
      </c>
      <c r="E34" s="212" t="s">
        <v>179</v>
      </c>
      <c r="G34" s="213">
        <v>1.125</v>
      </c>
      <c r="H34" s="214"/>
      <c r="N34" s="214"/>
      <c r="P34" s="5">
        <v>2</v>
      </c>
      <c r="Q34" s="5" t="s">
        <v>150</v>
      </c>
      <c r="R34" s="5" t="s">
        <v>158</v>
      </c>
      <c r="S34" s="5" t="s">
        <v>150</v>
      </c>
    </row>
    <row r="35" spans="1:19" s="5" customFormat="1" ht="11.25" customHeight="1" x14ac:dyDescent="0.25">
      <c r="A35" s="211"/>
      <c r="B35" s="211"/>
      <c r="C35" s="211"/>
      <c r="D35" s="5" t="s">
        <v>10</v>
      </c>
      <c r="E35" s="212" t="s">
        <v>180</v>
      </c>
      <c r="G35" s="213">
        <v>1.9</v>
      </c>
      <c r="H35" s="214"/>
      <c r="N35" s="214"/>
      <c r="P35" s="5">
        <v>2</v>
      </c>
      <c r="Q35" s="5" t="s">
        <v>150</v>
      </c>
      <c r="R35" s="5" t="s">
        <v>158</v>
      </c>
      <c r="S35" s="5" t="s">
        <v>150</v>
      </c>
    </row>
    <row r="36" spans="1:19" s="5" customFormat="1" ht="11.25" customHeight="1" x14ac:dyDescent="0.25">
      <c r="A36" s="211"/>
      <c r="B36" s="211"/>
      <c r="C36" s="211"/>
      <c r="D36" s="5" t="s">
        <v>10</v>
      </c>
      <c r="E36" s="212" t="s">
        <v>181</v>
      </c>
      <c r="G36" s="213">
        <v>0.4</v>
      </c>
      <c r="H36" s="214"/>
      <c r="N36" s="214"/>
      <c r="P36" s="5">
        <v>2</v>
      </c>
      <c r="Q36" s="5" t="s">
        <v>150</v>
      </c>
      <c r="R36" s="5" t="s">
        <v>158</v>
      </c>
      <c r="S36" s="5" t="s">
        <v>150</v>
      </c>
    </row>
    <row r="37" spans="1:19" s="5" customFormat="1" ht="11.25" customHeight="1" x14ac:dyDescent="0.25">
      <c r="A37" s="211"/>
      <c r="B37" s="211"/>
      <c r="C37" s="211"/>
      <c r="D37" s="5" t="s">
        <v>10</v>
      </c>
      <c r="E37" s="212" t="s">
        <v>182</v>
      </c>
      <c r="G37" s="213">
        <v>1.1850000000000001</v>
      </c>
      <c r="H37" s="214"/>
      <c r="N37" s="214"/>
      <c r="P37" s="5">
        <v>2</v>
      </c>
      <c r="Q37" s="5" t="s">
        <v>150</v>
      </c>
      <c r="R37" s="5" t="s">
        <v>158</v>
      </c>
      <c r="S37" s="5" t="s">
        <v>150</v>
      </c>
    </row>
    <row r="38" spans="1:19" s="5" customFormat="1" ht="11.25" customHeight="1" x14ac:dyDescent="0.25">
      <c r="A38" s="211"/>
      <c r="B38" s="211"/>
      <c r="C38" s="211"/>
      <c r="D38" s="5" t="s">
        <v>10</v>
      </c>
      <c r="E38" s="212" t="s">
        <v>183</v>
      </c>
      <c r="G38" s="213">
        <v>1.47</v>
      </c>
      <c r="H38" s="214"/>
      <c r="N38" s="214"/>
      <c r="P38" s="5">
        <v>2</v>
      </c>
      <c r="Q38" s="5" t="s">
        <v>150</v>
      </c>
      <c r="R38" s="5" t="s">
        <v>158</v>
      </c>
      <c r="S38" s="5" t="s">
        <v>150</v>
      </c>
    </row>
    <row r="39" spans="1:19" s="5" customFormat="1" ht="11.25" customHeight="1" x14ac:dyDescent="0.25">
      <c r="A39" s="211"/>
      <c r="B39" s="211"/>
      <c r="C39" s="211"/>
      <c r="D39" s="5" t="s">
        <v>10</v>
      </c>
      <c r="E39" s="212" t="s">
        <v>184</v>
      </c>
      <c r="G39" s="213">
        <v>0.47499999999999998</v>
      </c>
      <c r="H39" s="214"/>
      <c r="N39" s="214"/>
      <c r="P39" s="5">
        <v>2</v>
      </c>
      <c r="Q39" s="5" t="s">
        <v>150</v>
      </c>
      <c r="R39" s="5" t="s">
        <v>158</v>
      </c>
      <c r="S39" s="5" t="s">
        <v>150</v>
      </c>
    </row>
    <row r="40" spans="1:19" s="6" customFormat="1" ht="11.25" customHeight="1" x14ac:dyDescent="0.25">
      <c r="A40" s="211"/>
      <c r="B40" s="211"/>
      <c r="C40" s="211"/>
      <c r="D40" s="6" t="s">
        <v>185</v>
      </c>
      <c r="E40" s="215" t="s">
        <v>160</v>
      </c>
      <c r="G40" s="216">
        <v>8.0150000000000006</v>
      </c>
      <c r="H40" s="217"/>
      <c r="N40" s="217"/>
      <c r="P40" s="6">
        <v>2</v>
      </c>
      <c r="Q40" s="6" t="s">
        <v>150</v>
      </c>
      <c r="R40" s="6" t="s">
        <v>158</v>
      </c>
      <c r="S40" s="6" t="s">
        <v>91</v>
      </c>
    </row>
    <row r="41" spans="1:19" s="4" customFormat="1" ht="11.25" customHeight="1" x14ac:dyDescent="0.25">
      <c r="A41" s="202">
        <v>6</v>
      </c>
      <c r="B41" s="202" t="s">
        <v>151</v>
      </c>
      <c r="C41" s="202" t="s">
        <v>152</v>
      </c>
      <c r="D41" s="203" t="s">
        <v>186</v>
      </c>
      <c r="E41" s="204" t="s">
        <v>187</v>
      </c>
      <c r="F41" s="202" t="s">
        <v>176</v>
      </c>
      <c r="G41" s="205">
        <v>8.0150000000000006</v>
      </c>
      <c r="H41" s="206">
        <v>0</v>
      </c>
      <c r="I41" s="207">
        <f>ROUND(G41*H41,2)</f>
        <v>0</v>
      </c>
      <c r="J41" s="208">
        <v>0</v>
      </c>
      <c r="K41" s="205">
        <f>G41*J41</f>
        <v>0</v>
      </c>
      <c r="L41" s="208">
        <v>0</v>
      </c>
      <c r="M41" s="205">
        <f>G41*L41</f>
        <v>0</v>
      </c>
      <c r="N41" s="209">
        <v>21</v>
      </c>
      <c r="O41" s="210">
        <v>4</v>
      </c>
      <c r="P41" s="4" t="s">
        <v>156</v>
      </c>
    </row>
    <row r="42" spans="1:19" s="5" customFormat="1" ht="11.25" customHeight="1" x14ac:dyDescent="0.25">
      <c r="A42" s="211"/>
      <c r="B42" s="211"/>
      <c r="C42" s="211"/>
      <c r="D42" s="5" t="s">
        <v>10</v>
      </c>
      <c r="E42" s="212" t="s">
        <v>185</v>
      </c>
      <c r="G42" s="213">
        <v>8.0150000000000006</v>
      </c>
      <c r="H42" s="214"/>
      <c r="N42" s="214"/>
      <c r="P42" s="5">
        <v>2</v>
      </c>
      <c r="Q42" s="5" t="s">
        <v>150</v>
      </c>
      <c r="R42" s="5" t="s">
        <v>158</v>
      </c>
      <c r="S42" s="5" t="s">
        <v>91</v>
      </c>
    </row>
    <row r="43" spans="1:19" s="4" customFormat="1" ht="11.25" customHeight="1" x14ac:dyDescent="0.25">
      <c r="A43" s="202">
        <v>7</v>
      </c>
      <c r="B43" s="202" t="s">
        <v>151</v>
      </c>
      <c r="C43" s="202" t="s">
        <v>152</v>
      </c>
      <c r="D43" s="203" t="s">
        <v>188</v>
      </c>
      <c r="E43" s="204" t="s">
        <v>189</v>
      </c>
      <c r="F43" s="202" t="s">
        <v>176</v>
      </c>
      <c r="G43" s="205">
        <v>8.0150000000000006</v>
      </c>
      <c r="H43" s="206">
        <v>0</v>
      </c>
      <c r="I43" s="207">
        <f>ROUND(G43*H43,2)</f>
        <v>0</v>
      </c>
      <c r="J43" s="208">
        <v>0</v>
      </c>
      <c r="K43" s="205">
        <f>G43*J43</f>
        <v>0</v>
      </c>
      <c r="L43" s="208">
        <v>0</v>
      </c>
      <c r="M43" s="205">
        <f>G43*L43</f>
        <v>0</v>
      </c>
      <c r="N43" s="209">
        <v>21</v>
      </c>
      <c r="O43" s="210">
        <v>4</v>
      </c>
      <c r="P43" s="4" t="s">
        <v>156</v>
      </c>
    </row>
    <row r="44" spans="1:19" s="5" customFormat="1" ht="11.25" customHeight="1" x14ac:dyDescent="0.25">
      <c r="A44" s="211"/>
      <c r="B44" s="211"/>
      <c r="C44" s="211"/>
      <c r="D44" s="5" t="s">
        <v>10</v>
      </c>
      <c r="E44" s="212" t="s">
        <v>185</v>
      </c>
      <c r="G44" s="213">
        <v>8.0150000000000006</v>
      </c>
      <c r="H44" s="214"/>
      <c r="N44" s="214"/>
      <c r="P44" s="5">
        <v>2</v>
      </c>
      <c r="Q44" s="5" t="s">
        <v>150</v>
      </c>
      <c r="R44" s="5" t="s">
        <v>158</v>
      </c>
      <c r="S44" s="5" t="s">
        <v>91</v>
      </c>
    </row>
    <row r="45" spans="1:19" s="4" customFormat="1" ht="11.25" customHeight="1" x14ac:dyDescent="0.25">
      <c r="A45" s="202">
        <v>8</v>
      </c>
      <c r="B45" s="202" t="s">
        <v>151</v>
      </c>
      <c r="C45" s="202" t="s">
        <v>152</v>
      </c>
      <c r="D45" s="203" t="s">
        <v>190</v>
      </c>
      <c r="E45" s="204" t="s">
        <v>191</v>
      </c>
      <c r="F45" s="202" t="s">
        <v>176</v>
      </c>
      <c r="G45" s="205">
        <v>8.0150000000000006</v>
      </c>
      <c r="H45" s="206">
        <v>0</v>
      </c>
      <c r="I45" s="207">
        <f>ROUND(G45*H45,2)</f>
        <v>0</v>
      </c>
      <c r="J45" s="208">
        <v>0</v>
      </c>
      <c r="K45" s="205">
        <f>G45*J45</f>
        <v>0</v>
      </c>
      <c r="L45" s="208">
        <v>0</v>
      </c>
      <c r="M45" s="205">
        <f>G45*L45</f>
        <v>0</v>
      </c>
      <c r="N45" s="209">
        <v>21</v>
      </c>
      <c r="O45" s="210">
        <v>4</v>
      </c>
      <c r="P45" s="4" t="s">
        <v>156</v>
      </c>
    </row>
    <row r="46" spans="1:19" s="5" customFormat="1" ht="11.25" customHeight="1" x14ac:dyDescent="0.25">
      <c r="A46" s="211"/>
      <c r="B46" s="211"/>
      <c r="C46" s="211"/>
      <c r="D46" s="5" t="s">
        <v>10</v>
      </c>
      <c r="E46" s="212" t="s">
        <v>185</v>
      </c>
      <c r="G46" s="213">
        <v>8.0150000000000006</v>
      </c>
      <c r="H46" s="214"/>
      <c r="N46" s="214"/>
      <c r="P46" s="5">
        <v>2</v>
      </c>
      <c r="Q46" s="5" t="s">
        <v>150</v>
      </c>
      <c r="R46" s="5" t="s">
        <v>158</v>
      </c>
      <c r="S46" s="5" t="s">
        <v>91</v>
      </c>
    </row>
    <row r="47" spans="1:19" s="4" customFormat="1" ht="11.25" customHeight="1" x14ac:dyDescent="0.25">
      <c r="A47" s="202">
        <v>9</v>
      </c>
      <c r="B47" s="202" t="s">
        <v>151</v>
      </c>
      <c r="C47" s="202" t="s">
        <v>152</v>
      </c>
      <c r="D47" s="203" t="s">
        <v>192</v>
      </c>
      <c r="E47" s="204" t="s">
        <v>193</v>
      </c>
      <c r="F47" s="202" t="s">
        <v>194</v>
      </c>
      <c r="G47" s="205">
        <v>15.228999999999999</v>
      </c>
      <c r="H47" s="206">
        <v>0</v>
      </c>
      <c r="I47" s="207">
        <f>ROUND(G47*H47,2)</f>
        <v>0</v>
      </c>
      <c r="J47" s="208">
        <v>0</v>
      </c>
      <c r="K47" s="205">
        <f>G47*J47</f>
        <v>0</v>
      </c>
      <c r="L47" s="208">
        <v>0</v>
      </c>
      <c r="M47" s="205">
        <f>G47*L47</f>
        <v>0</v>
      </c>
      <c r="N47" s="209">
        <v>21</v>
      </c>
      <c r="O47" s="210">
        <v>4</v>
      </c>
      <c r="P47" s="4" t="s">
        <v>156</v>
      </c>
    </row>
    <row r="48" spans="1:19" s="5" customFormat="1" ht="11.25" customHeight="1" x14ac:dyDescent="0.25">
      <c r="A48" s="211"/>
      <c r="B48" s="211"/>
      <c r="C48" s="211"/>
      <c r="D48" s="5" t="s">
        <v>10</v>
      </c>
      <c r="E48" s="212" t="s">
        <v>195</v>
      </c>
      <c r="G48" s="213">
        <v>15.228999999999999</v>
      </c>
      <c r="H48" s="214"/>
      <c r="N48" s="214"/>
      <c r="P48" s="5">
        <v>2</v>
      </c>
      <c r="Q48" s="5" t="s">
        <v>150</v>
      </c>
      <c r="R48" s="5" t="s">
        <v>158</v>
      </c>
      <c r="S48" s="5" t="s">
        <v>91</v>
      </c>
    </row>
    <row r="49" spans="1:19" s="2" customFormat="1" ht="11.25" customHeight="1" x14ac:dyDescent="0.25">
      <c r="B49" s="198" t="s">
        <v>64</v>
      </c>
      <c r="D49" s="2" t="s">
        <v>93</v>
      </c>
      <c r="E49" s="2" t="s">
        <v>94</v>
      </c>
      <c r="H49" s="199"/>
      <c r="I49" s="200">
        <f>SUM(I50:I52)</f>
        <v>0</v>
      </c>
      <c r="K49" s="201">
        <f>SUM(K50:K52)</f>
        <v>0</v>
      </c>
      <c r="M49" s="201">
        <f>SUM(M50:M52)</f>
        <v>0</v>
      </c>
      <c r="N49" s="199"/>
      <c r="P49" s="2" t="s">
        <v>91</v>
      </c>
    </row>
    <row r="50" spans="1:19" s="4" customFormat="1" ht="22.5" customHeight="1" x14ac:dyDescent="0.25">
      <c r="A50" s="202">
        <v>10</v>
      </c>
      <c r="B50" s="202" t="s">
        <v>151</v>
      </c>
      <c r="C50" s="202" t="s">
        <v>196</v>
      </c>
      <c r="D50" s="203" t="s">
        <v>197</v>
      </c>
      <c r="E50" s="204" t="s">
        <v>198</v>
      </c>
      <c r="F50" s="202" t="s">
        <v>176</v>
      </c>
      <c r="G50" s="205">
        <v>7.28</v>
      </c>
      <c r="H50" s="206">
        <v>0</v>
      </c>
      <c r="I50" s="207">
        <f>ROUND(G50*H50,2)</f>
        <v>0</v>
      </c>
      <c r="J50" s="208">
        <v>0</v>
      </c>
      <c r="K50" s="205">
        <f>G50*J50</f>
        <v>0</v>
      </c>
      <c r="L50" s="208">
        <v>0</v>
      </c>
      <c r="M50" s="205">
        <f>G50*L50</f>
        <v>0</v>
      </c>
      <c r="N50" s="209">
        <v>21</v>
      </c>
      <c r="O50" s="210">
        <v>4</v>
      </c>
      <c r="P50" s="4" t="s">
        <v>156</v>
      </c>
    </row>
    <row r="51" spans="1:19" s="4" customFormat="1" ht="11.25" customHeight="1" x14ac:dyDescent="0.25">
      <c r="A51" s="202">
        <v>11</v>
      </c>
      <c r="B51" s="202" t="s">
        <v>151</v>
      </c>
      <c r="C51" s="202" t="s">
        <v>196</v>
      </c>
      <c r="D51" s="203" t="s">
        <v>199</v>
      </c>
      <c r="E51" s="204" t="s">
        <v>200</v>
      </c>
      <c r="F51" s="202" t="s">
        <v>201</v>
      </c>
      <c r="G51" s="205">
        <v>2</v>
      </c>
      <c r="H51" s="206">
        <v>0</v>
      </c>
      <c r="I51" s="207">
        <f>ROUND(G51*H51,2)</f>
        <v>0</v>
      </c>
      <c r="J51" s="208">
        <v>0</v>
      </c>
      <c r="K51" s="205">
        <f>G51*J51</f>
        <v>0</v>
      </c>
      <c r="L51" s="208">
        <v>0</v>
      </c>
      <c r="M51" s="205">
        <f>G51*L51</f>
        <v>0</v>
      </c>
      <c r="N51" s="209">
        <v>21</v>
      </c>
      <c r="O51" s="210">
        <v>4</v>
      </c>
      <c r="P51" s="4" t="s">
        <v>156</v>
      </c>
    </row>
    <row r="52" spans="1:19" s="4" customFormat="1" ht="22.5" customHeight="1" x14ac:dyDescent="0.25">
      <c r="A52" s="202">
        <v>12</v>
      </c>
      <c r="B52" s="202" t="s">
        <v>151</v>
      </c>
      <c r="C52" s="202" t="s">
        <v>196</v>
      </c>
      <c r="D52" s="203" t="s">
        <v>202</v>
      </c>
      <c r="E52" s="204" t="s">
        <v>203</v>
      </c>
      <c r="F52" s="202" t="s">
        <v>201</v>
      </c>
      <c r="G52" s="205">
        <v>1</v>
      </c>
      <c r="H52" s="206">
        <v>0</v>
      </c>
      <c r="I52" s="207">
        <f>ROUND(G52*H52,2)</f>
        <v>0</v>
      </c>
      <c r="J52" s="208">
        <v>0</v>
      </c>
      <c r="K52" s="205">
        <f>G52*J52</f>
        <v>0</v>
      </c>
      <c r="L52" s="208">
        <v>0</v>
      </c>
      <c r="M52" s="205">
        <f>G52*L52</f>
        <v>0</v>
      </c>
      <c r="N52" s="209">
        <v>21</v>
      </c>
      <c r="O52" s="210">
        <v>4</v>
      </c>
      <c r="P52" s="4" t="s">
        <v>156</v>
      </c>
    </row>
    <row r="53" spans="1:19" s="2" customFormat="1" ht="11.25" customHeight="1" x14ac:dyDescent="0.25">
      <c r="B53" s="198" t="s">
        <v>64</v>
      </c>
      <c r="D53" s="2" t="s">
        <v>95</v>
      </c>
      <c r="E53" s="2" t="s">
        <v>96</v>
      </c>
      <c r="H53" s="199"/>
      <c r="I53" s="200">
        <f>SUM(I54:I61)</f>
        <v>0</v>
      </c>
      <c r="K53" s="201">
        <f>SUM(K54:K61)</f>
        <v>0</v>
      </c>
      <c r="M53" s="201">
        <f>SUM(M54:M61)</f>
        <v>0</v>
      </c>
      <c r="N53" s="199"/>
      <c r="P53" s="2" t="s">
        <v>91</v>
      </c>
    </row>
    <row r="54" spans="1:19" s="4" customFormat="1" ht="11.25" customHeight="1" x14ac:dyDescent="0.25">
      <c r="A54" s="202">
        <v>13</v>
      </c>
      <c r="B54" s="202" t="s">
        <v>151</v>
      </c>
      <c r="C54" s="202" t="s">
        <v>161</v>
      </c>
      <c r="D54" s="203" t="s">
        <v>204</v>
      </c>
      <c r="E54" s="204" t="s">
        <v>205</v>
      </c>
      <c r="F54" s="202" t="s">
        <v>155</v>
      </c>
      <c r="G54" s="205">
        <v>4.03</v>
      </c>
      <c r="H54" s="206">
        <v>0</v>
      </c>
      <c r="I54" s="207">
        <f>ROUND(G54*H54,2)</f>
        <v>0</v>
      </c>
      <c r="J54" s="208">
        <v>0</v>
      </c>
      <c r="K54" s="205">
        <f>G54*J54</f>
        <v>0</v>
      </c>
      <c r="L54" s="208">
        <v>0</v>
      </c>
      <c r="M54" s="205">
        <f>G54*L54</f>
        <v>0</v>
      </c>
      <c r="N54" s="209">
        <v>21</v>
      </c>
      <c r="O54" s="210">
        <v>4</v>
      </c>
      <c r="P54" s="4" t="s">
        <v>156</v>
      </c>
    </row>
    <row r="55" spans="1:19" s="5" customFormat="1" ht="11.25" customHeight="1" x14ac:dyDescent="0.25">
      <c r="A55" s="211"/>
      <c r="B55" s="211"/>
      <c r="C55" s="211"/>
      <c r="D55" s="5" t="s">
        <v>10</v>
      </c>
      <c r="E55" s="212" t="s">
        <v>169</v>
      </c>
      <c r="G55" s="213">
        <v>4.03</v>
      </c>
      <c r="H55" s="214"/>
      <c r="N55" s="214"/>
      <c r="P55" s="5">
        <v>2</v>
      </c>
      <c r="Q55" s="5" t="s">
        <v>150</v>
      </c>
      <c r="R55" s="5" t="s">
        <v>158</v>
      </c>
      <c r="S55" s="5" t="s">
        <v>91</v>
      </c>
    </row>
    <row r="56" spans="1:19" s="4" customFormat="1" ht="11.25" customHeight="1" x14ac:dyDescent="0.25">
      <c r="A56" s="202">
        <v>14</v>
      </c>
      <c r="B56" s="202" t="s">
        <v>151</v>
      </c>
      <c r="C56" s="202" t="s">
        <v>161</v>
      </c>
      <c r="D56" s="203" t="s">
        <v>206</v>
      </c>
      <c r="E56" s="204" t="s">
        <v>207</v>
      </c>
      <c r="F56" s="202" t="s">
        <v>155</v>
      </c>
      <c r="G56" s="205">
        <v>4.03</v>
      </c>
      <c r="H56" s="206">
        <v>0</v>
      </c>
      <c r="I56" s="207">
        <f>ROUND(G56*H56,2)</f>
        <v>0</v>
      </c>
      <c r="J56" s="208">
        <v>0</v>
      </c>
      <c r="K56" s="205">
        <f>G56*J56</f>
        <v>0</v>
      </c>
      <c r="L56" s="208">
        <v>0</v>
      </c>
      <c r="M56" s="205">
        <f>G56*L56</f>
        <v>0</v>
      </c>
      <c r="N56" s="209">
        <v>21</v>
      </c>
      <c r="O56" s="210">
        <v>4</v>
      </c>
      <c r="P56" s="4" t="s">
        <v>156</v>
      </c>
    </row>
    <row r="57" spans="1:19" s="5" customFormat="1" ht="11.25" customHeight="1" x14ac:dyDescent="0.25">
      <c r="A57" s="211"/>
      <c r="B57" s="211"/>
      <c r="C57" s="211"/>
      <c r="D57" s="5" t="s">
        <v>10</v>
      </c>
      <c r="E57" s="212" t="s">
        <v>169</v>
      </c>
      <c r="G57" s="213">
        <v>4.03</v>
      </c>
      <c r="H57" s="214"/>
      <c r="N57" s="214"/>
      <c r="P57" s="5">
        <v>2</v>
      </c>
      <c r="Q57" s="5" t="s">
        <v>150</v>
      </c>
      <c r="R57" s="5" t="s">
        <v>158</v>
      </c>
      <c r="S57" s="5" t="s">
        <v>91</v>
      </c>
    </row>
    <row r="58" spans="1:19" s="4" customFormat="1" ht="11.25" customHeight="1" x14ac:dyDescent="0.25">
      <c r="A58" s="202">
        <v>15</v>
      </c>
      <c r="B58" s="202" t="s">
        <v>151</v>
      </c>
      <c r="C58" s="202" t="s">
        <v>161</v>
      </c>
      <c r="D58" s="203" t="s">
        <v>208</v>
      </c>
      <c r="E58" s="204" t="s">
        <v>209</v>
      </c>
      <c r="F58" s="202" t="s">
        <v>155</v>
      </c>
      <c r="G58" s="205">
        <v>4.03</v>
      </c>
      <c r="H58" s="206">
        <v>0</v>
      </c>
      <c r="I58" s="207">
        <f>ROUND(G58*H58,2)</f>
        <v>0</v>
      </c>
      <c r="J58" s="208">
        <v>0</v>
      </c>
      <c r="K58" s="205">
        <f>G58*J58</f>
        <v>0</v>
      </c>
      <c r="L58" s="208">
        <v>0</v>
      </c>
      <c r="M58" s="205">
        <f>G58*L58</f>
        <v>0</v>
      </c>
      <c r="N58" s="209">
        <v>21</v>
      </c>
      <c r="O58" s="210">
        <v>4</v>
      </c>
      <c r="P58" s="4" t="s">
        <v>156</v>
      </c>
    </row>
    <row r="59" spans="1:19" s="5" customFormat="1" ht="11.25" customHeight="1" x14ac:dyDescent="0.25">
      <c r="A59" s="211"/>
      <c r="B59" s="211"/>
      <c r="C59" s="211"/>
      <c r="D59" s="5" t="s">
        <v>10</v>
      </c>
      <c r="E59" s="212" t="s">
        <v>169</v>
      </c>
      <c r="G59" s="213">
        <v>4.03</v>
      </c>
      <c r="H59" s="214"/>
      <c r="N59" s="214"/>
      <c r="P59" s="5">
        <v>2</v>
      </c>
      <c r="Q59" s="5" t="s">
        <v>150</v>
      </c>
      <c r="R59" s="5" t="s">
        <v>158</v>
      </c>
      <c r="S59" s="5" t="s">
        <v>91</v>
      </c>
    </row>
    <row r="60" spans="1:19" s="4" customFormat="1" ht="22.5" customHeight="1" x14ac:dyDescent="0.25">
      <c r="A60" s="202">
        <v>16</v>
      </c>
      <c r="B60" s="202" t="s">
        <v>151</v>
      </c>
      <c r="C60" s="202" t="s">
        <v>161</v>
      </c>
      <c r="D60" s="203" t="s">
        <v>210</v>
      </c>
      <c r="E60" s="204" t="s">
        <v>211</v>
      </c>
      <c r="F60" s="202" t="s">
        <v>155</v>
      </c>
      <c r="G60" s="205">
        <v>4.03</v>
      </c>
      <c r="H60" s="206">
        <v>0</v>
      </c>
      <c r="I60" s="207">
        <f>ROUND(G60*H60,2)</f>
        <v>0</v>
      </c>
      <c r="J60" s="208">
        <v>0</v>
      </c>
      <c r="K60" s="205">
        <f>G60*J60</f>
        <v>0</v>
      </c>
      <c r="L60" s="208">
        <v>0</v>
      </c>
      <c r="M60" s="205">
        <f>G60*L60</f>
        <v>0</v>
      </c>
      <c r="N60" s="209">
        <v>21</v>
      </c>
      <c r="O60" s="210">
        <v>4</v>
      </c>
      <c r="P60" s="4" t="s">
        <v>156</v>
      </c>
    </row>
    <row r="61" spans="1:19" s="5" customFormat="1" ht="11.25" customHeight="1" x14ac:dyDescent="0.25">
      <c r="A61" s="211"/>
      <c r="B61" s="211"/>
      <c r="C61" s="211"/>
      <c r="D61" s="5" t="s">
        <v>10</v>
      </c>
      <c r="E61" s="212" t="s">
        <v>169</v>
      </c>
      <c r="G61" s="213">
        <v>4.03</v>
      </c>
      <c r="H61" s="214"/>
      <c r="N61" s="214"/>
      <c r="P61" s="5">
        <v>2</v>
      </c>
      <c r="Q61" s="5" t="s">
        <v>150</v>
      </c>
      <c r="R61" s="5" t="s">
        <v>158</v>
      </c>
      <c r="S61" s="5" t="s">
        <v>91</v>
      </c>
    </row>
    <row r="62" spans="1:19" s="2" customFormat="1" ht="11.25" customHeight="1" x14ac:dyDescent="0.25">
      <c r="B62" s="198" t="s">
        <v>64</v>
      </c>
      <c r="D62" s="2" t="s">
        <v>97</v>
      </c>
      <c r="E62" s="2" t="s">
        <v>98</v>
      </c>
      <c r="H62" s="199"/>
      <c r="I62" s="200">
        <f>SUM(I63:I164)</f>
        <v>0</v>
      </c>
      <c r="K62" s="201">
        <f>SUM(K63:K164)</f>
        <v>0</v>
      </c>
      <c r="M62" s="201">
        <f>SUM(M63:M164)</f>
        <v>0</v>
      </c>
      <c r="N62" s="199"/>
      <c r="P62" s="2" t="s">
        <v>91</v>
      </c>
    </row>
    <row r="63" spans="1:19" s="4" customFormat="1" ht="11.25" customHeight="1" x14ac:dyDescent="0.25">
      <c r="A63" s="202">
        <v>17</v>
      </c>
      <c r="B63" s="202" t="s">
        <v>151</v>
      </c>
      <c r="C63" s="202" t="s">
        <v>196</v>
      </c>
      <c r="D63" s="203" t="s">
        <v>212</v>
      </c>
      <c r="E63" s="204" t="s">
        <v>213</v>
      </c>
      <c r="F63" s="202" t="s">
        <v>155</v>
      </c>
      <c r="G63" s="205">
        <v>7.28</v>
      </c>
      <c r="H63" s="206">
        <v>0</v>
      </c>
      <c r="I63" s="207">
        <f>ROUND(G63*H63,2)</f>
        <v>0</v>
      </c>
      <c r="J63" s="208">
        <v>0</v>
      </c>
      <c r="K63" s="205">
        <f>G63*J63</f>
        <v>0</v>
      </c>
      <c r="L63" s="208">
        <v>0</v>
      </c>
      <c r="M63" s="205">
        <f>G63*L63</f>
        <v>0</v>
      </c>
      <c r="N63" s="209">
        <v>21</v>
      </c>
      <c r="O63" s="210">
        <v>4</v>
      </c>
      <c r="P63" s="4" t="s">
        <v>156</v>
      </c>
    </row>
    <row r="64" spans="1:19" s="5" customFormat="1" ht="11.25" customHeight="1" x14ac:dyDescent="0.25">
      <c r="A64" s="211"/>
      <c r="B64" s="211"/>
      <c r="C64" s="211"/>
      <c r="D64" s="5" t="s">
        <v>10</v>
      </c>
      <c r="E64" s="212" t="s">
        <v>214</v>
      </c>
      <c r="G64" s="213">
        <v>7.28</v>
      </c>
      <c r="H64" s="214"/>
      <c r="N64" s="214"/>
      <c r="P64" s="5">
        <v>2</v>
      </c>
      <c r="Q64" s="5" t="s">
        <v>150</v>
      </c>
      <c r="R64" s="5" t="s">
        <v>158</v>
      </c>
      <c r="S64" s="5" t="s">
        <v>91</v>
      </c>
    </row>
    <row r="65" spans="1:19" s="4" customFormat="1" ht="11.25" customHeight="1" x14ac:dyDescent="0.25">
      <c r="A65" s="202">
        <v>18</v>
      </c>
      <c r="B65" s="202" t="s">
        <v>151</v>
      </c>
      <c r="C65" s="202" t="s">
        <v>196</v>
      </c>
      <c r="D65" s="203" t="s">
        <v>215</v>
      </c>
      <c r="E65" s="204" t="s">
        <v>216</v>
      </c>
      <c r="F65" s="202" t="s">
        <v>155</v>
      </c>
      <c r="G65" s="205">
        <v>7.28</v>
      </c>
      <c r="H65" s="206">
        <v>0</v>
      </c>
      <c r="I65" s="207">
        <f>ROUND(G65*H65,2)</f>
        <v>0</v>
      </c>
      <c r="J65" s="208">
        <v>0</v>
      </c>
      <c r="K65" s="205">
        <f>G65*J65</f>
        <v>0</v>
      </c>
      <c r="L65" s="208">
        <v>0</v>
      </c>
      <c r="M65" s="205">
        <f>G65*L65</f>
        <v>0</v>
      </c>
      <c r="N65" s="209">
        <v>21</v>
      </c>
      <c r="O65" s="210">
        <v>4</v>
      </c>
      <c r="P65" s="4" t="s">
        <v>156</v>
      </c>
    </row>
    <row r="66" spans="1:19" s="5" customFormat="1" ht="11.25" customHeight="1" x14ac:dyDescent="0.25">
      <c r="A66" s="211"/>
      <c r="B66" s="211"/>
      <c r="C66" s="211"/>
      <c r="D66" s="5" t="s">
        <v>10</v>
      </c>
      <c r="E66" s="212" t="s">
        <v>214</v>
      </c>
      <c r="G66" s="213">
        <v>7.28</v>
      </c>
      <c r="H66" s="214"/>
      <c r="N66" s="214"/>
      <c r="P66" s="5">
        <v>2</v>
      </c>
      <c r="Q66" s="5" t="s">
        <v>150</v>
      </c>
      <c r="R66" s="5" t="s">
        <v>158</v>
      </c>
      <c r="S66" s="5" t="s">
        <v>91</v>
      </c>
    </row>
    <row r="67" spans="1:19" s="4" customFormat="1" ht="22.5" customHeight="1" x14ac:dyDescent="0.25">
      <c r="A67" s="202">
        <v>19</v>
      </c>
      <c r="B67" s="202" t="s">
        <v>151</v>
      </c>
      <c r="C67" s="202" t="s">
        <v>196</v>
      </c>
      <c r="D67" s="203" t="s">
        <v>217</v>
      </c>
      <c r="E67" s="204" t="s">
        <v>218</v>
      </c>
      <c r="F67" s="202" t="s">
        <v>155</v>
      </c>
      <c r="G67" s="205">
        <v>16.026</v>
      </c>
      <c r="H67" s="206">
        <v>0</v>
      </c>
      <c r="I67" s="207">
        <f>ROUND(G67*H67,2)</f>
        <v>0</v>
      </c>
      <c r="J67" s="208">
        <v>0</v>
      </c>
      <c r="K67" s="205">
        <f>G67*J67</f>
        <v>0</v>
      </c>
      <c r="L67" s="208">
        <v>0</v>
      </c>
      <c r="M67" s="205">
        <f>G67*L67</f>
        <v>0</v>
      </c>
      <c r="N67" s="209">
        <v>21</v>
      </c>
      <c r="O67" s="210">
        <v>4</v>
      </c>
      <c r="P67" s="4" t="s">
        <v>156</v>
      </c>
    </row>
    <row r="68" spans="1:19" s="5" customFormat="1" ht="11.25" customHeight="1" x14ac:dyDescent="0.25">
      <c r="A68" s="211"/>
      <c r="B68" s="211"/>
      <c r="C68" s="211"/>
      <c r="D68" s="5" t="s">
        <v>10</v>
      </c>
      <c r="E68" s="212" t="s">
        <v>219</v>
      </c>
      <c r="G68" s="213">
        <v>9.2460000000000004</v>
      </c>
      <c r="H68" s="214"/>
      <c r="N68" s="214"/>
      <c r="P68" s="5">
        <v>2</v>
      </c>
      <c r="Q68" s="5" t="s">
        <v>150</v>
      </c>
      <c r="R68" s="5" t="s">
        <v>158</v>
      </c>
      <c r="S68" s="5" t="s">
        <v>150</v>
      </c>
    </row>
    <row r="69" spans="1:19" s="5" customFormat="1" ht="11.25" customHeight="1" x14ac:dyDescent="0.25">
      <c r="A69" s="211"/>
      <c r="B69" s="211"/>
      <c r="C69" s="211"/>
      <c r="D69" s="5" t="s">
        <v>10</v>
      </c>
      <c r="E69" s="212" t="s">
        <v>220</v>
      </c>
      <c r="G69" s="213">
        <v>5.7</v>
      </c>
      <c r="H69" s="214"/>
      <c r="N69" s="214"/>
      <c r="P69" s="5">
        <v>2</v>
      </c>
      <c r="Q69" s="5" t="s">
        <v>150</v>
      </c>
      <c r="R69" s="5" t="s">
        <v>158</v>
      </c>
      <c r="S69" s="5" t="s">
        <v>150</v>
      </c>
    </row>
    <row r="70" spans="1:19" s="5" customFormat="1" ht="11.25" customHeight="1" x14ac:dyDescent="0.25">
      <c r="A70" s="211"/>
      <c r="B70" s="211"/>
      <c r="C70" s="211"/>
      <c r="D70" s="5" t="s">
        <v>10</v>
      </c>
      <c r="E70" s="212" t="s">
        <v>221</v>
      </c>
      <c r="G70" s="213">
        <v>1.08</v>
      </c>
      <c r="H70" s="214"/>
      <c r="N70" s="214"/>
      <c r="P70" s="5">
        <v>2</v>
      </c>
      <c r="Q70" s="5" t="s">
        <v>150</v>
      </c>
      <c r="R70" s="5" t="s">
        <v>158</v>
      </c>
      <c r="S70" s="5" t="s">
        <v>150</v>
      </c>
    </row>
    <row r="71" spans="1:19" s="6" customFormat="1" ht="11.25" customHeight="1" x14ac:dyDescent="0.25">
      <c r="A71" s="211"/>
      <c r="B71" s="211"/>
      <c r="C71" s="211"/>
      <c r="D71" s="6" t="s">
        <v>222</v>
      </c>
      <c r="E71" s="215" t="s">
        <v>160</v>
      </c>
      <c r="G71" s="216">
        <v>16.026</v>
      </c>
      <c r="H71" s="217"/>
      <c r="N71" s="217"/>
      <c r="P71" s="6">
        <v>2</v>
      </c>
      <c r="Q71" s="6" t="s">
        <v>150</v>
      </c>
      <c r="R71" s="6" t="s">
        <v>158</v>
      </c>
      <c r="S71" s="6" t="s">
        <v>91</v>
      </c>
    </row>
    <row r="72" spans="1:19" s="4" customFormat="1" ht="11.25" customHeight="1" x14ac:dyDescent="0.25">
      <c r="A72" s="202">
        <v>20</v>
      </c>
      <c r="B72" s="202" t="s">
        <v>151</v>
      </c>
      <c r="C72" s="202" t="s">
        <v>196</v>
      </c>
      <c r="D72" s="203" t="s">
        <v>223</v>
      </c>
      <c r="E72" s="204" t="s">
        <v>224</v>
      </c>
      <c r="F72" s="202" t="s">
        <v>155</v>
      </c>
      <c r="G72" s="205">
        <v>16.026</v>
      </c>
      <c r="H72" s="206">
        <v>0</v>
      </c>
      <c r="I72" s="207">
        <f>ROUND(G72*H72,2)</f>
        <v>0</v>
      </c>
      <c r="J72" s="208">
        <v>0</v>
      </c>
      <c r="K72" s="205">
        <f>G72*J72</f>
        <v>0</v>
      </c>
      <c r="L72" s="208">
        <v>0</v>
      </c>
      <c r="M72" s="205">
        <f>G72*L72</f>
        <v>0</v>
      </c>
      <c r="N72" s="209">
        <v>21</v>
      </c>
      <c r="O72" s="210">
        <v>4</v>
      </c>
      <c r="P72" s="4" t="s">
        <v>156</v>
      </c>
    </row>
    <row r="73" spans="1:19" s="5" customFormat="1" ht="11.25" customHeight="1" x14ac:dyDescent="0.25">
      <c r="A73" s="211"/>
      <c r="B73" s="211"/>
      <c r="C73" s="211"/>
      <c r="D73" s="5" t="s">
        <v>10</v>
      </c>
      <c r="E73" s="212" t="s">
        <v>222</v>
      </c>
      <c r="G73" s="213">
        <v>16.026</v>
      </c>
      <c r="H73" s="214"/>
      <c r="N73" s="214"/>
      <c r="P73" s="5">
        <v>2</v>
      </c>
      <c r="Q73" s="5" t="s">
        <v>150</v>
      </c>
      <c r="R73" s="5" t="s">
        <v>158</v>
      </c>
      <c r="S73" s="5" t="s">
        <v>91</v>
      </c>
    </row>
    <row r="74" spans="1:19" s="4" customFormat="1" ht="22.5" customHeight="1" x14ac:dyDescent="0.25">
      <c r="A74" s="202">
        <v>21</v>
      </c>
      <c r="B74" s="202" t="s">
        <v>151</v>
      </c>
      <c r="C74" s="202" t="s">
        <v>196</v>
      </c>
      <c r="D74" s="203" t="s">
        <v>225</v>
      </c>
      <c r="E74" s="204" t="s">
        <v>226</v>
      </c>
      <c r="F74" s="202" t="s">
        <v>155</v>
      </c>
      <c r="G74" s="205">
        <v>330.94799999999998</v>
      </c>
      <c r="H74" s="206">
        <v>0</v>
      </c>
      <c r="I74" s="207">
        <f>ROUND(G74*H74,2)</f>
        <v>0</v>
      </c>
      <c r="J74" s="208">
        <v>0</v>
      </c>
      <c r="K74" s="205">
        <f>G74*J74</f>
        <v>0</v>
      </c>
      <c r="L74" s="208">
        <v>0</v>
      </c>
      <c r="M74" s="205">
        <f>G74*L74</f>
        <v>0</v>
      </c>
      <c r="N74" s="209">
        <v>21</v>
      </c>
      <c r="O74" s="210">
        <v>4</v>
      </c>
      <c r="P74" s="4" t="s">
        <v>156</v>
      </c>
    </row>
    <row r="75" spans="1:19" s="5" customFormat="1" ht="11.25" customHeight="1" x14ac:dyDescent="0.25">
      <c r="A75" s="211"/>
      <c r="B75" s="211"/>
      <c r="C75" s="211"/>
      <c r="D75" s="5" t="s">
        <v>10</v>
      </c>
      <c r="E75" s="212" t="s">
        <v>227</v>
      </c>
      <c r="G75" s="213">
        <v>131.756</v>
      </c>
      <c r="H75" s="214"/>
      <c r="N75" s="214"/>
      <c r="P75" s="5">
        <v>2</v>
      </c>
      <c r="Q75" s="5" t="s">
        <v>150</v>
      </c>
      <c r="R75" s="5" t="s">
        <v>158</v>
      </c>
      <c r="S75" s="5" t="s">
        <v>150</v>
      </c>
    </row>
    <row r="76" spans="1:19" s="5" customFormat="1" ht="11.25" customHeight="1" x14ac:dyDescent="0.25">
      <c r="A76" s="211"/>
      <c r="B76" s="211"/>
      <c r="C76" s="211"/>
      <c r="D76" s="5" t="s">
        <v>10</v>
      </c>
      <c r="E76" s="212" t="s">
        <v>228</v>
      </c>
      <c r="G76" s="213">
        <v>8.1229999999999993</v>
      </c>
      <c r="H76" s="214"/>
      <c r="N76" s="214"/>
      <c r="P76" s="5">
        <v>2</v>
      </c>
      <c r="Q76" s="5" t="s">
        <v>150</v>
      </c>
      <c r="R76" s="5" t="s">
        <v>158</v>
      </c>
      <c r="S76" s="5" t="s">
        <v>150</v>
      </c>
    </row>
    <row r="77" spans="1:19" s="5" customFormat="1" ht="11.25" customHeight="1" x14ac:dyDescent="0.25">
      <c r="A77" s="211"/>
      <c r="B77" s="211"/>
      <c r="C77" s="211"/>
      <c r="D77" s="5" t="s">
        <v>10</v>
      </c>
      <c r="E77" s="212" t="s">
        <v>229</v>
      </c>
      <c r="G77" s="213">
        <v>48.174999999999997</v>
      </c>
      <c r="H77" s="214"/>
      <c r="N77" s="214"/>
      <c r="P77" s="5">
        <v>2</v>
      </c>
      <c r="Q77" s="5" t="s">
        <v>150</v>
      </c>
      <c r="R77" s="5" t="s">
        <v>158</v>
      </c>
      <c r="S77" s="5" t="s">
        <v>150</v>
      </c>
    </row>
    <row r="78" spans="1:19" s="5" customFormat="1" ht="11.25" customHeight="1" x14ac:dyDescent="0.25">
      <c r="A78" s="211"/>
      <c r="B78" s="211"/>
      <c r="C78" s="211"/>
      <c r="D78" s="5" t="s">
        <v>10</v>
      </c>
      <c r="E78" s="212" t="s">
        <v>230</v>
      </c>
      <c r="G78" s="213">
        <v>4.8689999999999998</v>
      </c>
      <c r="H78" s="214"/>
      <c r="N78" s="214"/>
      <c r="P78" s="5">
        <v>2</v>
      </c>
      <c r="Q78" s="5" t="s">
        <v>150</v>
      </c>
      <c r="R78" s="5" t="s">
        <v>158</v>
      </c>
      <c r="S78" s="5" t="s">
        <v>150</v>
      </c>
    </row>
    <row r="79" spans="1:19" s="5" customFormat="1" ht="11.25" customHeight="1" x14ac:dyDescent="0.25">
      <c r="A79" s="211"/>
      <c r="B79" s="211"/>
      <c r="C79" s="211"/>
      <c r="D79" s="5" t="s">
        <v>10</v>
      </c>
      <c r="E79" s="212" t="s">
        <v>231</v>
      </c>
      <c r="G79" s="213">
        <v>64.39</v>
      </c>
      <c r="H79" s="214"/>
      <c r="N79" s="214"/>
      <c r="P79" s="5">
        <v>2</v>
      </c>
      <c r="Q79" s="5" t="s">
        <v>150</v>
      </c>
      <c r="R79" s="5" t="s">
        <v>158</v>
      </c>
      <c r="S79" s="5" t="s">
        <v>150</v>
      </c>
    </row>
    <row r="80" spans="1:19" s="5" customFormat="1" ht="11.25" customHeight="1" x14ac:dyDescent="0.25">
      <c r="A80" s="211"/>
      <c r="B80" s="211"/>
      <c r="C80" s="211"/>
      <c r="D80" s="5" t="s">
        <v>10</v>
      </c>
      <c r="E80" s="212" t="s">
        <v>232</v>
      </c>
      <c r="G80" s="213">
        <v>6.508</v>
      </c>
      <c r="H80" s="214"/>
      <c r="N80" s="214"/>
      <c r="P80" s="5">
        <v>2</v>
      </c>
      <c r="Q80" s="5" t="s">
        <v>150</v>
      </c>
      <c r="R80" s="5" t="s">
        <v>158</v>
      </c>
      <c r="S80" s="5" t="s">
        <v>150</v>
      </c>
    </row>
    <row r="81" spans="1:19" s="5" customFormat="1" ht="11.25" customHeight="1" x14ac:dyDescent="0.25">
      <c r="A81" s="211"/>
      <c r="B81" s="211"/>
      <c r="C81" s="211"/>
      <c r="D81" s="5" t="s">
        <v>10</v>
      </c>
      <c r="E81" s="212" t="s">
        <v>233</v>
      </c>
      <c r="G81" s="213">
        <v>59.25</v>
      </c>
      <c r="H81" s="214"/>
      <c r="N81" s="214"/>
      <c r="P81" s="5">
        <v>2</v>
      </c>
      <c r="Q81" s="5" t="s">
        <v>150</v>
      </c>
      <c r="R81" s="5" t="s">
        <v>158</v>
      </c>
      <c r="S81" s="5" t="s">
        <v>150</v>
      </c>
    </row>
    <row r="82" spans="1:19" s="5" customFormat="1" ht="11.25" customHeight="1" x14ac:dyDescent="0.25">
      <c r="A82" s="211"/>
      <c r="B82" s="211"/>
      <c r="C82" s="211"/>
      <c r="D82" s="5" t="s">
        <v>10</v>
      </c>
      <c r="E82" s="212" t="s">
        <v>234</v>
      </c>
      <c r="G82" s="213">
        <v>81.224999999999994</v>
      </c>
      <c r="H82" s="214"/>
      <c r="N82" s="214"/>
      <c r="P82" s="5">
        <v>2</v>
      </c>
      <c r="Q82" s="5" t="s">
        <v>150</v>
      </c>
      <c r="R82" s="5" t="s">
        <v>158</v>
      </c>
      <c r="S82" s="5" t="s">
        <v>150</v>
      </c>
    </row>
    <row r="83" spans="1:19" s="5" customFormat="1" ht="11.25" customHeight="1" x14ac:dyDescent="0.25">
      <c r="A83" s="211"/>
      <c r="B83" s="211"/>
      <c r="C83" s="211"/>
      <c r="D83" s="5" t="s">
        <v>10</v>
      </c>
      <c r="E83" s="212" t="s">
        <v>235</v>
      </c>
      <c r="G83" s="213">
        <v>15.302</v>
      </c>
      <c r="H83" s="214"/>
      <c r="N83" s="214"/>
      <c r="P83" s="5">
        <v>2</v>
      </c>
      <c r="Q83" s="5" t="s">
        <v>150</v>
      </c>
      <c r="R83" s="5" t="s">
        <v>158</v>
      </c>
      <c r="S83" s="5" t="s">
        <v>150</v>
      </c>
    </row>
    <row r="84" spans="1:19" s="5" customFormat="1" ht="11.25" customHeight="1" x14ac:dyDescent="0.25">
      <c r="A84" s="211"/>
      <c r="B84" s="211"/>
      <c r="C84" s="211"/>
      <c r="D84" s="5" t="s">
        <v>10</v>
      </c>
      <c r="E84" s="212" t="s">
        <v>236</v>
      </c>
      <c r="G84" s="213">
        <v>-88.65</v>
      </c>
      <c r="H84" s="214"/>
      <c r="N84" s="214"/>
      <c r="P84" s="5">
        <v>2</v>
      </c>
      <c r="Q84" s="5" t="s">
        <v>150</v>
      </c>
      <c r="R84" s="5" t="s">
        <v>158</v>
      </c>
      <c r="S84" s="5" t="s">
        <v>150</v>
      </c>
    </row>
    <row r="85" spans="1:19" s="6" customFormat="1" ht="11.25" customHeight="1" x14ac:dyDescent="0.25">
      <c r="A85" s="211"/>
      <c r="B85" s="211"/>
      <c r="C85" s="211"/>
      <c r="D85" s="6" t="s">
        <v>237</v>
      </c>
      <c r="E85" s="215" t="s">
        <v>160</v>
      </c>
      <c r="G85" s="216">
        <v>330.94799999999998</v>
      </c>
      <c r="H85" s="217"/>
      <c r="N85" s="217"/>
      <c r="P85" s="6">
        <v>2</v>
      </c>
      <c r="Q85" s="6" t="s">
        <v>150</v>
      </c>
      <c r="R85" s="6" t="s">
        <v>158</v>
      </c>
      <c r="S85" s="6" t="s">
        <v>91</v>
      </c>
    </row>
    <row r="86" spans="1:19" s="7" customFormat="1" ht="11.25" customHeight="1" x14ac:dyDescent="0.25">
      <c r="A86" s="218">
        <v>22</v>
      </c>
      <c r="B86" s="218" t="s">
        <v>238</v>
      </c>
      <c r="C86" s="218" t="s">
        <v>239</v>
      </c>
      <c r="D86" s="219" t="s">
        <v>240</v>
      </c>
      <c r="E86" s="220" t="s">
        <v>241</v>
      </c>
      <c r="F86" s="218" t="s">
        <v>155</v>
      </c>
      <c r="G86" s="221">
        <v>337.56700000000001</v>
      </c>
      <c r="H86" s="222">
        <v>0</v>
      </c>
      <c r="I86" s="223">
        <f>ROUND(G86*H86,2)</f>
        <v>0</v>
      </c>
      <c r="J86" s="224">
        <v>0</v>
      </c>
      <c r="K86" s="221">
        <f>G86*J86</f>
        <v>0</v>
      </c>
      <c r="L86" s="224">
        <v>0</v>
      </c>
      <c r="M86" s="221">
        <f>G86*L86</f>
        <v>0</v>
      </c>
      <c r="N86" s="225">
        <v>21</v>
      </c>
      <c r="O86" s="226">
        <v>8</v>
      </c>
      <c r="P86" s="7" t="s">
        <v>156</v>
      </c>
    </row>
    <row r="87" spans="1:19" s="4" customFormat="1" ht="22.5" customHeight="1" x14ac:dyDescent="0.25">
      <c r="A87" s="202">
        <v>23</v>
      </c>
      <c r="B87" s="202" t="s">
        <v>151</v>
      </c>
      <c r="C87" s="202" t="s">
        <v>196</v>
      </c>
      <c r="D87" s="203" t="s">
        <v>242</v>
      </c>
      <c r="E87" s="204" t="s">
        <v>243</v>
      </c>
      <c r="F87" s="202" t="s">
        <v>244</v>
      </c>
      <c r="G87" s="205">
        <v>192.7</v>
      </c>
      <c r="H87" s="206">
        <v>0</v>
      </c>
      <c r="I87" s="207">
        <f>ROUND(G87*H87,2)</f>
        <v>0</v>
      </c>
      <c r="J87" s="208">
        <v>0</v>
      </c>
      <c r="K87" s="205">
        <f>G87*J87</f>
        <v>0</v>
      </c>
      <c r="L87" s="208">
        <v>0</v>
      </c>
      <c r="M87" s="205">
        <f>G87*L87</f>
        <v>0</v>
      </c>
      <c r="N87" s="209">
        <v>21</v>
      </c>
      <c r="O87" s="210">
        <v>4</v>
      </c>
      <c r="P87" s="4" t="s">
        <v>156</v>
      </c>
    </row>
    <row r="88" spans="1:19" s="5" customFormat="1" ht="11.25" customHeight="1" x14ac:dyDescent="0.25">
      <c r="A88" s="211"/>
      <c r="B88" s="211"/>
      <c r="C88" s="211"/>
      <c r="D88" s="5" t="s">
        <v>10</v>
      </c>
      <c r="E88" s="212" t="s">
        <v>150</v>
      </c>
      <c r="G88" s="213">
        <v>0</v>
      </c>
      <c r="H88" s="214"/>
      <c r="N88" s="214"/>
      <c r="P88" s="5">
        <v>2</v>
      </c>
      <c r="Q88" s="5" t="s">
        <v>150</v>
      </c>
      <c r="R88" s="5" t="s">
        <v>158</v>
      </c>
      <c r="S88" s="5" t="s">
        <v>150</v>
      </c>
    </row>
    <row r="89" spans="1:19" s="5" customFormat="1" ht="11.25" customHeight="1" x14ac:dyDescent="0.25">
      <c r="A89" s="211"/>
      <c r="B89" s="211"/>
      <c r="C89" s="211"/>
      <c r="D89" s="5" t="s">
        <v>10</v>
      </c>
      <c r="E89" s="212" t="s">
        <v>245</v>
      </c>
      <c r="G89" s="213">
        <v>24</v>
      </c>
      <c r="H89" s="214"/>
      <c r="N89" s="214"/>
      <c r="P89" s="5">
        <v>2</v>
      </c>
      <c r="Q89" s="5" t="s">
        <v>150</v>
      </c>
      <c r="R89" s="5" t="s">
        <v>158</v>
      </c>
      <c r="S89" s="5" t="s">
        <v>150</v>
      </c>
    </row>
    <row r="90" spans="1:19" s="5" customFormat="1" ht="11.25" customHeight="1" x14ac:dyDescent="0.25">
      <c r="A90" s="211"/>
      <c r="B90" s="211"/>
      <c r="C90" s="211"/>
      <c r="D90" s="5" t="s">
        <v>10</v>
      </c>
      <c r="E90" s="212" t="s">
        <v>246</v>
      </c>
      <c r="G90" s="213">
        <v>28.8</v>
      </c>
      <c r="H90" s="214"/>
      <c r="N90" s="214"/>
      <c r="P90" s="5">
        <v>2</v>
      </c>
      <c r="Q90" s="5" t="s">
        <v>150</v>
      </c>
      <c r="R90" s="5" t="s">
        <v>158</v>
      </c>
      <c r="S90" s="5" t="s">
        <v>150</v>
      </c>
    </row>
    <row r="91" spans="1:19" s="5" customFormat="1" ht="11.25" customHeight="1" x14ac:dyDescent="0.25">
      <c r="A91" s="211"/>
      <c r="B91" s="211"/>
      <c r="C91" s="211"/>
      <c r="D91" s="5" t="s">
        <v>10</v>
      </c>
      <c r="E91" s="212" t="s">
        <v>247</v>
      </c>
      <c r="G91" s="213">
        <v>4.2</v>
      </c>
      <c r="H91" s="214"/>
      <c r="N91" s="214"/>
      <c r="P91" s="5">
        <v>2</v>
      </c>
      <c r="Q91" s="5" t="s">
        <v>150</v>
      </c>
      <c r="R91" s="5" t="s">
        <v>158</v>
      </c>
      <c r="S91" s="5" t="s">
        <v>150</v>
      </c>
    </row>
    <row r="92" spans="1:19" s="5" customFormat="1" ht="11.25" customHeight="1" x14ac:dyDescent="0.25">
      <c r="A92" s="211"/>
      <c r="B92" s="211"/>
      <c r="C92" s="211"/>
      <c r="D92" s="5" t="s">
        <v>10</v>
      </c>
      <c r="E92" s="212" t="s">
        <v>248</v>
      </c>
      <c r="G92" s="213">
        <v>6.6</v>
      </c>
      <c r="H92" s="214"/>
      <c r="N92" s="214"/>
      <c r="P92" s="5">
        <v>2</v>
      </c>
      <c r="Q92" s="5" t="s">
        <v>150</v>
      </c>
      <c r="R92" s="5" t="s">
        <v>158</v>
      </c>
      <c r="S92" s="5" t="s">
        <v>150</v>
      </c>
    </row>
    <row r="93" spans="1:19" s="5" customFormat="1" ht="11.25" customHeight="1" x14ac:dyDescent="0.25">
      <c r="A93" s="211"/>
      <c r="B93" s="211"/>
      <c r="C93" s="211"/>
      <c r="D93" s="5" t="s">
        <v>10</v>
      </c>
      <c r="E93" s="212" t="s">
        <v>249</v>
      </c>
      <c r="G93" s="213">
        <v>2.2999999999999998</v>
      </c>
      <c r="H93" s="214"/>
      <c r="N93" s="214"/>
      <c r="P93" s="5">
        <v>2</v>
      </c>
      <c r="Q93" s="5" t="s">
        <v>150</v>
      </c>
      <c r="R93" s="5" t="s">
        <v>158</v>
      </c>
      <c r="S93" s="5" t="s">
        <v>150</v>
      </c>
    </row>
    <row r="94" spans="1:19" s="5" customFormat="1" ht="11.25" customHeight="1" x14ac:dyDescent="0.25">
      <c r="A94" s="211"/>
      <c r="B94" s="211"/>
      <c r="C94" s="211"/>
      <c r="D94" s="5" t="s">
        <v>10</v>
      </c>
      <c r="E94" s="212" t="s">
        <v>250</v>
      </c>
      <c r="G94" s="213">
        <v>2.4</v>
      </c>
      <c r="H94" s="214"/>
      <c r="N94" s="214"/>
      <c r="P94" s="5">
        <v>2</v>
      </c>
      <c r="Q94" s="5" t="s">
        <v>150</v>
      </c>
      <c r="R94" s="5" t="s">
        <v>158</v>
      </c>
      <c r="S94" s="5" t="s">
        <v>150</v>
      </c>
    </row>
    <row r="95" spans="1:19" s="5" customFormat="1" ht="11.25" customHeight="1" x14ac:dyDescent="0.25">
      <c r="A95" s="211"/>
      <c r="B95" s="211"/>
      <c r="C95" s="211"/>
      <c r="D95" s="5" t="s">
        <v>10</v>
      </c>
      <c r="E95" s="212" t="s">
        <v>251</v>
      </c>
      <c r="G95" s="213">
        <v>7.2</v>
      </c>
      <c r="H95" s="214"/>
      <c r="N95" s="214"/>
      <c r="P95" s="5">
        <v>2</v>
      </c>
      <c r="Q95" s="5" t="s">
        <v>150</v>
      </c>
      <c r="R95" s="5" t="s">
        <v>158</v>
      </c>
      <c r="S95" s="5" t="s">
        <v>150</v>
      </c>
    </row>
    <row r="96" spans="1:19" s="5" customFormat="1" ht="11.25" customHeight="1" x14ac:dyDescent="0.25">
      <c r="A96" s="211"/>
      <c r="B96" s="211"/>
      <c r="C96" s="211"/>
      <c r="D96" s="5" t="s">
        <v>10</v>
      </c>
      <c r="E96" s="212" t="s">
        <v>252</v>
      </c>
      <c r="G96" s="213">
        <v>14.4</v>
      </c>
      <c r="H96" s="214"/>
      <c r="N96" s="214"/>
      <c r="P96" s="5">
        <v>2</v>
      </c>
      <c r="Q96" s="5" t="s">
        <v>150</v>
      </c>
      <c r="R96" s="5" t="s">
        <v>158</v>
      </c>
      <c r="S96" s="5" t="s">
        <v>150</v>
      </c>
    </row>
    <row r="97" spans="1:19" s="5" customFormat="1" ht="11.25" customHeight="1" x14ac:dyDescent="0.25">
      <c r="A97" s="211"/>
      <c r="B97" s="211"/>
      <c r="C97" s="211"/>
      <c r="D97" s="5" t="s">
        <v>10</v>
      </c>
      <c r="E97" s="212" t="s">
        <v>253</v>
      </c>
      <c r="G97" s="213">
        <v>3.2</v>
      </c>
      <c r="H97" s="214"/>
      <c r="N97" s="214"/>
      <c r="P97" s="5">
        <v>2</v>
      </c>
      <c r="Q97" s="5" t="s">
        <v>150</v>
      </c>
      <c r="R97" s="5" t="s">
        <v>158</v>
      </c>
      <c r="S97" s="5" t="s">
        <v>150</v>
      </c>
    </row>
    <row r="98" spans="1:19" s="5" customFormat="1" ht="11.25" customHeight="1" x14ac:dyDescent="0.25">
      <c r="A98" s="211"/>
      <c r="B98" s="211"/>
      <c r="C98" s="211"/>
      <c r="D98" s="5" t="s">
        <v>10</v>
      </c>
      <c r="E98" s="212" t="s">
        <v>254</v>
      </c>
      <c r="G98" s="213">
        <v>13.2</v>
      </c>
      <c r="H98" s="214"/>
      <c r="N98" s="214"/>
      <c r="P98" s="5">
        <v>2</v>
      </c>
      <c r="Q98" s="5" t="s">
        <v>150</v>
      </c>
      <c r="R98" s="5" t="s">
        <v>158</v>
      </c>
      <c r="S98" s="5" t="s">
        <v>150</v>
      </c>
    </row>
    <row r="99" spans="1:19" s="5" customFormat="1" ht="11.25" customHeight="1" x14ac:dyDescent="0.25">
      <c r="A99" s="211"/>
      <c r="B99" s="211"/>
      <c r="C99" s="211"/>
      <c r="D99" s="5" t="s">
        <v>10</v>
      </c>
      <c r="E99" s="212" t="s">
        <v>255</v>
      </c>
      <c r="G99" s="213">
        <v>15.6</v>
      </c>
      <c r="H99" s="214"/>
      <c r="N99" s="214"/>
      <c r="P99" s="5">
        <v>2</v>
      </c>
      <c r="Q99" s="5" t="s">
        <v>150</v>
      </c>
      <c r="R99" s="5" t="s">
        <v>158</v>
      </c>
      <c r="S99" s="5" t="s">
        <v>150</v>
      </c>
    </row>
    <row r="100" spans="1:19" s="5" customFormat="1" ht="11.25" customHeight="1" x14ac:dyDescent="0.25">
      <c r="A100" s="211"/>
      <c r="B100" s="211"/>
      <c r="C100" s="211"/>
      <c r="D100" s="5" t="s">
        <v>10</v>
      </c>
      <c r="E100" s="212" t="s">
        <v>256</v>
      </c>
      <c r="G100" s="213">
        <v>28.8</v>
      </c>
      <c r="H100" s="214"/>
      <c r="N100" s="214"/>
      <c r="P100" s="5">
        <v>2</v>
      </c>
      <c r="Q100" s="5" t="s">
        <v>150</v>
      </c>
      <c r="R100" s="5" t="s">
        <v>158</v>
      </c>
      <c r="S100" s="5" t="s">
        <v>150</v>
      </c>
    </row>
    <row r="101" spans="1:19" s="5" customFormat="1" ht="11.25" customHeight="1" x14ac:dyDescent="0.25">
      <c r="A101" s="211"/>
      <c r="B101" s="211"/>
      <c r="C101" s="211"/>
      <c r="D101" s="5" t="s">
        <v>10</v>
      </c>
      <c r="E101" s="212" t="s">
        <v>257</v>
      </c>
      <c r="G101" s="213">
        <v>18</v>
      </c>
      <c r="H101" s="214"/>
      <c r="N101" s="214"/>
      <c r="P101" s="5">
        <v>2</v>
      </c>
      <c r="Q101" s="5" t="s">
        <v>150</v>
      </c>
      <c r="R101" s="5" t="s">
        <v>158</v>
      </c>
      <c r="S101" s="5" t="s">
        <v>150</v>
      </c>
    </row>
    <row r="102" spans="1:19" s="5" customFormat="1" ht="11.25" customHeight="1" x14ac:dyDescent="0.25">
      <c r="A102" s="211"/>
      <c r="B102" s="211"/>
      <c r="C102" s="211"/>
      <c r="D102" s="5" t="s">
        <v>10</v>
      </c>
      <c r="E102" s="212" t="s">
        <v>258</v>
      </c>
      <c r="G102" s="213">
        <v>24</v>
      </c>
      <c r="H102" s="214"/>
      <c r="N102" s="214"/>
      <c r="P102" s="5">
        <v>2</v>
      </c>
      <c r="Q102" s="5" t="s">
        <v>150</v>
      </c>
      <c r="R102" s="5" t="s">
        <v>158</v>
      </c>
      <c r="S102" s="5" t="s">
        <v>150</v>
      </c>
    </row>
    <row r="103" spans="1:19" s="6" customFormat="1" ht="11.25" customHeight="1" x14ac:dyDescent="0.25">
      <c r="A103" s="211"/>
      <c r="B103" s="211"/>
      <c r="C103" s="211"/>
      <c r="D103" s="6" t="s">
        <v>10</v>
      </c>
      <c r="E103" s="215" t="s">
        <v>160</v>
      </c>
      <c r="G103" s="216">
        <v>192.7</v>
      </c>
      <c r="H103" s="217"/>
      <c r="N103" s="217"/>
      <c r="P103" s="6">
        <v>2</v>
      </c>
      <c r="Q103" s="6" t="s">
        <v>150</v>
      </c>
      <c r="R103" s="6" t="s">
        <v>158</v>
      </c>
      <c r="S103" s="6" t="s">
        <v>91</v>
      </c>
    </row>
    <row r="104" spans="1:19" s="7" customFormat="1" ht="11.25" customHeight="1" x14ac:dyDescent="0.25">
      <c r="A104" s="218">
        <v>24</v>
      </c>
      <c r="B104" s="218" t="s">
        <v>238</v>
      </c>
      <c r="C104" s="218" t="s">
        <v>239</v>
      </c>
      <c r="D104" s="219" t="s">
        <v>259</v>
      </c>
      <c r="E104" s="220" t="s">
        <v>260</v>
      </c>
      <c r="F104" s="218" t="s">
        <v>155</v>
      </c>
      <c r="G104" s="221">
        <v>34.686</v>
      </c>
      <c r="H104" s="222">
        <v>0</v>
      </c>
      <c r="I104" s="223">
        <f>ROUND(G104*H104,2)</f>
        <v>0</v>
      </c>
      <c r="J104" s="224">
        <v>0</v>
      </c>
      <c r="K104" s="221">
        <f>G104*J104</f>
        <v>0</v>
      </c>
      <c r="L104" s="224">
        <v>0</v>
      </c>
      <c r="M104" s="221">
        <f>G104*L104</f>
        <v>0</v>
      </c>
      <c r="N104" s="225">
        <v>21</v>
      </c>
      <c r="O104" s="226">
        <v>8</v>
      </c>
      <c r="P104" s="7" t="s">
        <v>156</v>
      </c>
    </row>
    <row r="105" spans="1:19" s="4" customFormat="1" ht="22.5" customHeight="1" x14ac:dyDescent="0.25">
      <c r="A105" s="202">
        <v>25</v>
      </c>
      <c r="B105" s="202" t="s">
        <v>151</v>
      </c>
      <c r="C105" s="202" t="s">
        <v>196</v>
      </c>
      <c r="D105" s="203" t="s">
        <v>261</v>
      </c>
      <c r="E105" s="204" t="s">
        <v>262</v>
      </c>
      <c r="F105" s="202" t="s">
        <v>244</v>
      </c>
      <c r="G105" s="205">
        <v>167.2</v>
      </c>
      <c r="H105" s="206">
        <v>0</v>
      </c>
      <c r="I105" s="207">
        <f>ROUND(G105*H105,2)</f>
        <v>0</v>
      </c>
      <c r="J105" s="208">
        <v>0</v>
      </c>
      <c r="K105" s="205">
        <f>G105*J105</f>
        <v>0</v>
      </c>
      <c r="L105" s="208">
        <v>0</v>
      </c>
      <c r="M105" s="205">
        <f>G105*L105</f>
        <v>0</v>
      </c>
      <c r="N105" s="209">
        <v>21</v>
      </c>
      <c r="O105" s="210">
        <v>4</v>
      </c>
      <c r="P105" s="4" t="s">
        <v>156</v>
      </c>
    </row>
    <row r="106" spans="1:19" s="5" customFormat="1" ht="11.25" customHeight="1" x14ac:dyDescent="0.25">
      <c r="A106" s="211"/>
      <c r="B106" s="211"/>
      <c r="C106" s="211"/>
      <c r="D106" s="5" t="s">
        <v>10</v>
      </c>
      <c r="E106" s="212" t="s">
        <v>263</v>
      </c>
      <c r="G106" s="213">
        <v>100.8</v>
      </c>
      <c r="H106" s="214"/>
      <c r="N106" s="214"/>
      <c r="P106" s="5">
        <v>2</v>
      </c>
      <c r="Q106" s="5" t="s">
        <v>150</v>
      </c>
      <c r="R106" s="5" t="s">
        <v>158</v>
      </c>
      <c r="S106" s="5" t="s">
        <v>150</v>
      </c>
    </row>
    <row r="107" spans="1:19" s="5" customFormat="1" ht="11.25" customHeight="1" x14ac:dyDescent="0.25">
      <c r="A107" s="211"/>
      <c r="B107" s="211"/>
      <c r="C107" s="211"/>
      <c r="D107" s="5" t="s">
        <v>10</v>
      </c>
      <c r="E107" s="212" t="s">
        <v>264</v>
      </c>
      <c r="G107" s="213">
        <v>15</v>
      </c>
      <c r="H107" s="214"/>
      <c r="N107" s="214"/>
      <c r="P107" s="5">
        <v>2</v>
      </c>
      <c r="Q107" s="5" t="s">
        <v>150</v>
      </c>
      <c r="R107" s="5" t="s">
        <v>158</v>
      </c>
      <c r="S107" s="5" t="s">
        <v>150</v>
      </c>
    </row>
    <row r="108" spans="1:19" s="5" customFormat="1" ht="11.25" customHeight="1" x14ac:dyDescent="0.25">
      <c r="A108" s="211"/>
      <c r="B108" s="211"/>
      <c r="C108" s="211"/>
      <c r="D108" s="5" t="s">
        <v>10</v>
      </c>
      <c r="E108" s="212" t="s">
        <v>265</v>
      </c>
      <c r="G108" s="213">
        <v>30.6</v>
      </c>
      <c r="H108" s="214"/>
      <c r="N108" s="214"/>
      <c r="P108" s="5">
        <v>2</v>
      </c>
      <c r="Q108" s="5" t="s">
        <v>150</v>
      </c>
      <c r="R108" s="5" t="s">
        <v>158</v>
      </c>
      <c r="S108" s="5" t="s">
        <v>150</v>
      </c>
    </row>
    <row r="109" spans="1:19" s="5" customFormat="1" ht="11.25" customHeight="1" x14ac:dyDescent="0.25">
      <c r="A109" s="211"/>
      <c r="B109" s="211"/>
      <c r="C109" s="211"/>
      <c r="D109" s="5" t="s">
        <v>10</v>
      </c>
      <c r="E109" s="212" t="s">
        <v>266</v>
      </c>
      <c r="G109" s="213">
        <v>16.45</v>
      </c>
      <c r="H109" s="214"/>
      <c r="N109" s="214"/>
      <c r="P109" s="5">
        <v>2</v>
      </c>
      <c r="Q109" s="5" t="s">
        <v>150</v>
      </c>
      <c r="R109" s="5" t="s">
        <v>158</v>
      </c>
      <c r="S109" s="5" t="s">
        <v>150</v>
      </c>
    </row>
    <row r="110" spans="1:19" s="5" customFormat="1" ht="11.25" customHeight="1" x14ac:dyDescent="0.25">
      <c r="A110" s="211"/>
      <c r="B110" s="211"/>
      <c r="C110" s="211"/>
      <c r="D110" s="5" t="s">
        <v>10</v>
      </c>
      <c r="E110" s="212" t="s">
        <v>267</v>
      </c>
      <c r="G110" s="213">
        <v>4.3499999999999996</v>
      </c>
      <c r="H110" s="214"/>
      <c r="N110" s="214"/>
      <c r="P110" s="5">
        <v>2</v>
      </c>
      <c r="Q110" s="5" t="s">
        <v>150</v>
      </c>
      <c r="R110" s="5" t="s">
        <v>158</v>
      </c>
      <c r="S110" s="5" t="s">
        <v>150</v>
      </c>
    </row>
    <row r="111" spans="1:19" s="6" customFormat="1" ht="11.25" customHeight="1" x14ac:dyDescent="0.25">
      <c r="A111" s="211"/>
      <c r="B111" s="211"/>
      <c r="C111" s="211"/>
      <c r="D111" s="6" t="s">
        <v>10</v>
      </c>
      <c r="E111" s="215" t="s">
        <v>160</v>
      </c>
      <c r="G111" s="216">
        <v>167.2</v>
      </c>
      <c r="H111" s="217"/>
      <c r="N111" s="217"/>
      <c r="P111" s="6">
        <v>2</v>
      </c>
      <c r="Q111" s="6" t="s">
        <v>150</v>
      </c>
      <c r="R111" s="6" t="s">
        <v>158</v>
      </c>
      <c r="S111" s="6" t="s">
        <v>91</v>
      </c>
    </row>
    <row r="112" spans="1:19" s="7" customFormat="1" ht="11.25" customHeight="1" x14ac:dyDescent="0.25">
      <c r="A112" s="218">
        <v>26</v>
      </c>
      <c r="B112" s="218" t="s">
        <v>238</v>
      </c>
      <c r="C112" s="218" t="s">
        <v>239</v>
      </c>
      <c r="D112" s="219" t="s">
        <v>268</v>
      </c>
      <c r="E112" s="220" t="s">
        <v>269</v>
      </c>
      <c r="F112" s="218" t="s">
        <v>155</v>
      </c>
      <c r="G112" s="221">
        <v>30.096</v>
      </c>
      <c r="H112" s="222">
        <v>0</v>
      </c>
      <c r="I112" s="223">
        <f>ROUND(G112*H112,2)</f>
        <v>0</v>
      </c>
      <c r="J112" s="224">
        <v>0</v>
      </c>
      <c r="K112" s="221">
        <f>G112*J112</f>
        <v>0</v>
      </c>
      <c r="L112" s="224">
        <v>0</v>
      </c>
      <c r="M112" s="221">
        <f>G112*L112</f>
        <v>0</v>
      </c>
      <c r="N112" s="225">
        <v>21</v>
      </c>
      <c r="O112" s="226">
        <v>8</v>
      </c>
      <c r="P112" s="7" t="s">
        <v>156</v>
      </c>
    </row>
    <row r="113" spans="1:19" s="4" customFormat="1" ht="22.5" customHeight="1" x14ac:dyDescent="0.25">
      <c r="A113" s="202">
        <v>27</v>
      </c>
      <c r="B113" s="202" t="s">
        <v>151</v>
      </c>
      <c r="C113" s="202" t="s">
        <v>196</v>
      </c>
      <c r="D113" s="203" t="s">
        <v>270</v>
      </c>
      <c r="E113" s="204" t="s">
        <v>271</v>
      </c>
      <c r="F113" s="202" t="s">
        <v>155</v>
      </c>
      <c r="G113" s="205">
        <v>42.468000000000004</v>
      </c>
      <c r="H113" s="206">
        <v>0</v>
      </c>
      <c r="I113" s="207">
        <f>ROUND(G113*H113,2)</f>
        <v>0</v>
      </c>
      <c r="J113" s="208">
        <v>0</v>
      </c>
      <c r="K113" s="205">
        <f>G113*J113</f>
        <v>0</v>
      </c>
      <c r="L113" s="208">
        <v>0</v>
      </c>
      <c r="M113" s="205">
        <f>G113*L113</f>
        <v>0</v>
      </c>
      <c r="N113" s="209">
        <v>21</v>
      </c>
      <c r="O113" s="210">
        <v>4</v>
      </c>
      <c r="P113" s="4" t="s">
        <v>156</v>
      </c>
    </row>
    <row r="114" spans="1:19" s="5" customFormat="1" ht="11.25" customHeight="1" x14ac:dyDescent="0.25">
      <c r="A114" s="211"/>
      <c r="B114" s="211"/>
      <c r="C114" s="211"/>
      <c r="D114" s="5" t="s">
        <v>10</v>
      </c>
      <c r="E114" s="212" t="s">
        <v>272</v>
      </c>
      <c r="G114" s="213">
        <v>13.869</v>
      </c>
      <c r="H114" s="214"/>
      <c r="N114" s="214"/>
      <c r="P114" s="5">
        <v>2</v>
      </c>
      <c r="Q114" s="5" t="s">
        <v>150</v>
      </c>
      <c r="R114" s="5" t="s">
        <v>158</v>
      </c>
      <c r="S114" s="5" t="s">
        <v>150</v>
      </c>
    </row>
    <row r="115" spans="1:19" s="5" customFormat="1" ht="11.25" customHeight="1" x14ac:dyDescent="0.25">
      <c r="A115" s="211"/>
      <c r="B115" s="211"/>
      <c r="C115" s="211"/>
      <c r="D115" s="5" t="s">
        <v>10</v>
      </c>
      <c r="E115" s="212" t="s">
        <v>273</v>
      </c>
      <c r="G115" s="213">
        <v>1.71</v>
      </c>
      <c r="H115" s="214"/>
      <c r="N115" s="214"/>
      <c r="P115" s="5">
        <v>2</v>
      </c>
      <c r="Q115" s="5" t="s">
        <v>150</v>
      </c>
      <c r="R115" s="5" t="s">
        <v>158</v>
      </c>
      <c r="S115" s="5" t="s">
        <v>150</v>
      </c>
    </row>
    <row r="116" spans="1:19" s="5" customFormat="1" ht="11.25" customHeight="1" x14ac:dyDescent="0.25">
      <c r="A116" s="211"/>
      <c r="B116" s="211"/>
      <c r="C116" s="211"/>
      <c r="D116" s="5" t="s">
        <v>10</v>
      </c>
      <c r="E116" s="212" t="s">
        <v>274</v>
      </c>
      <c r="G116" s="213">
        <v>4.6130000000000004</v>
      </c>
      <c r="H116" s="214"/>
      <c r="N116" s="214"/>
      <c r="P116" s="5">
        <v>2</v>
      </c>
      <c r="Q116" s="5" t="s">
        <v>150</v>
      </c>
      <c r="R116" s="5" t="s">
        <v>158</v>
      </c>
      <c r="S116" s="5" t="s">
        <v>150</v>
      </c>
    </row>
    <row r="117" spans="1:19" s="5" customFormat="1" ht="11.25" customHeight="1" x14ac:dyDescent="0.25">
      <c r="A117" s="211"/>
      <c r="B117" s="211"/>
      <c r="C117" s="211"/>
      <c r="D117" s="5" t="s">
        <v>10</v>
      </c>
      <c r="E117" s="212" t="s">
        <v>274</v>
      </c>
      <c r="G117" s="213">
        <v>4.6130000000000004</v>
      </c>
      <c r="H117" s="214"/>
      <c r="N117" s="214"/>
      <c r="P117" s="5">
        <v>2</v>
      </c>
      <c r="Q117" s="5" t="s">
        <v>150</v>
      </c>
      <c r="R117" s="5" t="s">
        <v>158</v>
      </c>
      <c r="S117" s="5" t="s">
        <v>150</v>
      </c>
    </row>
    <row r="118" spans="1:19" s="5" customFormat="1" ht="11.25" customHeight="1" x14ac:dyDescent="0.25">
      <c r="A118" s="211"/>
      <c r="B118" s="211"/>
      <c r="C118" s="211"/>
      <c r="D118" s="5" t="s">
        <v>10</v>
      </c>
      <c r="E118" s="212" t="s">
        <v>275</v>
      </c>
      <c r="G118" s="213">
        <v>6.165</v>
      </c>
      <c r="H118" s="214"/>
      <c r="N118" s="214"/>
      <c r="P118" s="5">
        <v>2</v>
      </c>
      <c r="Q118" s="5" t="s">
        <v>150</v>
      </c>
      <c r="R118" s="5" t="s">
        <v>158</v>
      </c>
      <c r="S118" s="5" t="s">
        <v>150</v>
      </c>
    </row>
    <row r="119" spans="1:19" s="5" customFormat="1" ht="11.25" customHeight="1" x14ac:dyDescent="0.25">
      <c r="A119" s="211"/>
      <c r="B119" s="211"/>
      <c r="C119" s="211"/>
      <c r="D119" s="5" t="s">
        <v>10</v>
      </c>
      <c r="E119" s="212" t="s">
        <v>275</v>
      </c>
      <c r="G119" s="213">
        <v>6.165</v>
      </c>
      <c r="H119" s="214"/>
      <c r="N119" s="214"/>
      <c r="P119" s="5">
        <v>2</v>
      </c>
      <c r="Q119" s="5" t="s">
        <v>150</v>
      </c>
      <c r="R119" s="5" t="s">
        <v>158</v>
      </c>
      <c r="S119" s="5" t="s">
        <v>150</v>
      </c>
    </row>
    <row r="120" spans="1:19" s="5" customFormat="1" ht="11.25" customHeight="1" x14ac:dyDescent="0.25">
      <c r="A120" s="211"/>
      <c r="B120" s="211"/>
      <c r="C120" s="211"/>
      <c r="D120" s="5" t="s">
        <v>10</v>
      </c>
      <c r="E120" s="212" t="s">
        <v>276</v>
      </c>
      <c r="G120" s="213">
        <v>5.3330000000000002</v>
      </c>
      <c r="H120" s="214"/>
      <c r="N120" s="214"/>
      <c r="P120" s="5">
        <v>2</v>
      </c>
      <c r="Q120" s="5" t="s">
        <v>150</v>
      </c>
      <c r="R120" s="5" t="s">
        <v>158</v>
      </c>
      <c r="S120" s="5" t="s">
        <v>150</v>
      </c>
    </row>
    <row r="121" spans="1:19" s="6" customFormat="1" ht="11.25" customHeight="1" x14ac:dyDescent="0.25">
      <c r="A121" s="211"/>
      <c r="B121" s="211"/>
      <c r="C121" s="211"/>
      <c r="D121" s="6" t="s">
        <v>10</v>
      </c>
      <c r="E121" s="215" t="s">
        <v>160</v>
      </c>
      <c r="G121" s="216">
        <v>42.468000000000004</v>
      </c>
      <c r="H121" s="217"/>
      <c r="N121" s="217"/>
      <c r="P121" s="6">
        <v>2</v>
      </c>
      <c r="Q121" s="6" t="s">
        <v>150</v>
      </c>
      <c r="R121" s="6" t="s">
        <v>158</v>
      </c>
      <c r="S121" s="6" t="s">
        <v>91</v>
      </c>
    </row>
    <row r="122" spans="1:19" s="7" customFormat="1" ht="11.25" customHeight="1" x14ac:dyDescent="0.25">
      <c r="A122" s="218">
        <v>28</v>
      </c>
      <c r="B122" s="218" t="s">
        <v>238</v>
      </c>
      <c r="C122" s="218" t="s">
        <v>239</v>
      </c>
      <c r="D122" s="219" t="s">
        <v>277</v>
      </c>
      <c r="E122" s="220" t="s">
        <v>278</v>
      </c>
      <c r="F122" s="218" t="s">
        <v>155</v>
      </c>
      <c r="G122" s="221">
        <v>43.317</v>
      </c>
      <c r="H122" s="222">
        <v>0</v>
      </c>
      <c r="I122" s="223">
        <f>ROUND(G122*H122,2)</f>
        <v>0</v>
      </c>
      <c r="J122" s="224">
        <v>0</v>
      </c>
      <c r="K122" s="221">
        <f>G122*J122</f>
        <v>0</v>
      </c>
      <c r="L122" s="224">
        <v>0</v>
      </c>
      <c r="M122" s="221">
        <f>G122*L122</f>
        <v>0</v>
      </c>
      <c r="N122" s="225">
        <v>21</v>
      </c>
      <c r="O122" s="226">
        <v>8</v>
      </c>
      <c r="P122" s="7" t="s">
        <v>156</v>
      </c>
    </row>
    <row r="123" spans="1:19" s="4" customFormat="1" ht="22.5" customHeight="1" x14ac:dyDescent="0.25">
      <c r="A123" s="202">
        <v>29</v>
      </c>
      <c r="B123" s="202" t="s">
        <v>151</v>
      </c>
      <c r="C123" s="202" t="s">
        <v>279</v>
      </c>
      <c r="D123" s="203" t="s">
        <v>280</v>
      </c>
      <c r="E123" s="204" t="s">
        <v>281</v>
      </c>
      <c r="F123" s="202" t="s">
        <v>155</v>
      </c>
      <c r="G123" s="205">
        <v>99.284000000000006</v>
      </c>
      <c r="H123" s="206">
        <v>0</v>
      </c>
      <c r="I123" s="207">
        <f>ROUND(G123*H123,2)</f>
        <v>0</v>
      </c>
      <c r="J123" s="208">
        <v>0</v>
      </c>
      <c r="K123" s="205">
        <f>G123*J123</f>
        <v>0</v>
      </c>
      <c r="L123" s="208">
        <v>0</v>
      </c>
      <c r="M123" s="205">
        <f>G123*L123</f>
        <v>0</v>
      </c>
      <c r="N123" s="209">
        <v>21</v>
      </c>
      <c r="O123" s="210">
        <v>4</v>
      </c>
      <c r="P123" s="4" t="s">
        <v>156</v>
      </c>
    </row>
    <row r="124" spans="1:19" s="5" customFormat="1" ht="11.25" customHeight="1" x14ac:dyDescent="0.25">
      <c r="A124" s="211"/>
      <c r="B124" s="211"/>
      <c r="C124" s="211"/>
      <c r="D124" s="5" t="s">
        <v>10</v>
      </c>
      <c r="E124" s="212" t="s">
        <v>282</v>
      </c>
      <c r="G124" s="213">
        <v>99.284000000000006</v>
      </c>
      <c r="H124" s="214"/>
      <c r="N124" s="214"/>
      <c r="P124" s="5">
        <v>2</v>
      </c>
      <c r="Q124" s="5" t="s">
        <v>150</v>
      </c>
      <c r="R124" s="5" t="s">
        <v>158</v>
      </c>
      <c r="S124" s="5" t="s">
        <v>150</v>
      </c>
    </row>
    <row r="125" spans="1:19" s="6" customFormat="1" ht="11.25" customHeight="1" x14ac:dyDescent="0.25">
      <c r="A125" s="211"/>
      <c r="B125" s="211"/>
      <c r="C125" s="211"/>
      <c r="D125" s="6" t="s">
        <v>10</v>
      </c>
      <c r="E125" s="215" t="s">
        <v>160</v>
      </c>
      <c r="G125" s="216">
        <v>99.284000000000006</v>
      </c>
      <c r="H125" s="217"/>
      <c r="N125" s="217"/>
      <c r="P125" s="6">
        <v>2</v>
      </c>
      <c r="Q125" s="6" t="s">
        <v>150</v>
      </c>
      <c r="R125" s="6" t="s">
        <v>158</v>
      </c>
      <c r="S125" s="6" t="s">
        <v>91</v>
      </c>
    </row>
    <row r="126" spans="1:19" s="4" customFormat="1" ht="11.25" customHeight="1" x14ac:dyDescent="0.25">
      <c r="A126" s="202">
        <v>30</v>
      </c>
      <c r="B126" s="202" t="s">
        <v>151</v>
      </c>
      <c r="C126" s="202" t="s">
        <v>279</v>
      </c>
      <c r="D126" s="203" t="s">
        <v>283</v>
      </c>
      <c r="E126" s="204" t="s">
        <v>284</v>
      </c>
      <c r="F126" s="202" t="s">
        <v>155</v>
      </c>
      <c r="G126" s="205">
        <v>99.284000000000006</v>
      </c>
      <c r="H126" s="206">
        <v>0</v>
      </c>
      <c r="I126" s="207">
        <f>ROUND(G126*H126,2)</f>
        <v>0</v>
      </c>
      <c r="J126" s="208">
        <v>0</v>
      </c>
      <c r="K126" s="205">
        <f>G126*J126</f>
        <v>0</v>
      </c>
      <c r="L126" s="208">
        <v>0</v>
      </c>
      <c r="M126" s="205">
        <f>G126*L126</f>
        <v>0</v>
      </c>
      <c r="N126" s="209">
        <v>21</v>
      </c>
      <c r="O126" s="210">
        <v>4</v>
      </c>
      <c r="P126" s="4" t="s">
        <v>156</v>
      </c>
    </row>
    <row r="127" spans="1:19" s="7" customFormat="1" ht="11.25" customHeight="1" x14ac:dyDescent="0.25">
      <c r="A127" s="218">
        <v>31</v>
      </c>
      <c r="B127" s="218" t="s">
        <v>238</v>
      </c>
      <c r="C127" s="218" t="s">
        <v>239</v>
      </c>
      <c r="D127" s="219" t="s">
        <v>259</v>
      </c>
      <c r="E127" s="220" t="s">
        <v>260</v>
      </c>
      <c r="F127" s="218" t="s">
        <v>155</v>
      </c>
      <c r="G127" s="221">
        <v>99.284000000000006</v>
      </c>
      <c r="H127" s="222">
        <v>0</v>
      </c>
      <c r="I127" s="223">
        <f>ROUND(G127*H127,2)</f>
        <v>0</v>
      </c>
      <c r="J127" s="224">
        <v>0</v>
      </c>
      <c r="K127" s="221">
        <f>G127*J127</f>
        <v>0</v>
      </c>
      <c r="L127" s="224">
        <v>0</v>
      </c>
      <c r="M127" s="221">
        <f>G127*L127</f>
        <v>0</v>
      </c>
      <c r="N127" s="225">
        <v>21</v>
      </c>
      <c r="O127" s="226">
        <v>8</v>
      </c>
      <c r="P127" s="7" t="s">
        <v>156</v>
      </c>
    </row>
    <row r="128" spans="1:19" s="4" customFormat="1" ht="11.25" customHeight="1" x14ac:dyDescent="0.25">
      <c r="A128" s="202">
        <v>32</v>
      </c>
      <c r="B128" s="202" t="s">
        <v>151</v>
      </c>
      <c r="C128" s="202" t="s">
        <v>285</v>
      </c>
      <c r="D128" s="203" t="s">
        <v>286</v>
      </c>
      <c r="E128" s="204" t="s">
        <v>287</v>
      </c>
      <c r="F128" s="202" t="s">
        <v>155</v>
      </c>
      <c r="G128" s="205">
        <v>436.22899999999998</v>
      </c>
      <c r="H128" s="206">
        <v>0</v>
      </c>
      <c r="I128" s="207">
        <f>ROUND(G128*H128,2)</f>
        <v>0</v>
      </c>
      <c r="J128" s="208">
        <v>0</v>
      </c>
      <c r="K128" s="205">
        <f>G128*J128</f>
        <v>0</v>
      </c>
      <c r="L128" s="208">
        <v>0</v>
      </c>
      <c r="M128" s="205">
        <f>G128*L128</f>
        <v>0</v>
      </c>
      <c r="N128" s="209">
        <v>21</v>
      </c>
      <c r="O128" s="210">
        <v>4</v>
      </c>
      <c r="P128" s="4" t="s">
        <v>156</v>
      </c>
    </row>
    <row r="129" spans="1:19" s="5" customFormat="1" ht="11.25" customHeight="1" x14ac:dyDescent="0.25">
      <c r="A129" s="211"/>
      <c r="B129" s="211"/>
      <c r="C129" s="211"/>
      <c r="D129" s="5" t="s">
        <v>10</v>
      </c>
      <c r="E129" s="212" t="s">
        <v>288</v>
      </c>
      <c r="G129" s="213">
        <v>436.22899999999998</v>
      </c>
      <c r="H129" s="214"/>
      <c r="N129" s="214"/>
      <c r="P129" s="5">
        <v>2</v>
      </c>
      <c r="Q129" s="5" t="s">
        <v>150</v>
      </c>
      <c r="R129" s="5" t="s">
        <v>158</v>
      </c>
      <c r="S129" s="5" t="s">
        <v>91</v>
      </c>
    </row>
    <row r="130" spans="1:19" s="4" customFormat="1" ht="11.25" customHeight="1" x14ac:dyDescent="0.25">
      <c r="A130" s="202">
        <v>33</v>
      </c>
      <c r="B130" s="202" t="s">
        <v>151</v>
      </c>
      <c r="C130" s="202" t="s">
        <v>196</v>
      </c>
      <c r="D130" s="203" t="s">
        <v>289</v>
      </c>
      <c r="E130" s="204" t="s">
        <v>290</v>
      </c>
      <c r="F130" s="202" t="s">
        <v>155</v>
      </c>
      <c r="G130" s="205">
        <v>330.94799999999998</v>
      </c>
      <c r="H130" s="206">
        <v>0</v>
      </c>
      <c r="I130" s="207">
        <f>ROUND(G130*H130,2)</f>
        <v>0</v>
      </c>
      <c r="J130" s="208">
        <v>0</v>
      </c>
      <c r="K130" s="205">
        <f>G130*J130</f>
        <v>0</v>
      </c>
      <c r="L130" s="208">
        <v>0</v>
      </c>
      <c r="M130" s="205">
        <f>G130*L130</f>
        <v>0</v>
      </c>
      <c r="N130" s="209">
        <v>21</v>
      </c>
      <c r="O130" s="210">
        <v>4</v>
      </c>
      <c r="P130" s="4" t="s">
        <v>156</v>
      </c>
    </row>
    <row r="131" spans="1:19" s="5" customFormat="1" ht="11.25" customHeight="1" x14ac:dyDescent="0.25">
      <c r="A131" s="211"/>
      <c r="B131" s="211"/>
      <c r="C131" s="211"/>
      <c r="D131" s="5" t="s">
        <v>10</v>
      </c>
      <c r="E131" s="212" t="s">
        <v>237</v>
      </c>
      <c r="G131" s="213">
        <v>330.94799999999998</v>
      </c>
      <c r="H131" s="214"/>
      <c r="N131" s="214"/>
      <c r="P131" s="5">
        <v>2</v>
      </c>
      <c r="Q131" s="5" t="s">
        <v>150</v>
      </c>
      <c r="R131" s="5" t="s">
        <v>158</v>
      </c>
      <c r="S131" s="5" t="s">
        <v>91</v>
      </c>
    </row>
    <row r="132" spans="1:19" s="4" customFormat="1" ht="11.25" customHeight="1" x14ac:dyDescent="0.25">
      <c r="A132" s="202">
        <v>34</v>
      </c>
      <c r="B132" s="202" t="s">
        <v>151</v>
      </c>
      <c r="C132" s="202" t="s">
        <v>285</v>
      </c>
      <c r="D132" s="203" t="s">
        <v>291</v>
      </c>
      <c r="E132" s="204" t="s">
        <v>292</v>
      </c>
      <c r="F132" s="202" t="s">
        <v>155</v>
      </c>
      <c r="G132" s="205">
        <v>2.7</v>
      </c>
      <c r="H132" s="206">
        <v>0</v>
      </c>
      <c r="I132" s="207">
        <f>ROUND(G132*H132,2)</f>
        <v>0</v>
      </c>
      <c r="J132" s="208">
        <v>0</v>
      </c>
      <c r="K132" s="205">
        <f>G132*J132</f>
        <v>0</v>
      </c>
      <c r="L132" s="208">
        <v>0</v>
      </c>
      <c r="M132" s="205">
        <f>G132*L132</f>
        <v>0</v>
      </c>
      <c r="N132" s="209">
        <v>21</v>
      </c>
      <c r="O132" s="210">
        <v>4</v>
      </c>
      <c r="P132" s="4" t="s">
        <v>156</v>
      </c>
    </row>
    <row r="133" spans="1:19" s="5" customFormat="1" ht="11.25" customHeight="1" x14ac:dyDescent="0.25">
      <c r="A133" s="211"/>
      <c r="B133" s="211"/>
      <c r="C133" s="211"/>
      <c r="D133" s="5" t="s">
        <v>10</v>
      </c>
      <c r="E133" s="212" t="s">
        <v>293</v>
      </c>
      <c r="G133" s="213">
        <v>2.7</v>
      </c>
      <c r="H133" s="214"/>
      <c r="N133" s="214"/>
      <c r="P133" s="5">
        <v>2</v>
      </c>
      <c r="Q133" s="5" t="s">
        <v>150</v>
      </c>
      <c r="R133" s="5" t="s">
        <v>158</v>
      </c>
      <c r="S133" s="5" t="s">
        <v>91</v>
      </c>
    </row>
    <row r="134" spans="1:19" s="4" customFormat="1" ht="11.25" customHeight="1" x14ac:dyDescent="0.25">
      <c r="A134" s="202">
        <v>35</v>
      </c>
      <c r="B134" s="202" t="s">
        <v>151</v>
      </c>
      <c r="C134" s="202" t="s">
        <v>196</v>
      </c>
      <c r="D134" s="203" t="s">
        <v>294</v>
      </c>
      <c r="E134" s="204" t="s">
        <v>295</v>
      </c>
      <c r="F134" s="202" t="s">
        <v>155</v>
      </c>
      <c r="G134" s="205">
        <v>82.777000000000001</v>
      </c>
      <c r="H134" s="206">
        <v>0</v>
      </c>
      <c r="I134" s="207">
        <f>ROUND(G134*H134,2)</f>
        <v>0</v>
      </c>
      <c r="J134" s="208">
        <v>0</v>
      </c>
      <c r="K134" s="205">
        <f>G134*J134</f>
        <v>0</v>
      </c>
      <c r="L134" s="208">
        <v>0</v>
      </c>
      <c r="M134" s="205">
        <f>G134*L134</f>
        <v>0</v>
      </c>
      <c r="N134" s="209">
        <v>21</v>
      </c>
      <c r="O134" s="210">
        <v>4</v>
      </c>
      <c r="P134" s="4" t="s">
        <v>156</v>
      </c>
    </row>
    <row r="135" spans="1:19" s="5" customFormat="1" ht="11.25" customHeight="1" x14ac:dyDescent="0.25">
      <c r="A135" s="211"/>
      <c r="B135" s="211"/>
      <c r="C135" s="211"/>
      <c r="D135" s="5" t="s">
        <v>10</v>
      </c>
      <c r="E135" s="212" t="s">
        <v>296</v>
      </c>
      <c r="G135" s="213">
        <v>44.320999999999998</v>
      </c>
      <c r="H135" s="214"/>
      <c r="N135" s="214"/>
      <c r="P135" s="5">
        <v>2</v>
      </c>
      <c r="Q135" s="5" t="s">
        <v>150</v>
      </c>
      <c r="R135" s="5" t="s">
        <v>158</v>
      </c>
      <c r="S135" s="5" t="s">
        <v>150</v>
      </c>
    </row>
    <row r="136" spans="1:19" s="5" customFormat="1" ht="11.25" customHeight="1" x14ac:dyDescent="0.25">
      <c r="A136" s="211"/>
      <c r="B136" s="211"/>
      <c r="C136" s="211"/>
      <c r="D136" s="5" t="s">
        <v>10</v>
      </c>
      <c r="E136" s="212" t="s">
        <v>297</v>
      </c>
      <c r="G136" s="213">
        <v>38.456000000000003</v>
      </c>
      <c r="H136" s="214"/>
      <c r="N136" s="214"/>
      <c r="P136" s="5">
        <v>2</v>
      </c>
      <c r="Q136" s="5" t="s">
        <v>150</v>
      </c>
      <c r="R136" s="5" t="s">
        <v>158</v>
      </c>
      <c r="S136" s="5" t="s">
        <v>150</v>
      </c>
    </row>
    <row r="137" spans="1:19" s="6" customFormat="1" ht="11.25" customHeight="1" x14ac:dyDescent="0.25">
      <c r="A137" s="211"/>
      <c r="B137" s="211"/>
      <c r="C137" s="211"/>
      <c r="D137" s="6" t="s">
        <v>10</v>
      </c>
      <c r="E137" s="215" t="s">
        <v>160</v>
      </c>
      <c r="G137" s="216">
        <v>82.777000000000001</v>
      </c>
      <c r="H137" s="217"/>
      <c r="N137" s="217"/>
      <c r="P137" s="6">
        <v>2</v>
      </c>
      <c r="Q137" s="6" t="s">
        <v>150</v>
      </c>
      <c r="R137" s="6" t="s">
        <v>158</v>
      </c>
      <c r="S137" s="6" t="s">
        <v>91</v>
      </c>
    </row>
    <row r="138" spans="1:19" s="4" customFormat="1" ht="11.25" customHeight="1" x14ac:dyDescent="0.25">
      <c r="A138" s="202">
        <v>36</v>
      </c>
      <c r="B138" s="202" t="s">
        <v>151</v>
      </c>
      <c r="C138" s="202" t="s">
        <v>196</v>
      </c>
      <c r="D138" s="203" t="s">
        <v>298</v>
      </c>
      <c r="E138" s="204" t="s">
        <v>299</v>
      </c>
      <c r="F138" s="202" t="s">
        <v>155</v>
      </c>
      <c r="G138" s="205">
        <v>88.65</v>
      </c>
      <c r="H138" s="206">
        <v>0</v>
      </c>
      <c r="I138" s="207">
        <f>ROUND(G138*H138,2)</f>
        <v>0</v>
      </c>
      <c r="J138" s="208">
        <v>0</v>
      </c>
      <c r="K138" s="205">
        <f>G138*J138</f>
        <v>0</v>
      </c>
      <c r="L138" s="208">
        <v>0</v>
      </c>
      <c r="M138" s="205">
        <f>G138*L138</f>
        <v>0</v>
      </c>
      <c r="N138" s="209">
        <v>21</v>
      </c>
      <c r="O138" s="210">
        <v>4</v>
      </c>
      <c r="P138" s="4" t="s">
        <v>156</v>
      </c>
    </row>
    <row r="139" spans="1:19" s="5" customFormat="1" ht="11.25" customHeight="1" x14ac:dyDescent="0.25">
      <c r="A139" s="211"/>
      <c r="B139" s="211"/>
      <c r="C139" s="211"/>
      <c r="D139" s="5" t="s">
        <v>10</v>
      </c>
      <c r="E139" s="212" t="s">
        <v>300</v>
      </c>
      <c r="G139" s="213">
        <v>28.8</v>
      </c>
      <c r="H139" s="214"/>
      <c r="N139" s="214"/>
      <c r="P139" s="5">
        <v>2</v>
      </c>
      <c r="Q139" s="5" t="s">
        <v>150</v>
      </c>
      <c r="R139" s="5" t="s">
        <v>158</v>
      </c>
      <c r="S139" s="5" t="s">
        <v>150</v>
      </c>
    </row>
    <row r="140" spans="1:19" s="5" customFormat="1" ht="11.25" customHeight="1" x14ac:dyDescent="0.25">
      <c r="A140" s="211"/>
      <c r="B140" s="211"/>
      <c r="C140" s="211"/>
      <c r="D140" s="5" t="s">
        <v>10</v>
      </c>
      <c r="E140" s="212" t="s">
        <v>301</v>
      </c>
      <c r="G140" s="213">
        <v>2.31</v>
      </c>
      <c r="H140" s="214"/>
      <c r="N140" s="214"/>
      <c r="P140" s="5">
        <v>2</v>
      </c>
      <c r="Q140" s="5" t="s">
        <v>150</v>
      </c>
      <c r="R140" s="5" t="s">
        <v>158</v>
      </c>
      <c r="S140" s="5" t="s">
        <v>150</v>
      </c>
    </row>
    <row r="141" spans="1:19" s="5" customFormat="1" ht="11.25" customHeight="1" x14ac:dyDescent="0.25">
      <c r="A141" s="211"/>
      <c r="B141" s="211"/>
      <c r="C141" s="211"/>
      <c r="D141" s="5" t="s">
        <v>10</v>
      </c>
      <c r="E141" s="212" t="s">
        <v>302</v>
      </c>
      <c r="G141" s="213">
        <v>5.52</v>
      </c>
      <c r="H141" s="214"/>
      <c r="N141" s="214"/>
      <c r="P141" s="5">
        <v>2</v>
      </c>
      <c r="Q141" s="5" t="s">
        <v>150</v>
      </c>
      <c r="R141" s="5" t="s">
        <v>158</v>
      </c>
      <c r="S141" s="5" t="s">
        <v>150</v>
      </c>
    </row>
    <row r="142" spans="1:19" s="5" customFormat="1" ht="11.25" customHeight="1" x14ac:dyDescent="0.25">
      <c r="A142" s="211"/>
      <c r="B142" s="211"/>
      <c r="C142" s="211"/>
      <c r="D142" s="5" t="s">
        <v>10</v>
      </c>
      <c r="E142" s="212" t="s">
        <v>303</v>
      </c>
      <c r="G142" s="213">
        <v>8.64</v>
      </c>
      <c r="H142" s="214"/>
      <c r="N142" s="214"/>
      <c r="P142" s="5">
        <v>2</v>
      </c>
      <c r="Q142" s="5" t="s">
        <v>150</v>
      </c>
      <c r="R142" s="5" t="s">
        <v>158</v>
      </c>
      <c r="S142" s="5" t="s">
        <v>150</v>
      </c>
    </row>
    <row r="143" spans="1:19" s="5" customFormat="1" ht="11.25" customHeight="1" x14ac:dyDescent="0.25">
      <c r="A143" s="211"/>
      <c r="B143" s="211"/>
      <c r="C143" s="211"/>
      <c r="D143" s="5" t="s">
        <v>10</v>
      </c>
      <c r="E143" s="212" t="s">
        <v>304</v>
      </c>
      <c r="G143" s="213">
        <v>5.28</v>
      </c>
      <c r="H143" s="214"/>
      <c r="N143" s="214"/>
      <c r="P143" s="5">
        <v>2</v>
      </c>
      <c r="Q143" s="5" t="s">
        <v>150</v>
      </c>
      <c r="R143" s="5" t="s">
        <v>158</v>
      </c>
      <c r="S143" s="5" t="s">
        <v>150</v>
      </c>
    </row>
    <row r="144" spans="1:19" s="5" customFormat="1" ht="11.25" customHeight="1" x14ac:dyDescent="0.25">
      <c r="A144" s="211"/>
      <c r="B144" s="211"/>
      <c r="C144" s="211"/>
      <c r="D144" s="5" t="s">
        <v>10</v>
      </c>
      <c r="E144" s="212" t="s">
        <v>305</v>
      </c>
      <c r="G144" s="213">
        <v>18.72</v>
      </c>
      <c r="H144" s="214"/>
      <c r="N144" s="214"/>
      <c r="P144" s="5">
        <v>2</v>
      </c>
      <c r="Q144" s="5" t="s">
        <v>150</v>
      </c>
      <c r="R144" s="5" t="s">
        <v>158</v>
      </c>
      <c r="S144" s="5" t="s">
        <v>150</v>
      </c>
    </row>
    <row r="145" spans="1:19" s="5" customFormat="1" ht="11.25" customHeight="1" x14ac:dyDescent="0.25">
      <c r="A145" s="211"/>
      <c r="B145" s="211"/>
      <c r="C145" s="211"/>
      <c r="D145" s="5" t="s">
        <v>10</v>
      </c>
      <c r="E145" s="212" t="s">
        <v>306</v>
      </c>
      <c r="G145" s="213">
        <v>10.8</v>
      </c>
      <c r="H145" s="214"/>
      <c r="N145" s="214"/>
      <c r="P145" s="5">
        <v>2</v>
      </c>
      <c r="Q145" s="5" t="s">
        <v>150</v>
      </c>
      <c r="R145" s="5" t="s">
        <v>158</v>
      </c>
      <c r="S145" s="5" t="s">
        <v>150</v>
      </c>
    </row>
    <row r="146" spans="1:19" s="5" customFormat="1" ht="11.25" customHeight="1" x14ac:dyDescent="0.25">
      <c r="A146" s="211"/>
      <c r="B146" s="211"/>
      <c r="C146" s="211"/>
      <c r="D146" s="5" t="s">
        <v>10</v>
      </c>
      <c r="E146" s="212" t="s">
        <v>307</v>
      </c>
      <c r="G146" s="213">
        <v>8.58</v>
      </c>
      <c r="H146" s="214"/>
      <c r="N146" s="214"/>
      <c r="P146" s="5">
        <v>2</v>
      </c>
      <c r="Q146" s="5" t="s">
        <v>150</v>
      </c>
      <c r="R146" s="5" t="s">
        <v>158</v>
      </c>
      <c r="S146" s="5" t="s">
        <v>150</v>
      </c>
    </row>
    <row r="147" spans="1:19" s="6" customFormat="1" ht="11.25" customHeight="1" x14ac:dyDescent="0.25">
      <c r="A147" s="211"/>
      <c r="B147" s="211"/>
      <c r="C147" s="211"/>
      <c r="D147" s="6" t="s">
        <v>10</v>
      </c>
      <c r="E147" s="215" t="s">
        <v>160</v>
      </c>
      <c r="G147" s="216">
        <v>88.65</v>
      </c>
      <c r="H147" s="217"/>
      <c r="N147" s="217"/>
      <c r="P147" s="6">
        <v>2</v>
      </c>
      <c r="Q147" s="6" t="s">
        <v>150</v>
      </c>
      <c r="R147" s="6" t="s">
        <v>158</v>
      </c>
      <c r="S147" s="6" t="s">
        <v>91</v>
      </c>
    </row>
    <row r="148" spans="1:19" s="4" customFormat="1" ht="11.25" customHeight="1" x14ac:dyDescent="0.25">
      <c r="A148" s="202">
        <v>37</v>
      </c>
      <c r="B148" s="202" t="s">
        <v>151</v>
      </c>
      <c r="C148" s="202" t="s">
        <v>285</v>
      </c>
      <c r="D148" s="203" t="s">
        <v>308</v>
      </c>
      <c r="E148" s="204" t="s">
        <v>309</v>
      </c>
      <c r="F148" s="202" t="s">
        <v>155</v>
      </c>
      <c r="G148" s="205">
        <v>436.22899999999998</v>
      </c>
      <c r="H148" s="206">
        <v>0</v>
      </c>
      <c r="I148" s="207">
        <f>ROUND(G148*H148,2)</f>
        <v>0</v>
      </c>
      <c r="J148" s="208">
        <v>0</v>
      </c>
      <c r="K148" s="205">
        <f>G148*J148</f>
        <v>0</v>
      </c>
      <c r="L148" s="208">
        <v>0</v>
      </c>
      <c r="M148" s="205">
        <f>G148*L148</f>
        <v>0</v>
      </c>
      <c r="N148" s="209">
        <v>21</v>
      </c>
      <c r="O148" s="210">
        <v>4</v>
      </c>
      <c r="P148" s="4" t="s">
        <v>156</v>
      </c>
    </row>
    <row r="149" spans="1:19" s="5" customFormat="1" ht="11.25" customHeight="1" x14ac:dyDescent="0.25">
      <c r="A149" s="211"/>
      <c r="B149" s="211"/>
      <c r="C149" s="211"/>
      <c r="D149" s="5" t="s">
        <v>10</v>
      </c>
      <c r="E149" s="212" t="s">
        <v>310</v>
      </c>
      <c r="G149" s="213">
        <v>16.026</v>
      </c>
      <c r="H149" s="214"/>
      <c r="N149" s="214"/>
      <c r="P149" s="5">
        <v>2</v>
      </c>
      <c r="Q149" s="5" t="s">
        <v>150</v>
      </c>
      <c r="R149" s="5" t="s">
        <v>158</v>
      </c>
      <c r="S149" s="5" t="s">
        <v>150</v>
      </c>
    </row>
    <row r="150" spans="1:19" s="5" customFormat="1" ht="11.25" customHeight="1" x14ac:dyDescent="0.25">
      <c r="A150" s="211"/>
      <c r="B150" s="211"/>
      <c r="C150" s="211"/>
      <c r="D150" s="5" t="s">
        <v>10</v>
      </c>
      <c r="E150" s="212" t="s">
        <v>311</v>
      </c>
      <c r="G150" s="213">
        <v>330.94799999999998</v>
      </c>
      <c r="H150" s="214"/>
      <c r="N150" s="214"/>
      <c r="P150" s="5">
        <v>2</v>
      </c>
      <c r="Q150" s="5" t="s">
        <v>150</v>
      </c>
      <c r="R150" s="5" t="s">
        <v>158</v>
      </c>
      <c r="S150" s="5" t="s">
        <v>150</v>
      </c>
    </row>
    <row r="151" spans="1:19" s="5" customFormat="1" ht="11.25" customHeight="1" x14ac:dyDescent="0.25">
      <c r="A151" s="211"/>
      <c r="B151" s="211"/>
      <c r="C151" s="211"/>
      <c r="D151" s="5" t="s">
        <v>10</v>
      </c>
      <c r="E151" s="212" t="s">
        <v>312</v>
      </c>
      <c r="G151" s="213">
        <v>25.050999999999998</v>
      </c>
      <c r="H151" s="214"/>
      <c r="N151" s="214"/>
      <c r="P151" s="5">
        <v>2</v>
      </c>
      <c r="Q151" s="5" t="s">
        <v>150</v>
      </c>
      <c r="R151" s="5" t="s">
        <v>158</v>
      </c>
      <c r="S151" s="5" t="s">
        <v>150</v>
      </c>
    </row>
    <row r="152" spans="1:19" s="5" customFormat="1" ht="11.25" customHeight="1" x14ac:dyDescent="0.25">
      <c r="A152" s="211"/>
      <c r="B152" s="211"/>
      <c r="C152" s="211"/>
      <c r="D152" s="5" t="s">
        <v>10</v>
      </c>
      <c r="E152" s="212" t="s">
        <v>313</v>
      </c>
      <c r="G152" s="213">
        <v>21.736000000000001</v>
      </c>
      <c r="H152" s="214"/>
      <c r="N152" s="214"/>
      <c r="P152" s="5">
        <v>2</v>
      </c>
      <c r="Q152" s="5" t="s">
        <v>150</v>
      </c>
      <c r="R152" s="5" t="s">
        <v>158</v>
      </c>
      <c r="S152" s="5" t="s">
        <v>150</v>
      </c>
    </row>
    <row r="153" spans="1:19" s="5" customFormat="1" ht="11.25" customHeight="1" x14ac:dyDescent="0.25">
      <c r="A153" s="211"/>
      <c r="B153" s="211"/>
      <c r="C153" s="211"/>
      <c r="D153" s="5" t="s">
        <v>10</v>
      </c>
      <c r="E153" s="212" t="s">
        <v>314</v>
      </c>
      <c r="G153" s="213">
        <v>42.468000000000004</v>
      </c>
      <c r="H153" s="214"/>
      <c r="N153" s="214"/>
      <c r="P153" s="5">
        <v>2</v>
      </c>
      <c r="Q153" s="5" t="s">
        <v>150</v>
      </c>
      <c r="R153" s="5" t="s">
        <v>158</v>
      </c>
      <c r="S153" s="5" t="s">
        <v>150</v>
      </c>
    </row>
    <row r="154" spans="1:19" s="6" customFormat="1" ht="11.25" customHeight="1" x14ac:dyDescent="0.25">
      <c r="A154" s="211"/>
      <c r="B154" s="211"/>
      <c r="C154" s="211"/>
      <c r="D154" s="6" t="s">
        <v>288</v>
      </c>
      <c r="E154" s="215" t="s">
        <v>160</v>
      </c>
      <c r="G154" s="216">
        <v>436.22899999999998</v>
      </c>
      <c r="H154" s="217"/>
      <c r="N154" s="217"/>
      <c r="P154" s="6">
        <v>2</v>
      </c>
      <c r="Q154" s="6" t="s">
        <v>150</v>
      </c>
      <c r="R154" s="6" t="s">
        <v>158</v>
      </c>
      <c r="S154" s="6" t="s">
        <v>91</v>
      </c>
    </row>
    <row r="155" spans="1:19" s="4" customFormat="1" ht="22.5" customHeight="1" x14ac:dyDescent="0.25">
      <c r="A155" s="202">
        <v>38</v>
      </c>
      <c r="B155" s="202" t="s">
        <v>151</v>
      </c>
      <c r="C155" s="202" t="s">
        <v>196</v>
      </c>
      <c r="D155" s="203" t="s">
        <v>315</v>
      </c>
      <c r="E155" s="204" t="s">
        <v>316</v>
      </c>
      <c r="F155" s="202" t="s">
        <v>155</v>
      </c>
      <c r="G155" s="205">
        <v>53.35</v>
      </c>
      <c r="H155" s="206">
        <v>0</v>
      </c>
      <c r="I155" s="207">
        <f>ROUND(G155*H155,2)</f>
        <v>0</v>
      </c>
      <c r="J155" s="208">
        <v>0</v>
      </c>
      <c r="K155" s="205">
        <f>G155*J155</f>
        <v>0</v>
      </c>
      <c r="L155" s="208">
        <v>0</v>
      </c>
      <c r="M155" s="205">
        <f>G155*L155</f>
        <v>0</v>
      </c>
      <c r="N155" s="209">
        <v>21</v>
      </c>
      <c r="O155" s="210">
        <v>4</v>
      </c>
      <c r="P155" s="4" t="s">
        <v>156</v>
      </c>
    </row>
    <row r="156" spans="1:19" s="5" customFormat="1" ht="11.25" customHeight="1" x14ac:dyDescent="0.25">
      <c r="A156" s="211"/>
      <c r="B156" s="211"/>
      <c r="C156" s="211"/>
      <c r="D156" s="5" t="s">
        <v>10</v>
      </c>
      <c r="E156" s="212" t="s">
        <v>317</v>
      </c>
      <c r="G156" s="213">
        <v>6.35</v>
      </c>
      <c r="H156" s="214"/>
      <c r="N156" s="214"/>
      <c r="P156" s="5">
        <v>2</v>
      </c>
      <c r="Q156" s="5" t="s">
        <v>150</v>
      </c>
      <c r="R156" s="5" t="s">
        <v>158</v>
      </c>
      <c r="S156" s="5" t="s">
        <v>150</v>
      </c>
    </row>
    <row r="157" spans="1:19" s="5" customFormat="1" ht="11.25" customHeight="1" x14ac:dyDescent="0.25">
      <c r="A157" s="211"/>
      <c r="B157" s="211"/>
      <c r="C157" s="211"/>
      <c r="D157" s="5" t="s">
        <v>10</v>
      </c>
      <c r="E157" s="212" t="s">
        <v>173</v>
      </c>
      <c r="G157" s="213">
        <v>0.95</v>
      </c>
      <c r="H157" s="214"/>
      <c r="N157" s="214"/>
      <c r="P157" s="5">
        <v>2</v>
      </c>
      <c r="Q157" s="5" t="s">
        <v>150</v>
      </c>
      <c r="R157" s="5" t="s">
        <v>158</v>
      </c>
      <c r="S157" s="5" t="s">
        <v>150</v>
      </c>
    </row>
    <row r="158" spans="1:19" s="5" customFormat="1" ht="11.25" customHeight="1" x14ac:dyDescent="0.25">
      <c r="A158" s="211"/>
      <c r="B158" s="211"/>
      <c r="C158" s="211"/>
      <c r="D158" s="5" t="s">
        <v>10</v>
      </c>
      <c r="E158" s="212" t="s">
        <v>318</v>
      </c>
      <c r="G158" s="213">
        <v>5.625</v>
      </c>
      <c r="H158" s="214"/>
      <c r="N158" s="214"/>
      <c r="P158" s="5">
        <v>2</v>
      </c>
      <c r="Q158" s="5" t="s">
        <v>150</v>
      </c>
      <c r="R158" s="5" t="s">
        <v>158</v>
      </c>
      <c r="S158" s="5" t="s">
        <v>150</v>
      </c>
    </row>
    <row r="159" spans="1:19" s="5" customFormat="1" ht="11.25" customHeight="1" x14ac:dyDescent="0.25">
      <c r="A159" s="211"/>
      <c r="B159" s="211"/>
      <c r="C159" s="211"/>
      <c r="D159" s="5" t="s">
        <v>10</v>
      </c>
      <c r="E159" s="212" t="s">
        <v>319</v>
      </c>
      <c r="G159" s="213">
        <v>9.5</v>
      </c>
      <c r="H159" s="214"/>
      <c r="N159" s="214"/>
      <c r="P159" s="5">
        <v>2</v>
      </c>
      <c r="Q159" s="5" t="s">
        <v>150</v>
      </c>
      <c r="R159" s="5" t="s">
        <v>158</v>
      </c>
      <c r="S159" s="5" t="s">
        <v>150</v>
      </c>
    </row>
    <row r="160" spans="1:19" s="5" customFormat="1" ht="11.25" customHeight="1" x14ac:dyDescent="0.25">
      <c r="A160" s="211"/>
      <c r="B160" s="211"/>
      <c r="C160" s="211"/>
      <c r="D160" s="5" t="s">
        <v>10</v>
      </c>
      <c r="E160" s="212" t="s">
        <v>164</v>
      </c>
      <c r="G160" s="213">
        <v>2</v>
      </c>
      <c r="H160" s="214"/>
      <c r="N160" s="214"/>
      <c r="P160" s="5">
        <v>2</v>
      </c>
      <c r="Q160" s="5" t="s">
        <v>150</v>
      </c>
      <c r="R160" s="5" t="s">
        <v>158</v>
      </c>
      <c r="S160" s="5" t="s">
        <v>150</v>
      </c>
    </row>
    <row r="161" spans="1:19" s="5" customFormat="1" ht="11.25" customHeight="1" x14ac:dyDescent="0.25">
      <c r="A161" s="211"/>
      <c r="B161" s="211"/>
      <c r="C161" s="211"/>
      <c r="D161" s="5" t="s">
        <v>10</v>
      </c>
      <c r="E161" s="212" t="s">
        <v>320</v>
      </c>
      <c r="G161" s="213">
        <v>11.85</v>
      </c>
      <c r="H161" s="214"/>
      <c r="N161" s="214"/>
      <c r="P161" s="5">
        <v>2</v>
      </c>
      <c r="Q161" s="5" t="s">
        <v>150</v>
      </c>
      <c r="R161" s="5" t="s">
        <v>158</v>
      </c>
      <c r="S161" s="5" t="s">
        <v>150</v>
      </c>
    </row>
    <row r="162" spans="1:19" s="5" customFormat="1" ht="11.25" customHeight="1" x14ac:dyDescent="0.25">
      <c r="A162" s="211"/>
      <c r="B162" s="211"/>
      <c r="C162" s="211"/>
      <c r="D162" s="5" t="s">
        <v>10</v>
      </c>
      <c r="E162" s="212" t="s">
        <v>321</v>
      </c>
      <c r="G162" s="213">
        <v>14.7</v>
      </c>
      <c r="H162" s="214"/>
      <c r="N162" s="214"/>
      <c r="P162" s="5">
        <v>2</v>
      </c>
      <c r="Q162" s="5" t="s">
        <v>150</v>
      </c>
      <c r="R162" s="5" t="s">
        <v>158</v>
      </c>
      <c r="S162" s="5" t="s">
        <v>150</v>
      </c>
    </row>
    <row r="163" spans="1:19" s="5" customFormat="1" ht="11.25" customHeight="1" x14ac:dyDescent="0.25">
      <c r="A163" s="211"/>
      <c r="B163" s="211"/>
      <c r="C163" s="211"/>
      <c r="D163" s="5" t="s">
        <v>10</v>
      </c>
      <c r="E163" s="212" t="s">
        <v>166</v>
      </c>
      <c r="G163" s="213">
        <v>2.375</v>
      </c>
      <c r="H163" s="214"/>
      <c r="N163" s="214"/>
      <c r="P163" s="5">
        <v>2</v>
      </c>
      <c r="Q163" s="5" t="s">
        <v>150</v>
      </c>
      <c r="R163" s="5" t="s">
        <v>158</v>
      </c>
      <c r="S163" s="5" t="s">
        <v>150</v>
      </c>
    </row>
    <row r="164" spans="1:19" s="6" customFormat="1" ht="11.25" customHeight="1" x14ac:dyDescent="0.25">
      <c r="A164" s="211"/>
      <c r="B164" s="211"/>
      <c r="C164" s="211"/>
      <c r="D164" s="6" t="s">
        <v>10</v>
      </c>
      <c r="E164" s="215" t="s">
        <v>160</v>
      </c>
      <c r="G164" s="216">
        <v>53.35</v>
      </c>
      <c r="H164" s="217"/>
      <c r="N164" s="217"/>
      <c r="P164" s="6">
        <v>2</v>
      </c>
      <c r="Q164" s="6" t="s">
        <v>150</v>
      </c>
      <c r="R164" s="6" t="s">
        <v>158</v>
      </c>
      <c r="S164" s="6" t="s">
        <v>91</v>
      </c>
    </row>
    <row r="165" spans="1:19" s="2" customFormat="1" ht="11.25" customHeight="1" x14ac:dyDescent="0.25">
      <c r="B165" s="198" t="s">
        <v>64</v>
      </c>
      <c r="D165" s="2" t="s">
        <v>99</v>
      </c>
      <c r="E165" s="2" t="s">
        <v>100</v>
      </c>
      <c r="H165" s="199"/>
      <c r="I165" s="200">
        <f>SUM(I166:I190)</f>
        <v>0</v>
      </c>
      <c r="K165" s="201">
        <f>SUM(K166:K190)</f>
        <v>0</v>
      </c>
      <c r="M165" s="201">
        <f>SUM(M166:M190)</f>
        <v>0</v>
      </c>
      <c r="N165" s="199"/>
      <c r="P165" s="2" t="s">
        <v>91</v>
      </c>
    </row>
    <row r="166" spans="1:19" s="4" customFormat="1" ht="22.5" customHeight="1" x14ac:dyDescent="0.25">
      <c r="A166" s="202">
        <v>39</v>
      </c>
      <c r="B166" s="202" t="s">
        <v>151</v>
      </c>
      <c r="C166" s="202" t="s">
        <v>322</v>
      </c>
      <c r="D166" s="203" t="s">
        <v>323</v>
      </c>
      <c r="E166" s="204" t="s">
        <v>324</v>
      </c>
      <c r="F166" s="202" t="s">
        <v>155</v>
      </c>
      <c r="G166" s="205">
        <v>522.12599999999998</v>
      </c>
      <c r="H166" s="206">
        <v>0</v>
      </c>
      <c r="I166" s="207">
        <f>ROUND(G166*H166,2)</f>
        <v>0</v>
      </c>
      <c r="J166" s="208">
        <v>0</v>
      </c>
      <c r="K166" s="205">
        <f>G166*J166</f>
        <v>0</v>
      </c>
      <c r="L166" s="208">
        <v>0</v>
      </c>
      <c r="M166" s="205">
        <f>G166*L166</f>
        <v>0</v>
      </c>
      <c r="N166" s="209">
        <v>21</v>
      </c>
      <c r="O166" s="210">
        <v>4</v>
      </c>
      <c r="P166" s="4" t="s">
        <v>156</v>
      </c>
    </row>
    <row r="167" spans="1:19" s="5" customFormat="1" ht="11.25" customHeight="1" x14ac:dyDescent="0.25">
      <c r="A167" s="211"/>
      <c r="B167" s="211"/>
      <c r="C167" s="211"/>
      <c r="D167" s="5" t="s">
        <v>10</v>
      </c>
      <c r="E167" s="212" t="s">
        <v>325</v>
      </c>
      <c r="G167" s="213">
        <v>332.85599999999999</v>
      </c>
      <c r="H167" s="214"/>
      <c r="N167" s="214"/>
      <c r="P167" s="5">
        <v>2</v>
      </c>
      <c r="Q167" s="5" t="s">
        <v>150</v>
      </c>
      <c r="R167" s="5" t="s">
        <v>158</v>
      </c>
      <c r="S167" s="5" t="s">
        <v>150</v>
      </c>
    </row>
    <row r="168" spans="1:19" s="5" customFormat="1" ht="11.25" customHeight="1" x14ac:dyDescent="0.25">
      <c r="A168" s="211"/>
      <c r="B168" s="211"/>
      <c r="C168" s="211"/>
      <c r="D168" s="5" t="s">
        <v>10</v>
      </c>
      <c r="E168" s="212" t="s">
        <v>326</v>
      </c>
      <c r="G168" s="213">
        <v>19.440000000000001</v>
      </c>
      <c r="H168" s="214"/>
      <c r="N168" s="214"/>
      <c r="P168" s="5">
        <v>2</v>
      </c>
      <c r="Q168" s="5" t="s">
        <v>150</v>
      </c>
      <c r="R168" s="5" t="s">
        <v>158</v>
      </c>
      <c r="S168" s="5" t="s">
        <v>150</v>
      </c>
    </row>
    <row r="169" spans="1:19" s="5" customFormat="1" ht="11.25" customHeight="1" x14ac:dyDescent="0.25">
      <c r="A169" s="211"/>
      <c r="B169" s="211"/>
      <c r="C169" s="211"/>
      <c r="D169" s="5" t="s">
        <v>10</v>
      </c>
      <c r="E169" s="212" t="s">
        <v>327</v>
      </c>
      <c r="G169" s="213">
        <v>66.150000000000006</v>
      </c>
      <c r="H169" s="214"/>
      <c r="N169" s="214"/>
      <c r="P169" s="5">
        <v>2</v>
      </c>
      <c r="Q169" s="5" t="s">
        <v>150</v>
      </c>
      <c r="R169" s="5" t="s">
        <v>158</v>
      </c>
      <c r="S169" s="5" t="s">
        <v>150</v>
      </c>
    </row>
    <row r="170" spans="1:19" s="5" customFormat="1" ht="11.25" customHeight="1" x14ac:dyDescent="0.25">
      <c r="A170" s="211"/>
      <c r="B170" s="211"/>
      <c r="C170" s="211"/>
      <c r="D170" s="5" t="s">
        <v>10</v>
      </c>
      <c r="E170" s="212" t="s">
        <v>328</v>
      </c>
      <c r="G170" s="213">
        <v>84.78</v>
      </c>
      <c r="H170" s="214"/>
      <c r="N170" s="214"/>
      <c r="P170" s="5">
        <v>2</v>
      </c>
      <c r="Q170" s="5" t="s">
        <v>150</v>
      </c>
      <c r="R170" s="5" t="s">
        <v>158</v>
      </c>
      <c r="S170" s="5" t="s">
        <v>150</v>
      </c>
    </row>
    <row r="171" spans="1:19" s="5" customFormat="1" ht="11.25" customHeight="1" x14ac:dyDescent="0.25">
      <c r="A171" s="211"/>
      <c r="B171" s="211"/>
      <c r="C171" s="211"/>
      <c r="D171" s="5" t="s">
        <v>10</v>
      </c>
      <c r="E171" s="212" t="s">
        <v>329</v>
      </c>
      <c r="G171" s="213">
        <v>18.899999999999999</v>
      </c>
      <c r="H171" s="214"/>
      <c r="N171" s="214"/>
      <c r="P171" s="5">
        <v>2</v>
      </c>
      <c r="Q171" s="5" t="s">
        <v>150</v>
      </c>
      <c r="R171" s="5" t="s">
        <v>158</v>
      </c>
      <c r="S171" s="5" t="s">
        <v>150</v>
      </c>
    </row>
    <row r="172" spans="1:19" s="6" customFormat="1" ht="11.25" customHeight="1" x14ac:dyDescent="0.25">
      <c r="A172" s="211"/>
      <c r="B172" s="211"/>
      <c r="C172" s="211"/>
      <c r="D172" s="6" t="s">
        <v>10</v>
      </c>
      <c r="E172" s="215" t="s">
        <v>160</v>
      </c>
      <c r="G172" s="216">
        <v>522.12599999999998</v>
      </c>
      <c r="H172" s="217"/>
      <c r="N172" s="217"/>
      <c r="P172" s="6">
        <v>2</v>
      </c>
      <c r="Q172" s="6" t="s">
        <v>150</v>
      </c>
      <c r="R172" s="6" t="s">
        <v>158</v>
      </c>
      <c r="S172" s="6" t="s">
        <v>91</v>
      </c>
    </row>
    <row r="173" spans="1:19" s="4" customFormat="1" ht="22.5" customHeight="1" x14ac:dyDescent="0.25">
      <c r="A173" s="202">
        <v>40</v>
      </c>
      <c r="B173" s="202" t="s">
        <v>151</v>
      </c>
      <c r="C173" s="202" t="s">
        <v>322</v>
      </c>
      <c r="D173" s="203" t="s">
        <v>330</v>
      </c>
      <c r="E173" s="204" t="s">
        <v>331</v>
      </c>
      <c r="F173" s="202" t="s">
        <v>155</v>
      </c>
      <c r="G173" s="205">
        <v>31327.56</v>
      </c>
      <c r="H173" s="206">
        <v>0</v>
      </c>
      <c r="I173" s="207">
        <f>ROUND(G173*H173,2)</f>
        <v>0</v>
      </c>
      <c r="J173" s="208">
        <v>0</v>
      </c>
      <c r="K173" s="205">
        <f>G173*J173</f>
        <v>0</v>
      </c>
      <c r="L173" s="208">
        <v>0</v>
      </c>
      <c r="M173" s="205">
        <f>G173*L173</f>
        <v>0</v>
      </c>
      <c r="N173" s="209">
        <v>21</v>
      </c>
      <c r="O173" s="210">
        <v>4</v>
      </c>
      <c r="P173" s="4" t="s">
        <v>156</v>
      </c>
    </row>
    <row r="174" spans="1:19" s="5" customFormat="1" ht="11.25" customHeight="1" x14ac:dyDescent="0.25">
      <c r="A174" s="211"/>
      <c r="B174" s="211"/>
      <c r="C174" s="211"/>
      <c r="D174" s="5" t="s">
        <v>10</v>
      </c>
      <c r="E174" s="212" t="s">
        <v>332</v>
      </c>
      <c r="G174" s="213">
        <v>31327.56</v>
      </c>
      <c r="H174" s="214"/>
      <c r="N174" s="214"/>
      <c r="P174" s="5">
        <v>2</v>
      </c>
      <c r="Q174" s="5" t="s">
        <v>150</v>
      </c>
      <c r="R174" s="5" t="s">
        <v>158</v>
      </c>
      <c r="S174" s="5" t="s">
        <v>91</v>
      </c>
    </row>
    <row r="175" spans="1:19" s="4" customFormat="1" ht="22.5" customHeight="1" x14ac:dyDescent="0.25">
      <c r="A175" s="202">
        <v>41</v>
      </c>
      <c r="B175" s="202" t="s">
        <v>151</v>
      </c>
      <c r="C175" s="202" t="s">
        <v>322</v>
      </c>
      <c r="D175" s="203" t="s">
        <v>333</v>
      </c>
      <c r="E175" s="204" t="s">
        <v>334</v>
      </c>
      <c r="F175" s="202" t="s">
        <v>155</v>
      </c>
      <c r="G175" s="205">
        <v>522.12599999999998</v>
      </c>
      <c r="H175" s="206">
        <v>0</v>
      </c>
      <c r="I175" s="207">
        <f t="shared" ref="I175:I180" si="0">ROUND(G175*H175,2)</f>
        <v>0</v>
      </c>
      <c r="J175" s="208">
        <v>0</v>
      </c>
      <c r="K175" s="205">
        <f t="shared" ref="K175:K180" si="1">G175*J175</f>
        <v>0</v>
      </c>
      <c r="L175" s="208">
        <v>0</v>
      </c>
      <c r="M175" s="205">
        <f t="shared" ref="M175:M180" si="2">G175*L175</f>
        <v>0</v>
      </c>
      <c r="N175" s="209">
        <v>21</v>
      </c>
      <c r="O175" s="210">
        <v>4</v>
      </c>
      <c r="P175" s="4" t="s">
        <v>156</v>
      </c>
    </row>
    <row r="176" spans="1:19" s="4" customFormat="1" ht="11.25" customHeight="1" x14ac:dyDescent="0.25">
      <c r="A176" s="202">
        <v>42</v>
      </c>
      <c r="B176" s="202" t="s">
        <v>151</v>
      </c>
      <c r="C176" s="202" t="s">
        <v>322</v>
      </c>
      <c r="D176" s="203" t="s">
        <v>335</v>
      </c>
      <c r="E176" s="204" t="s">
        <v>336</v>
      </c>
      <c r="F176" s="202" t="s">
        <v>155</v>
      </c>
      <c r="G176" s="205">
        <v>522.12599999999998</v>
      </c>
      <c r="H176" s="206">
        <v>0</v>
      </c>
      <c r="I176" s="207">
        <f t="shared" si="0"/>
        <v>0</v>
      </c>
      <c r="J176" s="208">
        <v>0</v>
      </c>
      <c r="K176" s="205">
        <f t="shared" si="1"/>
        <v>0</v>
      </c>
      <c r="L176" s="208">
        <v>0</v>
      </c>
      <c r="M176" s="205">
        <f t="shared" si="2"/>
        <v>0</v>
      </c>
      <c r="N176" s="209">
        <v>21</v>
      </c>
      <c r="O176" s="210">
        <v>4</v>
      </c>
      <c r="P176" s="4" t="s">
        <v>156</v>
      </c>
    </row>
    <row r="177" spans="1:19" s="4" customFormat="1" ht="11.25" customHeight="1" x14ac:dyDescent="0.25">
      <c r="A177" s="202">
        <v>43</v>
      </c>
      <c r="B177" s="202" t="s">
        <v>151</v>
      </c>
      <c r="C177" s="202" t="s">
        <v>322</v>
      </c>
      <c r="D177" s="203" t="s">
        <v>337</v>
      </c>
      <c r="E177" s="204" t="s">
        <v>338</v>
      </c>
      <c r="F177" s="202" t="s">
        <v>155</v>
      </c>
      <c r="G177" s="205">
        <v>31327.56</v>
      </c>
      <c r="H177" s="206">
        <v>0</v>
      </c>
      <c r="I177" s="207">
        <f t="shared" si="0"/>
        <v>0</v>
      </c>
      <c r="J177" s="208">
        <v>0</v>
      </c>
      <c r="K177" s="205">
        <f t="shared" si="1"/>
        <v>0</v>
      </c>
      <c r="L177" s="208">
        <v>0</v>
      </c>
      <c r="M177" s="205">
        <f t="shared" si="2"/>
        <v>0</v>
      </c>
      <c r="N177" s="209">
        <v>21</v>
      </c>
      <c r="O177" s="210">
        <v>4</v>
      </c>
      <c r="P177" s="4" t="s">
        <v>156</v>
      </c>
    </row>
    <row r="178" spans="1:19" s="4" customFormat="1" ht="11.25" customHeight="1" x14ac:dyDescent="0.25">
      <c r="A178" s="202">
        <v>44</v>
      </c>
      <c r="B178" s="202" t="s">
        <v>151</v>
      </c>
      <c r="C178" s="202" t="s">
        <v>322</v>
      </c>
      <c r="D178" s="203" t="s">
        <v>339</v>
      </c>
      <c r="E178" s="204" t="s">
        <v>340</v>
      </c>
      <c r="F178" s="202" t="s">
        <v>155</v>
      </c>
      <c r="G178" s="205">
        <v>522.12599999999998</v>
      </c>
      <c r="H178" s="206">
        <v>0</v>
      </c>
      <c r="I178" s="207">
        <f t="shared" si="0"/>
        <v>0</v>
      </c>
      <c r="J178" s="208">
        <v>0</v>
      </c>
      <c r="K178" s="205">
        <f t="shared" si="1"/>
        <v>0</v>
      </c>
      <c r="L178" s="208">
        <v>0</v>
      </c>
      <c r="M178" s="205">
        <f t="shared" si="2"/>
        <v>0</v>
      </c>
      <c r="N178" s="209">
        <v>21</v>
      </c>
      <c r="O178" s="210">
        <v>4</v>
      </c>
      <c r="P178" s="4" t="s">
        <v>156</v>
      </c>
    </row>
    <row r="179" spans="1:19" s="4" customFormat="1" ht="11.25" customHeight="1" x14ac:dyDescent="0.25">
      <c r="A179" s="202">
        <v>45</v>
      </c>
      <c r="B179" s="202" t="s">
        <v>151</v>
      </c>
      <c r="C179" s="202" t="s">
        <v>196</v>
      </c>
      <c r="D179" s="203" t="s">
        <v>341</v>
      </c>
      <c r="E179" s="204" t="s">
        <v>342</v>
      </c>
      <c r="F179" s="202" t="s">
        <v>155</v>
      </c>
      <c r="G179" s="205">
        <v>316.30700000000002</v>
      </c>
      <c r="H179" s="206">
        <v>0</v>
      </c>
      <c r="I179" s="207">
        <f t="shared" si="0"/>
        <v>0</v>
      </c>
      <c r="J179" s="208">
        <v>0</v>
      </c>
      <c r="K179" s="205">
        <f t="shared" si="1"/>
        <v>0</v>
      </c>
      <c r="L179" s="208">
        <v>0</v>
      </c>
      <c r="M179" s="205">
        <f t="shared" si="2"/>
        <v>0</v>
      </c>
      <c r="N179" s="209">
        <v>21</v>
      </c>
      <c r="O179" s="210">
        <v>4</v>
      </c>
      <c r="P179" s="4" t="s">
        <v>156</v>
      </c>
    </row>
    <row r="180" spans="1:19" s="4" customFormat="1" ht="11.25" customHeight="1" x14ac:dyDescent="0.25">
      <c r="A180" s="202">
        <v>46</v>
      </c>
      <c r="B180" s="202" t="s">
        <v>151</v>
      </c>
      <c r="C180" s="202" t="s">
        <v>343</v>
      </c>
      <c r="D180" s="203" t="s">
        <v>344</v>
      </c>
      <c r="E180" s="204" t="s">
        <v>345</v>
      </c>
      <c r="F180" s="202" t="s">
        <v>155</v>
      </c>
      <c r="G180" s="205">
        <v>7.28</v>
      </c>
      <c r="H180" s="206">
        <v>0</v>
      </c>
      <c r="I180" s="207">
        <f t="shared" si="0"/>
        <v>0</v>
      </c>
      <c r="J180" s="208">
        <v>0</v>
      </c>
      <c r="K180" s="205">
        <f t="shared" si="1"/>
        <v>0</v>
      </c>
      <c r="L180" s="208">
        <v>0</v>
      </c>
      <c r="M180" s="205">
        <f t="shared" si="2"/>
        <v>0</v>
      </c>
      <c r="N180" s="209">
        <v>21</v>
      </c>
      <c r="O180" s="210">
        <v>4</v>
      </c>
      <c r="P180" s="4" t="s">
        <v>156</v>
      </c>
    </row>
    <row r="181" spans="1:19" s="5" customFormat="1" ht="11.25" customHeight="1" x14ac:dyDescent="0.25">
      <c r="A181" s="211"/>
      <c r="B181" s="211"/>
      <c r="C181" s="211"/>
      <c r="D181" s="5" t="s">
        <v>10</v>
      </c>
      <c r="E181" s="212" t="s">
        <v>346</v>
      </c>
      <c r="G181" s="213">
        <v>9.18</v>
      </c>
      <c r="H181" s="214"/>
      <c r="N181" s="214"/>
      <c r="P181" s="5">
        <v>2</v>
      </c>
      <c r="Q181" s="5" t="s">
        <v>150</v>
      </c>
      <c r="R181" s="5" t="s">
        <v>158</v>
      </c>
      <c r="S181" s="5" t="s">
        <v>150</v>
      </c>
    </row>
    <row r="182" spans="1:19" s="5" customFormat="1" ht="11.25" customHeight="1" x14ac:dyDescent="0.25">
      <c r="A182" s="211"/>
      <c r="B182" s="211"/>
      <c r="C182" s="211"/>
      <c r="D182" s="5" t="s">
        <v>10</v>
      </c>
      <c r="E182" s="212" t="s">
        <v>347</v>
      </c>
      <c r="G182" s="213">
        <v>-1.9</v>
      </c>
      <c r="H182" s="214"/>
      <c r="N182" s="214"/>
      <c r="P182" s="5">
        <v>2</v>
      </c>
      <c r="Q182" s="5" t="s">
        <v>150</v>
      </c>
      <c r="R182" s="5" t="s">
        <v>158</v>
      </c>
      <c r="S182" s="5" t="s">
        <v>150</v>
      </c>
    </row>
    <row r="183" spans="1:19" s="6" customFormat="1" ht="11.25" customHeight="1" x14ac:dyDescent="0.25">
      <c r="A183" s="211"/>
      <c r="B183" s="211"/>
      <c r="C183" s="211"/>
      <c r="D183" s="6" t="s">
        <v>214</v>
      </c>
      <c r="E183" s="215" t="s">
        <v>160</v>
      </c>
      <c r="G183" s="216">
        <v>7.28</v>
      </c>
      <c r="H183" s="217"/>
      <c r="N183" s="217"/>
      <c r="P183" s="6">
        <v>2</v>
      </c>
      <c r="Q183" s="6" t="s">
        <v>150</v>
      </c>
      <c r="R183" s="6" t="s">
        <v>158</v>
      </c>
      <c r="S183" s="6" t="s">
        <v>91</v>
      </c>
    </row>
    <row r="184" spans="1:19" s="4" customFormat="1" ht="11.25" customHeight="1" x14ac:dyDescent="0.25">
      <c r="A184" s="202">
        <v>47</v>
      </c>
      <c r="B184" s="202" t="s">
        <v>151</v>
      </c>
      <c r="C184" s="202" t="s">
        <v>343</v>
      </c>
      <c r="D184" s="203" t="s">
        <v>348</v>
      </c>
      <c r="E184" s="204" t="s">
        <v>349</v>
      </c>
      <c r="F184" s="202" t="s">
        <v>155</v>
      </c>
      <c r="G184" s="205">
        <v>1.9</v>
      </c>
      <c r="H184" s="206">
        <v>0</v>
      </c>
      <c r="I184" s="207">
        <f>ROUND(G184*H184,2)</f>
        <v>0</v>
      </c>
      <c r="J184" s="208">
        <v>0</v>
      </c>
      <c r="K184" s="205">
        <f>G184*J184</f>
        <v>0</v>
      </c>
      <c r="L184" s="208">
        <v>0</v>
      </c>
      <c r="M184" s="205">
        <f>G184*L184</f>
        <v>0</v>
      </c>
      <c r="N184" s="209">
        <v>21</v>
      </c>
      <c r="O184" s="210">
        <v>4</v>
      </c>
      <c r="P184" s="4" t="s">
        <v>156</v>
      </c>
    </row>
    <row r="185" spans="1:19" s="5" customFormat="1" ht="11.25" customHeight="1" x14ac:dyDescent="0.25">
      <c r="A185" s="211"/>
      <c r="B185" s="211"/>
      <c r="C185" s="211"/>
      <c r="D185" s="5" t="s">
        <v>10</v>
      </c>
      <c r="E185" s="212" t="s">
        <v>350</v>
      </c>
      <c r="G185" s="213">
        <v>1.9</v>
      </c>
      <c r="H185" s="214"/>
      <c r="N185" s="214"/>
      <c r="P185" s="5">
        <v>2</v>
      </c>
      <c r="Q185" s="5" t="s">
        <v>150</v>
      </c>
      <c r="R185" s="5" t="s">
        <v>158</v>
      </c>
      <c r="S185" s="5" t="s">
        <v>91</v>
      </c>
    </row>
    <row r="186" spans="1:19" s="4" customFormat="1" ht="22.5" customHeight="1" x14ac:dyDescent="0.25">
      <c r="A186" s="202">
        <v>48</v>
      </c>
      <c r="B186" s="202" t="s">
        <v>151</v>
      </c>
      <c r="C186" s="202" t="s">
        <v>279</v>
      </c>
      <c r="D186" s="203" t="s">
        <v>351</v>
      </c>
      <c r="E186" s="204" t="s">
        <v>352</v>
      </c>
      <c r="F186" s="202" t="s">
        <v>353</v>
      </c>
      <c r="G186" s="205">
        <v>1</v>
      </c>
      <c r="H186" s="206">
        <v>0</v>
      </c>
      <c r="I186" s="207">
        <f>ROUND(G186*H186,2)</f>
        <v>0</v>
      </c>
      <c r="J186" s="208">
        <v>0</v>
      </c>
      <c r="K186" s="205">
        <f>G186*J186</f>
        <v>0</v>
      </c>
      <c r="L186" s="208">
        <v>0</v>
      </c>
      <c r="M186" s="205">
        <f>G186*L186</f>
        <v>0</v>
      </c>
      <c r="N186" s="209">
        <v>21</v>
      </c>
      <c r="O186" s="210">
        <v>4</v>
      </c>
      <c r="P186" s="4" t="s">
        <v>156</v>
      </c>
    </row>
    <row r="187" spans="1:19" s="4" customFormat="1" ht="11.25" customHeight="1" x14ac:dyDescent="0.25">
      <c r="A187" s="202">
        <v>49</v>
      </c>
      <c r="B187" s="202" t="s">
        <v>151</v>
      </c>
      <c r="C187" s="202" t="s">
        <v>343</v>
      </c>
      <c r="D187" s="203" t="s">
        <v>354</v>
      </c>
      <c r="E187" s="204" t="s">
        <v>355</v>
      </c>
      <c r="F187" s="202" t="s">
        <v>155</v>
      </c>
      <c r="G187" s="205">
        <v>2.7</v>
      </c>
      <c r="H187" s="206">
        <v>0</v>
      </c>
      <c r="I187" s="207">
        <f>ROUND(G187*H187,2)</f>
        <v>0</v>
      </c>
      <c r="J187" s="208">
        <v>0</v>
      </c>
      <c r="K187" s="205">
        <f>G187*J187</f>
        <v>0</v>
      </c>
      <c r="L187" s="208">
        <v>0</v>
      </c>
      <c r="M187" s="205">
        <f>G187*L187</f>
        <v>0</v>
      </c>
      <c r="N187" s="209">
        <v>21</v>
      </c>
      <c r="O187" s="210">
        <v>4</v>
      </c>
      <c r="P187" s="4" t="s">
        <v>156</v>
      </c>
    </row>
    <row r="188" spans="1:19" s="5" customFormat="1" ht="11.25" customHeight="1" x14ac:dyDescent="0.25">
      <c r="A188" s="211"/>
      <c r="B188" s="211"/>
      <c r="C188" s="211"/>
      <c r="D188" s="5" t="s">
        <v>10</v>
      </c>
      <c r="E188" s="212" t="s">
        <v>293</v>
      </c>
      <c r="G188" s="213">
        <v>2.7</v>
      </c>
      <c r="H188" s="214"/>
      <c r="N188" s="214"/>
      <c r="P188" s="5">
        <v>2</v>
      </c>
      <c r="Q188" s="5" t="s">
        <v>150</v>
      </c>
      <c r="R188" s="5" t="s">
        <v>158</v>
      </c>
      <c r="S188" s="5" t="s">
        <v>91</v>
      </c>
    </row>
    <row r="189" spans="1:19" s="4" customFormat="1" ht="11.25" customHeight="1" x14ac:dyDescent="0.25">
      <c r="A189" s="202">
        <v>50</v>
      </c>
      <c r="B189" s="202" t="s">
        <v>151</v>
      </c>
      <c r="C189" s="202" t="s">
        <v>343</v>
      </c>
      <c r="D189" s="203" t="s">
        <v>356</v>
      </c>
      <c r="E189" s="204" t="s">
        <v>357</v>
      </c>
      <c r="F189" s="202" t="s">
        <v>155</v>
      </c>
      <c r="G189" s="205">
        <v>436.22899999999998</v>
      </c>
      <c r="H189" s="206">
        <v>0</v>
      </c>
      <c r="I189" s="207">
        <f>ROUND(G189*H189,2)</f>
        <v>0</v>
      </c>
      <c r="J189" s="208">
        <v>0</v>
      </c>
      <c r="K189" s="205">
        <f>G189*J189</f>
        <v>0</v>
      </c>
      <c r="L189" s="208">
        <v>0</v>
      </c>
      <c r="M189" s="205">
        <f>G189*L189</f>
        <v>0</v>
      </c>
      <c r="N189" s="209">
        <v>21</v>
      </c>
      <c r="O189" s="210">
        <v>4</v>
      </c>
      <c r="P189" s="4" t="s">
        <v>156</v>
      </c>
    </row>
    <row r="190" spans="1:19" s="5" customFormat="1" ht="11.25" customHeight="1" x14ac:dyDescent="0.25">
      <c r="A190" s="211"/>
      <c r="B190" s="211"/>
      <c r="C190" s="211"/>
      <c r="D190" s="5" t="s">
        <v>10</v>
      </c>
      <c r="E190" s="212" t="s">
        <v>288</v>
      </c>
      <c r="G190" s="213">
        <v>436.22899999999998</v>
      </c>
      <c r="H190" s="214"/>
      <c r="N190" s="214"/>
      <c r="P190" s="5">
        <v>2</v>
      </c>
      <c r="Q190" s="5" t="s">
        <v>150</v>
      </c>
      <c r="R190" s="5" t="s">
        <v>158</v>
      </c>
      <c r="S190" s="5" t="s">
        <v>91</v>
      </c>
    </row>
    <row r="191" spans="1:19" s="2" customFormat="1" ht="11.25" customHeight="1" x14ac:dyDescent="0.25">
      <c r="B191" s="198" t="s">
        <v>64</v>
      </c>
      <c r="D191" s="2" t="s">
        <v>101</v>
      </c>
      <c r="E191" s="2" t="s">
        <v>102</v>
      </c>
      <c r="H191" s="199"/>
      <c r="I191" s="200">
        <f>SUM(I192:I201)</f>
        <v>0</v>
      </c>
      <c r="K191" s="201">
        <f>SUM(K192:K201)</f>
        <v>0</v>
      </c>
      <c r="M191" s="201">
        <f>SUM(M192:M201)</f>
        <v>0</v>
      </c>
      <c r="N191" s="199"/>
      <c r="P191" s="2" t="s">
        <v>91</v>
      </c>
    </row>
    <row r="192" spans="1:19" s="4" customFormat="1" ht="11.25" customHeight="1" x14ac:dyDescent="0.25">
      <c r="A192" s="202">
        <v>51</v>
      </c>
      <c r="B192" s="202" t="s">
        <v>151</v>
      </c>
      <c r="C192" s="202" t="s">
        <v>343</v>
      </c>
      <c r="D192" s="203" t="s">
        <v>358</v>
      </c>
      <c r="E192" s="204" t="s">
        <v>359</v>
      </c>
      <c r="F192" s="202" t="s">
        <v>194</v>
      </c>
      <c r="G192" s="205">
        <v>21.472999999999999</v>
      </c>
      <c r="H192" s="206">
        <v>0</v>
      </c>
      <c r="I192" s="207">
        <f>ROUND(G192*H192,2)</f>
        <v>0</v>
      </c>
      <c r="J192" s="208">
        <v>0</v>
      </c>
      <c r="K192" s="205">
        <f>G192*J192</f>
        <v>0</v>
      </c>
      <c r="L192" s="208">
        <v>0</v>
      </c>
      <c r="M192" s="205">
        <f>G192*L192</f>
        <v>0</v>
      </c>
      <c r="N192" s="209">
        <v>21</v>
      </c>
      <c r="O192" s="210">
        <v>4</v>
      </c>
      <c r="P192" s="4" t="s">
        <v>156</v>
      </c>
    </row>
    <row r="193" spans="1:19" s="4" customFormat="1" ht="11.25" customHeight="1" x14ac:dyDescent="0.25">
      <c r="A193" s="202">
        <v>52</v>
      </c>
      <c r="B193" s="202" t="s">
        <v>151</v>
      </c>
      <c r="C193" s="202" t="s">
        <v>343</v>
      </c>
      <c r="D193" s="203" t="s">
        <v>360</v>
      </c>
      <c r="E193" s="204" t="s">
        <v>361</v>
      </c>
      <c r="F193" s="202" t="s">
        <v>194</v>
      </c>
      <c r="G193" s="205">
        <v>236.203</v>
      </c>
      <c r="H193" s="206">
        <v>0</v>
      </c>
      <c r="I193" s="207">
        <f>ROUND(G193*H193,2)</f>
        <v>0</v>
      </c>
      <c r="J193" s="208">
        <v>0</v>
      </c>
      <c r="K193" s="205">
        <f>G193*J193</f>
        <v>0</v>
      </c>
      <c r="L193" s="208">
        <v>0</v>
      </c>
      <c r="M193" s="205">
        <f>G193*L193</f>
        <v>0</v>
      </c>
      <c r="N193" s="209">
        <v>21</v>
      </c>
      <c r="O193" s="210">
        <v>4</v>
      </c>
      <c r="P193" s="4" t="s">
        <v>156</v>
      </c>
    </row>
    <row r="194" spans="1:19" s="4" customFormat="1" ht="11.25" customHeight="1" x14ac:dyDescent="0.25">
      <c r="A194" s="202">
        <v>53</v>
      </c>
      <c r="B194" s="202" t="s">
        <v>151</v>
      </c>
      <c r="C194" s="202" t="s">
        <v>343</v>
      </c>
      <c r="D194" s="203" t="s">
        <v>362</v>
      </c>
      <c r="E194" s="204" t="s">
        <v>363</v>
      </c>
      <c r="F194" s="202" t="s">
        <v>194</v>
      </c>
      <c r="G194" s="205">
        <v>21.472999999999999</v>
      </c>
      <c r="H194" s="206">
        <v>0</v>
      </c>
      <c r="I194" s="207">
        <f>ROUND(G194*H194,2)</f>
        <v>0</v>
      </c>
      <c r="J194" s="208">
        <v>0</v>
      </c>
      <c r="K194" s="205">
        <f>G194*J194</f>
        <v>0</v>
      </c>
      <c r="L194" s="208">
        <v>0</v>
      </c>
      <c r="M194" s="205">
        <f>G194*L194</f>
        <v>0</v>
      </c>
      <c r="N194" s="209">
        <v>21</v>
      </c>
      <c r="O194" s="210">
        <v>4</v>
      </c>
      <c r="P194" s="4" t="s">
        <v>156</v>
      </c>
    </row>
    <row r="195" spans="1:19" s="4" customFormat="1" ht="22.5" customHeight="1" x14ac:dyDescent="0.25">
      <c r="A195" s="202">
        <v>54</v>
      </c>
      <c r="B195" s="202" t="s">
        <v>151</v>
      </c>
      <c r="C195" s="202" t="s">
        <v>343</v>
      </c>
      <c r="D195" s="203" t="s">
        <v>364</v>
      </c>
      <c r="E195" s="204" t="s">
        <v>365</v>
      </c>
      <c r="F195" s="202" t="s">
        <v>194</v>
      </c>
      <c r="G195" s="205">
        <v>150.31100000000001</v>
      </c>
      <c r="H195" s="206">
        <v>0</v>
      </c>
      <c r="I195" s="207">
        <f>ROUND(G195*H195,2)</f>
        <v>0</v>
      </c>
      <c r="J195" s="208">
        <v>0</v>
      </c>
      <c r="K195" s="205">
        <f>G195*J195</f>
        <v>0</v>
      </c>
      <c r="L195" s="208">
        <v>0</v>
      </c>
      <c r="M195" s="205">
        <f>G195*L195</f>
        <v>0</v>
      </c>
      <c r="N195" s="209">
        <v>21</v>
      </c>
      <c r="O195" s="210">
        <v>4</v>
      </c>
      <c r="P195" s="4" t="s">
        <v>156</v>
      </c>
    </row>
    <row r="196" spans="1:19" s="4" customFormat="1" ht="11.25" customHeight="1" x14ac:dyDescent="0.25">
      <c r="A196" s="202">
        <v>55</v>
      </c>
      <c r="B196" s="202" t="s">
        <v>151</v>
      </c>
      <c r="C196" s="202" t="s">
        <v>343</v>
      </c>
      <c r="D196" s="203" t="s">
        <v>366</v>
      </c>
      <c r="E196" s="204" t="s">
        <v>367</v>
      </c>
      <c r="F196" s="202" t="s">
        <v>194</v>
      </c>
      <c r="G196" s="205">
        <v>4.4000000000000004</v>
      </c>
      <c r="H196" s="206">
        <v>0</v>
      </c>
      <c r="I196" s="207">
        <f>ROUND(G196*H196,2)</f>
        <v>0</v>
      </c>
      <c r="J196" s="208">
        <v>0</v>
      </c>
      <c r="K196" s="205">
        <f>G196*J196</f>
        <v>0</v>
      </c>
      <c r="L196" s="208">
        <v>0</v>
      </c>
      <c r="M196" s="205">
        <f>G196*L196</f>
        <v>0</v>
      </c>
      <c r="N196" s="209">
        <v>21</v>
      </c>
      <c r="O196" s="210">
        <v>4</v>
      </c>
      <c r="P196" s="4" t="s">
        <v>156</v>
      </c>
    </row>
    <row r="197" spans="1:19" s="5" customFormat="1" ht="11.25" customHeight="1" x14ac:dyDescent="0.25">
      <c r="A197" s="211"/>
      <c r="B197" s="211"/>
      <c r="C197" s="211"/>
      <c r="D197" s="5" t="s">
        <v>10</v>
      </c>
      <c r="E197" s="212" t="s">
        <v>368</v>
      </c>
      <c r="G197" s="213">
        <v>4.4000000000000004</v>
      </c>
      <c r="H197" s="214"/>
      <c r="N197" s="214"/>
      <c r="P197" s="5">
        <v>2</v>
      </c>
      <c r="Q197" s="5" t="s">
        <v>150</v>
      </c>
      <c r="R197" s="5" t="s">
        <v>158</v>
      </c>
      <c r="S197" s="5" t="s">
        <v>150</v>
      </c>
    </row>
    <row r="198" spans="1:19" s="6" customFormat="1" ht="11.25" customHeight="1" x14ac:dyDescent="0.25">
      <c r="A198" s="211"/>
      <c r="B198" s="211"/>
      <c r="C198" s="211"/>
      <c r="D198" s="6" t="s">
        <v>10</v>
      </c>
      <c r="E198" s="215" t="s">
        <v>160</v>
      </c>
      <c r="G198" s="216">
        <v>4.4000000000000004</v>
      </c>
      <c r="H198" s="217"/>
      <c r="N198" s="217"/>
      <c r="P198" s="6">
        <v>2</v>
      </c>
      <c r="Q198" s="6" t="s">
        <v>150</v>
      </c>
      <c r="R198" s="6" t="s">
        <v>158</v>
      </c>
      <c r="S198" s="6" t="s">
        <v>91</v>
      </c>
    </row>
    <row r="199" spans="1:19" s="4" customFormat="1" ht="22.5" customHeight="1" x14ac:dyDescent="0.25">
      <c r="A199" s="202">
        <v>56</v>
      </c>
      <c r="B199" s="202" t="s">
        <v>151</v>
      </c>
      <c r="C199" s="202" t="s">
        <v>343</v>
      </c>
      <c r="D199" s="203" t="s">
        <v>369</v>
      </c>
      <c r="E199" s="204" t="s">
        <v>370</v>
      </c>
      <c r="F199" s="202" t="s">
        <v>194</v>
      </c>
      <c r="G199" s="205">
        <v>17.073</v>
      </c>
      <c r="H199" s="206">
        <v>0</v>
      </c>
      <c r="I199" s="207">
        <f>ROUND(G199*H199,2)</f>
        <v>0</v>
      </c>
      <c r="J199" s="208">
        <v>0</v>
      </c>
      <c r="K199" s="205">
        <f>G199*J199</f>
        <v>0</v>
      </c>
      <c r="L199" s="208">
        <v>0</v>
      </c>
      <c r="M199" s="205">
        <f>G199*L199</f>
        <v>0</v>
      </c>
      <c r="N199" s="209">
        <v>21</v>
      </c>
      <c r="O199" s="210">
        <v>4</v>
      </c>
      <c r="P199" s="4" t="s">
        <v>156</v>
      </c>
    </row>
    <row r="200" spans="1:19" s="5" customFormat="1" ht="11.25" customHeight="1" x14ac:dyDescent="0.25">
      <c r="A200" s="211"/>
      <c r="B200" s="211"/>
      <c r="C200" s="211"/>
      <c r="D200" s="5" t="s">
        <v>10</v>
      </c>
      <c r="E200" s="212" t="s">
        <v>371</v>
      </c>
      <c r="G200" s="213">
        <v>17.073</v>
      </c>
      <c r="H200" s="214"/>
      <c r="N200" s="214"/>
      <c r="P200" s="5">
        <v>2</v>
      </c>
      <c r="Q200" s="5" t="s">
        <v>150</v>
      </c>
      <c r="R200" s="5" t="s">
        <v>158</v>
      </c>
      <c r="S200" s="5" t="s">
        <v>150</v>
      </c>
    </row>
    <row r="201" spans="1:19" s="6" customFormat="1" ht="11.25" customHeight="1" x14ac:dyDescent="0.25">
      <c r="A201" s="211"/>
      <c r="B201" s="211"/>
      <c r="C201" s="211"/>
      <c r="D201" s="6" t="s">
        <v>10</v>
      </c>
      <c r="E201" s="215" t="s">
        <v>160</v>
      </c>
      <c r="G201" s="216">
        <v>17.073</v>
      </c>
      <c r="H201" s="217"/>
      <c r="N201" s="217"/>
      <c r="P201" s="6">
        <v>2</v>
      </c>
      <c r="Q201" s="6" t="s">
        <v>150</v>
      </c>
      <c r="R201" s="6" t="s">
        <v>158</v>
      </c>
      <c r="S201" s="6" t="s">
        <v>91</v>
      </c>
    </row>
    <row r="202" spans="1:19" s="2" customFormat="1" ht="11.25" customHeight="1" x14ac:dyDescent="0.25">
      <c r="B202" s="198" t="s">
        <v>64</v>
      </c>
      <c r="D202" s="2" t="s">
        <v>103</v>
      </c>
      <c r="E202" s="2" t="s">
        <v>104</v>
      </c>
      <c r="H202" s="199"/>
      <c r="I202" s="200">
        <f>I203</f>
        <v>0</v>
      </c>
      <c r="K202" s="201">
        <f>K203</f>
        <v>0</v>
      </c>
      <c r="M202" s="201">
        <f>M203</f>
        <v>0</v>
      </c>
      <c r="N202" s="199"/>
      <c r="P202" s="2" t="s">
        <v>91</v>
      </c>
    </row>
    <row r="203" spans="1:19" s="4" customFormat="1" ht="11.25" customHeight="1" x14ac:dyDescent="0.25">
      <c r="A203" s="202">
        <v>57</v>
      </c>
      <c r="B203" s="202" t="s">
        <v>151</v>
      </c>
      <c r="C203" s="202" t="s">
        <v>196</v>
      </c>
      <c r="D203" s="203" t="s">
        <v>372</v>
      </c>
      <c r="E203" s="204" t="s">
        <v>373</v>
      </c>
      <c r="F203" s="202" t="s">
        <v>194</v>
      </c>
      <c r="G203" s="205">
        <v>29.972000000000001</v>
      </c>
      <c r="H203" s="206">
        <v>0</v>
      </c>
      <c r="I203" s="207">
        <f>ROUND(G203*H203,2)</f>
        <v>0</v>
      </c>
      <c r="J203" s="208">
        <v>0</v>
      </c>
      <c r="K203" s="205">
        <f>G203*J203</f>
        <v>0</v>
      </c>
      <c r="L203" s="208">
        <v>0</v>
      </c>
      <c r="M203" s="205">
        <f>G203*L203</f>
        <v>0</v>
      </c>
      <c r="N203" s="209">
        <v>21</v>
      </c>
      <c r="O203" s="210">
        <v>4</v>
      </c>
      <c r="P203" s="4" t="s">
        <v>156</v>
      </c>
    </row>
    <row r="204" spans="1:19" s="1" customFormat="1" ht="11.25" customHeight="1" x14ac:dyDescent="0.25">
      <c r="B204" s="227" t="s">
        <v>64</v>
      </c>
      <c r="D204" s="1" t="s">
        <v>51</v>
      </c>
      <c r="E204" s="1" t="s">
        <v>105</v>
      </c>
      <c r="H204" s="228"/>
      <c r="I204" s="229">
        <f>I205+I218+I232+I242+I247+I250+I252+I262+I301+I312+I318+I320+I330</f>
        <v>0</v>
      </c>
      <c r="K204" s="230">
        <f>K205+K218+K232+K242+K247+K250+K252+K262+K301+K312+K318+K320+K330</f>
        <v>0</v>
      </c>
      <c r="M204" s="230">
        <f>M205+M218+M232+M242+M247+M250+M252+M262+M301+M312+M318+M320+M330</f>
        <v>0</v>
      </c>
      <c r="N204" s="228"/>
      <c r="P204" s="1" t="s">
        <v>150</v>
      </c>
    </row>
    <row r="205" spans="1:19" s="2" customFormat="1" ht="11.25" customHeight="1" x14ac:dyDescent="0.25">
      <c r="B205" s="198" t="s">
        <v>64</v>
      </c>
      <c r="D205" s="2" t="s">
        <v>106</v>
      </c>
      <c r="E205" s="2" t="s">
        <v>107</v>
      </c>
      <c r="H205" s="199"/>
      <c r="I205" s="200">
        <f>SUM(I206:I217)</f>
        <v>0</v>
      </c>
      <c r="K205" s="201">
        <f>SUM(K206:K217)</f>
        <v>0</v>
      </c>
      <c r="M205" s="201">
        <f>SUM(M206:M217)</f>
        <v>0</v>
      </c>
      <c r="N205" s="199"/>
      <c r="P205" s="2" t="s">
        <v>91</v>
      </c>
    </row>
    <row r="206" spans="1:19" s="4" customFormat="1" ht="11.25" customHeight="1" x14ac:dyDescent="0.25">
      <c r="A206" s="202">
        <v>58</v>
      </c>
      <c r="B206" s="202" t="s">
        <v>151</v>
      </c>
      <c r="C206" s="202" t="s">
        <v>106</v>
      </c>
      <c r="D206" s="203" t="s">
        <v>374</v>
      </c>
      <c r="E206" s="204" t="s">
        <v>375</v>
      </c>
      <c r="F206" s="202" t="s">
        <v>155</v>
      </c>
      <c r="G206" s="205">
        <v>26.463000000000001</v>
      </c>
      <c r="H206" s="206">
        <v>0</v>
      </c>
      <c r="I206" s="207">
        <f>ROUND(G206*H206,2)</f>
        <v>0</v>
      </c>
      <c r="J206" s="208">
        <v>0</v>
      </c>
      <c r="K206" s="205">
        <f>G206*J206</f>
        <v>0</v>
      </c>
      <c r="L206" s="208">
        <v>0</v>
      </c>
      <c r="M206" s="205">
        <f>G206*L206</f>
        <v>0</v>
      </c>
      <c r="N206" s="209">
        <v>21</v>
      </c>
      <c r="O206" s="210">
        <v>16</v>
      </c>
      <c r="P206" s="4" t="s">
        <v>156</v>
      </c>
    </row>
    <row r="207" spans="1:19" s="5" customFormat="1" ht="11.25" customHeight="1" x14ac:dyDescent="0.25">
      <c r="A207" s="211"/>
      <c r="B207" s="211"/>
      <c r="C207" s="211"/>
      <c r="D207" s="5" t="s">
        <v>10</v>
      </c>
      <c r="E207" s="212" t="s">
        <v>376</v>
      </c>
      <c r="G207" s="213">
        <v>3.81</v>
      </c>
      <c r="H207" s="214"/>
      <c r="N207" s="214"/>
      <c r="P207" s="5">
        <v>2</v>
      </c>
      <c r="Q207" s="5" t="s">
        <v>150</v>
      </c>
      <c r="R207" s="5" t="s">
        <v>158</v>
      </c>
      <c r="S207" s="5" t="s">
        <v>150</v>
      </c>
    </row>
    <row r="208" spans="1:19" s="5" customFormat="1" ht="11.25" customHeight="1" x14ac:dyDescent="0.25">
      <c r="A208" s="211"/>
      <c r="B208" s="211"/>
      <c r="C208" s="211"/>
      <c r="D208" s="5" t="s">
        <v>10</v>
      </c>
      <c r="E208" s="212" t="s">
        <v>377</v>
      </c>
      <c r="G208" s="213">
        <v>1.1399999999999999</v>
      </c>
      <c r="H208" s="214"/>
      <c r="N208" s="214"/>
      <c r="P208" s="5">
        <v>2</v>
      </c>
      <c r="Q208" s="5" t="s">
        <v>150</v>
      </c>
      <c r="R208" s="5" t="s">
        <v>158</v>
      </c>
      <c r="S208" s="5" t="s">
        <v>150</v>
      </c>
    </row>
    <row r="209" spans="1:19" s="5" customFormat="1" ht="11.25" customHeight="1" x14ac:dyDescent="0.25">
      <c r="A209" s="211"/>
      <c r="B209" s="211"/>
      <c r="C209" s="211"/>
      <c r="D209" s="5" t="s">
        <v>10</v>
      </c>
      <c r="E209" s="212" t="s">
        <v>378</v>
      </c>
      <c r="G209" s="213">
        <v>3.375</v>
      </c>
      <c r="H209" s="214"/>
      <c r="N209" s="214"/>
      <c r="P209" s="5">
        <v>2</v>
      </c>
      <c r="Q209" s="5" t="s">
        <v>150</v>
      </c>
      <c r="R209" s="5" t="s">
        <v>158</v>
      </c>
      <c r="S209" s="5" t="s">
        <v>150</v>
      </c>
    </row>
    <row r="210" spans="1:19" s="5" customFormat="1" ht="11.25" customHeight="1" x14ac:dyDescent="0.25">
      <c r="A210" s="211"/>
      <c r="B210" s="211"/>
      <c r="C210" s="211"/>
      <c r="D210" s="5" t="s">
        <v>10</v>
      </c>
      <c r="E210" s="212" t="s">
        <v>220</v>
      </c>
      <c r="G210" s="213">
        <v>5.7</v>
      </c>
      <c r="H210" s="214"/>
      <c r="N210" s="214"/>
      <c r="P210" s="5">
        <v>2</v>
      </c>
      <c r="Q210" s="5" t="s">
        <v>150</v>
      </c>
      <c r="R210" s="5" t="s">
        <v>158</v>
      </c>
      <c r="S210" s="5" t="s">
        <v>150</v>
      </c>
    </row>
    <row r="211" spans="1:19" s="5" customFormat="1" ht="11.25" customHeight="1" x14ac:dyDescent="0.25">
      <c r="A211" s="211"/>
      <c r="B211" s="211"/>
      <c r="C211" s="211"/>
      <c r="D211" s="5" t="s">
        <v>10</v>
      </c>
      <c r="E211" s="212" t="s">
        <v>379</v>
      </c>
      <c r="G211" s="213">
        <v>1.2</v>
      </c>
      <c r="H211" s="214"/>
      <c r="N211" s="214"/>
      <c r="P211" s="5">
        <v>2</v>
      </c>
      <c r="Q211" s="5" t="s">
        <v>150</v>
      </c>
      <c r="R211" s="5" t="s">
        <v>158</v>
      </c>
      <c r="S211" s="5" t="s">
        <v>150</v>
      </c>
    </row>
    <row r="212" spans="1:19" s="5" customFormat="1" ht="11.25" customHeight="1" x14ac:dyDescent="0.25">
      <c r="A212" s="211"/>
      <c r="B212" s="211"/>
      <c r="C212" s="211"/>
      <c r="D212" s="5" t="s">
        <v>10</v>
      </c>
      <c r="E212" s="212" t="s">
        <v>380</v>
      </c>
      <c r="G212" s="213">
        <v>3.5550000000000002</v>
      </c>
      <c r="H212" s="214"/>
      <c r="N212" s="214"/>
      <c r="P212" s="5">
        <v>2</v>
      </c>
      <c r="Q212" s="5" t="s">
        <v>150</v>
      </c>
      <c r="R212" s="5" t="s">
        <v>158</v>
      </c>
      <c r="S212" s="5" t="s">
        <v>150</v>
      </c>
    </row>
    <row r="213" spans="1:19" s="5" customFormat="1" ht="11.25" customHeight="1" x14ac:dyDescent="0.25">
      <c r="A213" s="211"/>
      <c r="B213" s="211"/>
      <c r="C213" s="211"/>
      <c r="D213" s="5" t="s">
        <v>10</v>
      </c>
      <c r="E213" s="212" t="s">
        <v>381</v>
      </c>
      <c r="G213" s="213">
        <v>4.41</v>
      </c>
      <c r="H213" s="214"/>
      <c r="N213" s="214"/>
      <c r="P213" s="5">
        <v>2</v>
      </c>
      <c r="Q213" s="5" t="s">
        <v>150</v>
      </c>
      <c r="R213" s="5" t="s">
        <v>158</v>
      </c>
      <c r="S213" s="5" t="s">
        <v>150</v>
      </c>
    </row>
    <row r="214" spans="1:19" s="5" customFormat="1" ht="11.25" customHeight="1" x14ac:dyDescent="0.25">
      <c r="A214" s="211"/>
      <c r="B214" s="211"/>
      <c r="C214" s="211"/>
      <c r="D214" s="5" t="s">
        <v>10</v>
      </c>
      <c r="E214" s="212" t="s">
        <v>382</v>
      </c>
      <c r="G214" s="213">
        <v>1.425</v>
      </c>
      <c r="H214" s="214"/>
      <c r="N214" s="214"/>
      <c r="P214" s="5">
        <v>2</v>
      </c>
      <c r="Q214" s="5" t="s">
        <v>150</v>
      </c>
      <c r="R214" s="5" t="s">
        <v>158</v>
      </c>
      <c r="S214" s="5" t="s">
        <v>150</v>
      </c>
    </row>
    <row r="215" spans="1:19" s="5" customFormat="1" ht="11.25" customHeight="1" x14ac:dyDescent="0.25">
      <c r="A215" s="211"/>
      <c r="B215" s="211"/>
      <c r="C215" s="211"/>
      <c r="D215" s="5" t="s">
        <v>10</v>
      </c>
      <c r="E215" s="212" t="s">
        <v>383</v>
      </c>
      <c r="G215" s="213">
        <v>1.8480000000000001</v>
      </c>
      <c r="H215" s="214"/>
      <c r="N215" s="214"/>
      <c r="P215" s="5">
        <v>2</v>
      </c>
      <c r="Q215" s="5" t="s">
        <v>150</v>
      </c>
      <c r="R215" s="5" t="s">
        <v>158</v>
      </c>
      <c r="S215" s="5" t="s">
        <v>150</v>
      </c>
    </row>
    <row r="216" spans="1:19" s="6" customFormat="1" ht="11.25" customHeight="1" x14ac:dyDescent="0.25">
      <c r="A216" s="211"/>
      <c r="B216" s="211"/>
      <c r="C216" s="211"/>
      <c r="D216" s="6" t="s">
        <v>10</v>
      </c>
      <c r="E216" s="215" t="s">
        <v>160</v>
      </c>
      <c r="G216" s="216">
        <v>26.463000000000001</v>
      </c>
      <c r="H216" s="217"/>
      <c r="N216" s="217"/>
      <c r="P216" s="6">
        <v>2</v>
      </c>
      <c r="Q216" s="6" t="s">
        <v>150</v>
      </c>
      <c r="R216" s="6" t="s">
        <v>158</v>
      </c>
      <c r="S216" s="6" t="s">
        <v>91</v>
      </c>
    </row>
    <row r="217" spans="1:19" s="4" customFormat="1" ht="22.5" customHeight="1" x14ac:dyDescent="0.25">
      <c r="A217" s="202">
        <v>59</v>
      </c>
      <c r="B217" s="202" t="s">
        <v>151</v>
      </c>
      <c r="C217" s="202" t="s">
        <v>106</v>
      </c>
      <c r="D217" s="203" t="s">
        <v>384</v>
      </c>
      <c r="E217" s="204" t="s">
        <v>385</v>
      </c>
      <c r="F217" s="202" t="s">
        <v>47</v>
      </c>
      <c r="G217" s="231">
        <v>0</v>
      </c>
      <c r="H217" s="206">
        <v>0</v>
      </c>
      <c r="I217" s="207">
        <f>ROUND(G217*H217,2)</f>
        <v>0</v>
      </c>
      <c r="J217" s="208">
        <v>0</v>
      </c>
      <c r="K217" s="205">
        <f>G217*J217</f>
        <v>0</v>
      </c>
      <c r="L217" s="208">
        <v>0</v>
      </c>
      <c r="M217" s="205">
        <f>G217*L217</f>
        <v>0</v>
      </c>
      <c r="N217" s="209">
        <v>21</v>
      </c>
      <c r="O217" s="210">
        <v>16</v>
      </c>
      <c r="P217" s="4" t="s">
        <v>156</v>
      </c>
    </row>
    <row r="218" spans="1:19" s="2" customFormat="1" ht="11.25" customHeight="1" x14ac:dyDescent="0.25">
      <c r="B218" s="198" t="s">
        <v>64</v>
      </c>
      <c r="D218" s="2" t="s">
        <v>108</v>
      </c>
      <c r="E218" s="2" t="s">
        <v>109</v>
      </c>
      <c r="H218" s="199"/>
      <c r="I218" s="200">
        <f>SUM(I219:I231)</f>
        <v>0</v>
      </c>
      <c r="K218" s="201">
        <f>SUM(K219:K231)</f>
        <v>0</v>
      </c>
      <c r="M218" s="201">
        <f>SUM(M219:M231)</f>
        <v>0</v>
      </c>
      <c r="N218" s="199"/>
      <c r="P218" s="2" t="s">
        <v>91</v>
      </c>
    </row>
    <row r="219" spans="1:19" s="4" customFormat="1" ht="11.25" customHeight="1" x14ac:dyDescent="0.25">
      <c r="A219" s="202">
        <v>60</v>
      </c>
      <c r="B219" s="202" t="s">
        <v>151</v>
      </c>
      <c r="C219" s="202" t="s">
        <v>108</v>
      </c>
      <c r="D219" s="203" t="s">
        <v>386</v>
      </c>
      <c r="E219" s="204" t="s">
        <v>387</v>
      </c>
      <c r="F219" s="202" t="s">
        <v>155</v>
      </c>
      <c r="G219" s="205">
        <v>369.33800000000002</v>
      </c>
      <c r="H219" s="206">
        <v>0</v>
      </c>
      <c r="I219" s="207">
        <f>ROUND(G219*H219,2)</f>
        <v>0</v>
      </c>
      <c r="J219" s="208">
        <v>0</v>
      </c>
      <c r="K219" s="205">
        <f>G219*J219</f>
        <v>0</v>
      </c>
      <c r="L219" s="208">
        <v>0</v>
      </c>
      <c r="M219" s="205">
        <f>G219*L219</f>
        <v>0</v>
      </c>
      <c r="N219" s="209">
        <v>21</v>
      </c>
      <c r="O219" s="210">
        <v>16</v>
      </c>
      <c r="P219" s="4" t="s">
        <v>156</v>
      </c>
    </row>
    <row r="220" spans="1:19" s="5" customFormat="1" ht="11.25" customHeight="1" x14ac:dyDescent="0.25">
      <c r="A220" s="211"/>
      <c r="B220" s="211"/>
      <c r="C220" s="211"/>
      <c r="D220" s="5" t="s">
        <v>10</v>
      </c>
      <c r="E220" s="212" t="s">
        <v>388</v>
      </c>
      <c r="G220" s="213">
        <v>155.4</v>
      </c>
      <c r="H220" s="214"/>
      <c r="N220" s="214"/>
      <c r="P220" s="5">
        <v>2</v>
      </c>
      <c r="Q220" s="5" t="s">
        <v>150</v>
      </c>
      <c r="R220" s="5" t="s">
        <v>158</v>
      </c>
      <c r="S220" s="5" t="s">
        <v>150</v>
      </c>
    </row>
    <row r="221" spans="1:19" s="5" customFormat="1" ht="11.25" customHeight="1" x14ac:dyDescent="0.25">
      <c r="A221" s="211"/>
      <c r="B221" s="211"/>
      <c r="C221" s="211"/>
      <c r="D221" s="5" t="s">
        <v>10</v>
      </c>
      <c r="E221" s="212" t="s">
        <v>389</v>
      </c>
      <c r="G221" s="213">
        <v>204.018</v>
      </c>
      <c r="H221" s="214"/>
      <c r="N221" s="214"/>
      <c r="P221" s="5">
        <v>2</v>
      </c>
      <c r="Q221" s="5" t="s">
        <v>150</v>
      </c>
      <c r="R221" s="5" t="s">
        <v>158</v>
      </c>
      <c r="S221" s="5" t="s">
        <v>150</v>
      </c>
    </row>
    <row r="222" spans="1:19" s="5" customFormat="1" ht="11.25" customHeight="1" x14ac:dyDescent="0.25">
      <c r="A222" s="211"/>
      <c r="B222" s="211"/>
      <c r="C222" s="211"/>
      <c r="D222" s="5" t="s">
        <v>10</v>
      </c>
      <c r="E222" s="212" t="s">
        <v>390</v>
      </c>
      <c r="G222" s="213">
        <v>9.92</v>
      </c>
      <c r="H222" s="214"/>
      <c r="N222" s="214"/>
      <c r="P222" s="5">
        <v>2</v>
      </c>
      <c r="Q222" s="5" t="s">
        <v>150</v>
      </c>
      <c r="R222" s="5" t="s">
        <v>158</v>
      </c>
      <c r="S222" s="5" t="s">
        <v>150</v>
      </c>
    </row>
    <row r="223" spans="1:19" s="6" customFormat="1" ht="11.25" customHeight="1" x14ac:dyDescent="0.25">
      <c r="A223" s="211"/>
      <c r="B223" s="211"/>
      <c r="C223" s="211"/>
      <c r="D223" s="6" t="s">
        <v>10</v>
      </c>
      <c r="E223" s="215" t="s">
        <v>160</v>
      </c>
      <c r="G223" s="216">
        <v>369.33800000000002</v>
      </c>
      <c r="H223" s="217"/>
      <c r="N223" s="217"/>
      <c r="P223" s="6">
        <v>2</v>
      </c>
      <c r="Q223" s="6" t="s">
        <v>150</v>
      </c>
      <c r="R223" s="6" t="s">
        <v>158</v>
      </c>
      <c r="S223" s="6" t="s">
        <v>91</v>
      </c>
    </row>
    <row r="224" spans="1:19" s="4" customFormat="1" ht="11.25" customHeight="1" x14ac:dyDescent="0.25">
      <c r="A224" s="202">
        <v>61</v>
      </c>
      <c r="B224" s="202" t="s">
        <v>151</v>
      </c>
      <c r="C224" s="202" t="s">
        <v>108</v>
      </c>
      <c r="D224" s="203" t="s">
        <v>391</v>
      </c>
      <c r="E224" s="204" t="s">
        <v>392</v>
      </c>
      <c r="F224" s="202" t="s">
        <v>155</v>
      </c>
      <c r="G224" s="205">
        <v>387.80500000000001</v>
      </c>
      <c r="H224" s="206">
        <v>0</v>
      </c>
      <c r="I224" s="207">
        <f>ROUND(G224*H224,2)</f>
        <v>0</v>
      </c>
      <c r="J224" s="208">
        <v>0</v>
      </c>
      <c r="K224" s="205">
        <f>G224*J224</f>
        <v>0</v>
      </c>
      <c r="L224" s="208">
        <v>0</v>
      </c>
      <c r="M224" s="205">
        <f>G224*L224</f>
        <v>0</v>
      </c>
      <c r="N224" s="209">
        <v>21</v>
      </c>
      <c r="O224" s="210">
        <v>16</v>
      </c>
      <c r="P224" s="4" t="s">
        <v>156</v>
      </c>
    </row>
    <row r="225" spans="1:19" s="5" customFormat="1" ht="11.25" customHeight="1" x14ac:dyDescent="0.25">
      <c r="A225" s="211"/>
      <c r="B225" s="211"/>
      <c r="C225" s="211"/>
      <c r="D225" s="5" t="s">
        <v>10</v>
      </c>
      <c r="E225" s="212" t="s">
        <v>393</v>
      </c>
      <c r="G225" s="213">
        <v>387.80500000000001</v>
      </c>
      <c r="H225" s="214"/>
      <c r="N225" s="214"/>
      <c r="P225" s="5">
        <v>2</v>
      </c>
      <c r="Q225" s="5" t="s">
        <v>150</v>
      </c>
      <c r="R225" s="5" t="s">
        <v>158</v>
      </c>
      <c r="S225" s="5" t="s">
        <v>150</v>
      </c>
    </row>
    <row r="226" spans="1:19" s="6" customFormat="1" ht="11.25" customHeight="1" x14ac:dyDescent="0.25">
      <c r="A226" s="211"/>
      <c r="B226" s="211"/>
      <c r="C226" s="211"/>
      <c r="D226" s="6" t="s">
        <v>10</v>
      </c>
      <c r="E226" s="215" t="s">
        <v>160</v>
      </c>
      <c r="G226" s="216">
        <v>387.80500000000001</v>
      </c>
      <c r="H226" s="217"/>
      <c r="N226" s="217"/>
      <c r="P226" s="6">
        <v>2</v>
      </c>
      <c r="Q226" s="6" t="s">
        <v>150</v>
      </c>
      <c r="R226" s="6" t="s">
        <v>158</v>
      </c>
      <c r="S226" s="6" t="s">
        <v>91</v>
      </c>
    </row>
    <row r="227" spans="1:19" s="4" customFormat="1" ht="11.25" customHeight="1" x14ac:dyDescent="0.25">
      <c r="A227" s="202">
        <v>62</v>
      </c>
      <c r="B227" s="202" t="s">
        <v>151</v>
      </c>
      <c r="C227" s="202" t="s">
        <v>108</v>
      </c>
      <c r="D227" s="203" t="s">
        <v>394</v>
      </c>
      <c r="E227" s="204" t="s">
        <v>395</v>
      </c>
      <c r="F227" s="202" t="s">
        <v>155</v>
      </c>
      <c r="G227" s="205">
        <v>387.80500000000001</v>
      </c>
      <c r="H227" s="206">
        <v>0</v>
      </c>
      <c r="I227" s="207">
        <f>ROUND(G227*H227,2)</f>
        <v>0</v>
      </c>
      <c r="J227" s="208">
        <v>0</v>
      </c>
      <c r="K227" s="205">
        <f>G227*J227</f>
        <v>0</v>
      </c>
      <c r="L227" s="208">
        <v>0</v>
      </c>
      <c r="M227" s="205">
        <f>G227*L227</f>
        <v>0</v>
      </c>
      <c r="N227" s="209">
        <v>21</v>
      </c>
      <c r="O227" s="210">
        <v>16</v>
      </c>
      <c r="P227" s="4" t="s">
        <v>156</v>
      </c>
    </row>
    <row r="228" spans="1:19" s="7" customFormat="1" ht="11.25" customHeight="1" x14ac:dyDescent="0.25">
      <c r="A228" s="218">
        <v>63</v>
      </c>
      <c r="B228" s="218" t="s">
        <v>238</v>
      </c>
      <c r="C228" s="218" t="s">
        <v>239</v>
      </c>
      <c r="D228" s="219" t="s">
        <v>396</v>
      </c>
      <c r="E228" s="220" t="s">
        <v>397</v>
      </c>
      <c r="F228" s="218" t="s">
        <v>244</v>
      </c>
      <c r="G228" s="221">
        <v>203.59800000000001</v>
      </c>
      <c r="H228" s="222">
        <v>0</v>
      </c>
      <c r="I228" s="223">
        <f>ROUND(G228*H228,2)</f>
        <v>0</v>
      </c>
      <c r="J228" s="224">
        <v>0</v>
      </c>
      <c r="K228" s="221">
        <f>G228*J228</f>
        <v>0</v>
      </c>
      <c r="L228" s="224">
        <v>0</v>
      </c>
      <c r="M228" s="221">
        <f>G228*L228</f>
        <v>0</v>
      </c>
      <c r="N228" s="225">
        <v>21</v>
      </c>
      <c r="O228" s="226">
        <v>32</v>
      </c>
      <c r="P228" s="7" t="s">
        <v>156</v>
      </c>
    </row>
    <row r="229" spans="1:19" s="5" customFormat="1" ht="11.25" customHeight="1" x14ac:dyDescent="0.25">
      <c r="A229" s="211"/>
      <c r="B229" s="211"/>
      <c r="C229" s="211"/>
      <c r="D229" s="5" t="s">
        <v>10</v>
      </c>
      <c r="E229" s="212" t="s">
        <v>398</v>
      </c>
      <c r="G229" s="213">
        <v>203.59800000000001</v>
      </c>
      <c r="H229" s="214"/>
      <c r="N229" s="214"/>
      <c r="P229" s="5">
        <v>2</v>
      </c>
      <c r="Q229" s="5" t="s">
        <v>150</v>
      </c>
      <c r="R229" s="5" t="s">
        <v>158</v>
      </c>
      <c r="S229" s="5" t="s">
        <v>150</v>
      </c>
    </row>
    <row r="230" spans="1:19" s="6" customFormat="1" ht="11.25" customHeight="1" x14ac:dyDescent="0.25">
      <c r="A230" s="211"/>
      <c r="B230" s="211"/>
      <c r="C230" s="211"/>
      <c r="D230" s="6" t="s">
        <v>10</v>
      </c>
      <c r="E230" s="215" t="s">
        <v>160</v>
      </c>
      <c r="G230" s="216">
        <v>203.59800000000001</v>
      </c>
      <c r="H230" s="217"/>
      <c r="N230" s="217"/>
      <c r="P230" s="6">
        <v>2</v>
      </c>
      <c r="Q230" s="6" t="s">
        <v>150</v>
      </c>
      <c r="R230" s="6" t="s">
        <v>158</v>
      </c>
      <c r="S230" s="6" t="s">
        <v>91</v>
      </c>
    </row>
    <row r="231" spans="1:19" s="4" customFormat="1" ht="11.25" customHeight="1" x14ac:dyDescent="0.25">
      <c r="A231" s="202">
        <v>64</v>
      </c>
      <c r="B231" s="202" t="s">
        <v>151</v>
      </c>
      <c r="C231" s="202" t="s">
        <v>108</v>
      </c>
      <c r="D231" s="203" t="s">
        <v>399</v>
      </c>
      <c r="E231" s="204" t="s">
        <v>400</v>
      </c>
      <c r="F231" s="202" t="s">
        <v>47</v>
      </c>
      <c r="G231" s="231">
        <v>0</v>
      </c>
      <c r="H231" s="206">
        <v>0</v>
      </c>
      <c r="I231" s="207">
        <f>ROUND(G231*H231,2)</f>
        <v>0</v>
      </c>
      <c r="J231" s="208">
        <v>0</v>
      </c>
      <c r="K231" s="205">
        <f>G231*J231</f>
        <v>0</v>
      </c>
      <c r="L231" s="208">
        <v>0</v>
      </c>
      <c r="M231" s="205">
        <f>G231*L231</f>
        <v>0</v>
      </c>
      <c r="N231" s="209">
        <v>21</v>
      </c>
      <c r="O231" s="210">
        <v>16</v>
      </c>
      <c r="P231" s="4" t="s">
        <v>156</v>
      </c>
    </row>
    <row r="232" spans="1:19" s="2" customFormat="1" ht="11.25" customHeight="1" x14ac:dyDescent="0.25">
      <c r="B232" s="198" t="s">
        <v>64</v>
      </c>
      <c r="D232" s="2" t="s">
        <v>110</v>
      </c>
      <c r="E232" s="2" t="s">
        <v>111</v>
      </c>
      <c r="H232" s="199"/>
      <c r="I232" s="200">
        <f>SUM(I233:I241)</f>
        <v>0</v>
      </c>
      <c r="K232" s="201">
        <f>SUM(K233:K241)</f>
        <v>0</v>
      </c>
      <c r="M232" s="201">
        <f>SUM(M233:M241)</f>
        <v>0</v>
      </c>
      <c r="N232" s="199"/>
      <c r="P232" s="2" t="s">
        <v>91</v>
      </c>
    </row>
    <row r="233" spans="1:19" s="4" customFormat="1" ht="22.5" customHeight="1" x14ac:dyDescent="0.25">
      <c r="A233" s="202">
        <v>65</v>
      </c>
      <c r="B233" s="202" t="s">
        <v>151</v>
      </c>
      <c r="C233" s="202" t="s">
        <v>110</v>
      </c>
      <c r="D233" s="203" t="s">
        <v>401</v>
      </c>
      <c r="E233" s="204" t="s">
        <v>402</v>
      </c>
      <c r="F233" s="202" t="s">
        <v>155</v>
      </c>
      <c r="G233" s="205">
        <v>316.30700000000002</v>
      </c>
      <c r="H233" s="206">
        <v>0</v>
      </c>
      <c r="I233" s="207">
        <f>ROUND(G233*H233,2)</f>
        <v>0</v>
      </c>
      <c r="J233" s="208">
        <v>0</v>
      </c>
      <c r="K233" s="205">
        <f>G233*J233</f>
        <v>0</v>
      </c>
      <c r="L233" s="208">
        <v>0</v>
      </c>
      <c r="M233" s="205">
        <f>G233*L233</f>
        <v>0</v>
      </c>
      <c r="N233" s="209">
        <v>21</v>
      </c>
      <c r="O233" s="210">
        <v>16</v>
      </c>
      <c r="P233" s="4" t="s">
        <v>156</v>
      </c>
    </row>
    <row r="234" spans="1:19" s="5" customFormat="1" ht="11.25" customHeight="1" x14ac:dyDescent="0.25">
      <c r="A234" s="211"/>
      <c r="B234" s="211"/>
      <c r="C234" s="211"/>
      <c r="D234" s="5" t="s">
        <v>10</v>
      </c>
      <c r="E234" s="212" t="s">
        <v>403</v>
      </c>
      <c r="G234" s="213">
        <v>282.55700000000002</v>
      </c>
      <c r="H234" s="214"/>
      <c r="N234" s="214"/>
      <c r="P234" s="5">
        <v>2</v>
      </c>
      <c r="Q234" s="5" t="s">
        <v>150</v>
      </c>
      <c r="R234" s="5" t="s">
        <v>158</v>
      </c>
      <c r="S234" s="5" t="s">
        <v>150</v>
      </c>
    </row>
    <row r="235" spans="1:19" s="5" customFormat="1" ht="11.25" customHeight="1" x14ac:dyDescent="0.25">
      <c r="A235" s="211"/>
      <c r="B235" s="211"/>
      <c r="C235" s="211"/>
      <c r="D235" s="5" t="s">
        <v>10</v>
      </c>
      <c r="E235" s="212" t="s">
        <v>404</v>
      </c>
      <c r="G235" s="213">
        <v>33.75</v>
      </c>
      <c r="H235" s="214"/>
      <c r="N235" s="214"/>
      <c r="P235" s="5">
        <v>2</v>
      </c>
      <c r="Q235" s="5" t="s">
        <v>150</v>
      </c>
      <c r="R235" s="5" t="s">
        <v>158</v>
      </c>
      <c r="S235" s="5" t="s">
        <v>150</v>
      </c>
    </row>
    <row r="236" spans="1:19" s="6" customFormat="1" ht="11.25" customHeight="1" x14ac:dyDescent="0.25">
      <c r="A236" s="211"/>
      <c r="B236" s="211"/>
      <c r="C236" s="211"/>
      <c r="D236" s="6" t="s">
        <v>10</v>
      </c>
      <c r="E236" s="215" t="s">
        <v>160</v>
      </c>
      <c r="G236" s="216">
        <v>316.30700000000002</v>
      </c>
      <c r="H236" s="217"/>
      <c r="N236" s="217"/>
      <c r="P236" s="6">
        <v>2</v>
      </c>
      <c r="Q236" s="6" t="s">
        <v>150</v>
      </c>
      <c r="R236" s="6" t="s">
        <v>158</v>
      </c>
      <c r="S236" s="6" t="s">
        <v>91</v>
      </c>
    </row>
    <row r="237" spans="1:19" s="4" customFormat="1" ht="22.5" customHeight="1" x14ac:dyDescent="0.25">
      <c r="A237" s="202">
        <v>66</v>
      </c>
      <c r="B237" s="202" t="s">
        <v>151</v>
      </c>
      <c r="C237" s="202" t="s">
        <v>110</v>
      </c>
      <c r="D237" s="203" t="s">
        <v>405</v>
      </c>
      <c r="E237" s="204" t="s">
        <v>406</v>
      </c>
      <c r="F237" s="202" t="s">
        <v>155</v>
      </c>
      <c r="G237" s="205">
        <v>316.30700000000002</v>
      </c>
      <c r="H237" s="206">
        <v>0</v>
      </c>
      <c r="I237" s="207">
        <f>ROUND(G237*H237,2)</f>
        <v>0</v>
      </c>
      <c r="J237" s="208">
        <v>0</v>
      </c>
      <c r="K237" s="205">
        <f>G237*J237</f>
        <v>0</v>
      </c>
      <c r="L237" s="208">
        <v>0</v>
      </c>
      <c r="M237" s="205">
        <f>G237*L237</f>
        <v>0</v>
      </c>
      <c r="N237" s="209">
        <v>21</v>
      </c>
      <c r="O237" s="210">
        <v>16</v>
      </c>
      <c r="P237" s="4" t="s">
        <v>156</v>
      </c>
    </row>
    <row r="238" spans="1:19" s="7" customFormat="1" ht="11.25" customHeight="1" x14ac:dyDescent="0.25">
      <c r="A238" s="218">
        <v>67</v>
      </c>
      <c r="B238" s="218" t="s">
        <v>238</v>
      </c>
      <c r="C238" s="218" t="s">
        <v>239</v>
      </c>
      <c r="D238" s="219" t="s">
        <v>407</v>
      </c>
      <c r="E238" s="220" t="s">
        <v>408</v>
      </c>
      <c r="F238" s="218" t="s">
        <v>155</v>
      </c>
      <c r="G238" s="221">
        <v>328.959</v>
      </c>
      <c r="H238" s="222">
        <v>0</v>
      </c>
      <c r="I238" s="223">
        <f>ROUND(G238*H238,2)</f>
        <v>0</v>
      </c>
      <c r="J238" s="224">
        <v>0</v>
      </c>
      <c r="K238" s="221">
        <f>G238*J238</f>
        <v>0</v>
      </c>
      <c r="L238" s="224">
        <v>0</v>
      </c>
      <c r="M238" s="221">
        <f>G238*L238</f>
        <v>0</v>
      </c>
      <c r="N238" s="225">
        <v>21</v>
      </c>
      <c r="O238" s="226">
        <v>32</v>
      </c>
      <c r="P238" s="7" t="s">
        <v>156</v>
      </c>
    </row>
    <row r="239" spans="1:19" s="7" customFormat="1" ht="11.25" customHeight="1" x14ac:dyDescent="0.25">
      <c r="A239" s="218">
        <v>68</v>
      </c>
      <c r="B239" s="218" t="s">
        <v>238</v>
      </c>
      <c r="C239" s="218" t="s">
        <v>239</v>
      </c>
      <c r="D239" s="219" t="s">
        <v>409</v>
      </c>
      <c r="E239" s="220" t="s">
        <v>410</v>
      </c>
      <c r="F239" s="218" t="s">
        <v>155</v>
      </c>
      <c r="G239" s="221">
        <v>328.959</v>
      </c>
      <c r="H239" s="222">
        <v>0</v>
      </c>
      <c r="I239" s="223">
        <f>ROUND(G239*H239,2)</f>
        <v>0</v>
      </c>
      <c r="J239" s="224">
        <v>0</v>
      </c>
      <c r="K239" s="221">
        <f>G239*J239</f>
        <v>0</v>
      </c>
      <c r="L239" s="224">
        <v>0</v>
      </c>
      <c r="M239" s="221">
        <f>G239*L239</f>
        <v>0</v>
      </c>
      <c r="N239" s="225">
        <v>21</v>
      </c>
      <c r="O239" s="226">
        <v>32</v>
      </c>
      <c r="P239" s="7" t="s">
        <v>156</v>
      </c>
    </row>
    <row r="240" spans="1:19" s="4" customFormat="1" ht="11.25" customHeight="1" x14ac:dyDescent="0.25">
      <c r="A240" s="202">
        <v>69</v>
      </c>
      <c r="B240" s="202" t="s">
        <v>151</v>
      </c>
      <c r="C240" s="202" t="s">
        <v>110</v>
      </c>
      <c r="D240" s="203" t="s">
        <v>411</v>
      </c>
      <c r="E240" s="204" t="s">
        <v>412</v>
      </c>
      <c r="F240" s="202" t="s">
        <v>155</v>
      </c>
      <c r="G240" s="205">
        <v>316.30700000000002</v>
      </c>
      <c r="H240" s="206">
        <v>0</v>
      </c>
      <c r="I240" s="207">
        <f>ROUND(G240*H240,2)</f>
        <v>0</v>
      </c>
      <c r="J240" s="208">
        <v>0</v>
      </c>
      <c r="K240" s="205">
        <f>G240*J240</f>
        <v>0</v>
      </c>
      <c r="L240" s="208">
        <v>0</v>
      </c>
      <c r="M240" s="205">
        <f>G240*L240</f>
        <v>0</v>
      </c>
      <c r="N240" s="209">
        <v>21</v>
      </c>
      <c r="O240" s="210">
        <v>16</v>
      </c>
      <c r="P240" s="4" t="s">
        <v>156</v>
      </c>
    </row>
    <row r="241" spans="1:19" s="4" customFormat="1" ht="11.25" customHeight="1" x14ac:dyDescent="0.25">
      <c r="A241" s="202">
        <v>70</v>
      </c>
      <c r="B241" s="202" t="s">
        <v>151</v>
      </c>
      <c r="C241" s="202" t="s">
        <v>110</v>
      </c>
      <c r="D241" s="203" t="s">
        <v>413</v>
      </c>
      <c r="E241" s="204" t="s">
        <v>414</v>
      </c>
      <c r="F241" s="202" t="s">
        <v>47</v>
      </c>
      <c r="G241" s="231">
        <v>0</v>
      </c>
      <c r="H241" s="206">
        <v>0</v>
      </c>
      <c r="I241" s="207">
        <f>ROUND(G241*H241,2)</f>
        <v>0</v>
      </c>
      <c r="J241" s="208">
        <v>0</v>
      </c>
      <c r="K241" s="205">
        <f>G241*J241</f>
        <v>0</v>
      </c>
      <c r="L241" s="208">
        <v>0</v>
      </c>
      <c r="M241" s="205">
        <f>G241*L241</f>
        <v>0</v>
      </c>
      <c r="N241" s="209">
        <v>21</v>
      </c>
      <c r="O241" s="210">
        <v>16</v>
      </c>
      <c r="P241" s="4" t="s">
        <v>156</v>
      </c>
    </row>
    <row r="242" spans="1:19" s="2" customFormat="1" ht="11.25" customHeight="1" x14ac:dyDescent="0.25">
      <c r="B242" s="198" t="s">
        <v>64</v>
      </c>
      <c r="D242" s="2" t="s">
        <v>112</v>
      </c>
      <c r="E242" s="2" t="s">
        <v>113</v>
      </c>
      <c r="H242" s="199"/>
      <c r="I242" s="200">
        <f>SUM(I243:I246)</f>
        <v>0</v>
      </c>
      <c r="K242" s="201">
        <f>SUM(K243:K246)</f>
        <v>0</v>
      </c>
      <c r="M242" s="201">
        <f>SUM(M243:M246)</f>
        <v>0</v>
      </c>
      <c r="N242" s="199"/>
      <c r="P242" s="2" t="s">
        <v>91</v>
      </c>
    </row>
    <row r="243" spans="1:19" s="4" customFormat="1" ht="22.5" customHeight="1" x14ac:dyDescent="0.25">
      <c r="A243" s="202">
        <v>71</v>
      </c>
      <c r="B243" s="202" t="s">
        <v>151</v>
      </c>
      <c r="C243" s="202" t="s">
        <v>112</v>
      </c>
      <c r="D243" s="203" t="s">
        <v>415</v>
      </c>
      <c r="E243" s="204" t="s">
        <v>416</v>
      </c>
      <c r="F243" s="202" t="s">
        <v>201</v>
      </c>
      <c r="G243" s="205">
        <v>5</v>
      </c>
      <c r="H243" s="206">
        <v>0</v>
      </c>
      <c r="I243" s="207">
        <f>ROUND(G243*H243,2)</f>
        <v>0</v>
      </c>
      <c r="J243" s="208">
        <v>0</v>
      </c>
      <c r="K243" s="205">
        <f>G243*J243</f>
        <v>0</v>
      </c>
      <c r="L243" s="208">
        <v>0</v>
      </c>
      <c r="M243" s="205">
        <f>G243*L243</f>
        <v>0</v>
      </c>
      <c r="N243" s="209">
        <v>21</v>
      </c>
      <c r="O243" s="210">
        <v>16</v>
      </c>
      <c r="P243" s="4" t="s">
        <v>156</v>
      </c>
    </row>
    <row r="244" spans="1:19" s="4" customFormat="1" ht="11.25" customHeight="1" x14ac:dyDescent="0.25">
      <c r="A244" s="202">
        <v>72</v>
      </c>
      <c r="B244" s="202" t="s">
        <v>151</v>
      </c>
      <c r="C244" s="202" t="s">
        <v>112</v>
      </c>
      <c r="D244" s="203" t="s">
        <v>417</v>
      </c>
      <c r="E244" s="204" t="s">
        <v>418</v>
      </c>
      <c r="F244" s="202" t="s">
        <v>201</v>
      </c>
      <c r="G244" s="205">
        <v>2</v>
      </c>
      <c r="H244" s="206">
        <v>0</v>
      </c>
      <c r="I244" s="207">
        <f>ROUND(G244*H244,2)</f>
        <v>0</v>
      </c>
      <c r="J244" s="208">
        <v>0</v>
      </c>
      <c r="K244" s="205">
        <f>G244*J244</f>
        <v>0</v>
      </c>
      <c r="L244" s="208">
        <v>0</v>
      </c>
      <c r="M244" s="205">
        <f>G244*L244</f>
        <v>0</v>
      </c>
      <c r="N244" s="209">
        <v>21</v>
      </c>
      <c r="O244" s="210">
        <v>16</v>
      </c>
      <c r="P244" s="4" t="s">
        <v>156</v>
      </c>
    </row>
    <row r="245" spans="1:19" s="4" customFormat="1" ht="11.25" customHeight="1" x14ac:dyDescent="0.25">
      <c r="A245" s="202">
        <v>73</v>
      </c>
      <c r="B245" s="202" t="s">
        <v>151</v>
      </c>
      <c r="C245" s="202" t="s">
        <v>279</v>
      </c>
      <c r="D245" s="203" t="s">
        <v>419</v>
      </c>
      <c r="E245" s="204" t="s">
        <v>420</v>
      </c>
      <c r="F245" s="202" t="s">
        <v>421</v>
      </c>
      <c r="G245" s="205">
        <v>5</v>
      </c>
      <c r="H245" s="206">
        <v>0</v>
      </c>
      <c r="I245" s="207">
        <f>ROUND(G245*H245,2)</f>
        <v>0</v>
      </c>
      <c r="J245" s="208">
        <v>0</v>
      </c>
      <c r="K245" s="205">
        <f>G245*J245</f>
        <v>0</v>
      </c>
      <c r="L245" s="208">
        <v>0</v>
      </c>
      <c r="M245" s="205">
        <f>G245*L245</f>
        <v>0</v>
      </c>
      <c r="N245" s="209">
        <v>21</v>
      </c>
      <c r="O245" s="210">
        <v>16</v>
      </c>
      <c r="P245" s="4" t="s">
        <v>156</v>
      </c>
    </row>
    <row r="246" spans="1:19" s="4" customFormat="1" ht="11.25" customHeight="1" x14ac:dyDescent="0.25">
      <c r="A246" s="202">
        <v>74</v>
      </c>
      <c r="B246" s="202" t="s">
        <v>151</v>
      </c>
      <c r="C246" s="202" t="s">
        <v>112</v>
      </c>
      <c r="D246" s="203" t="s">
        <v>422</v>
      </c>
      <c r="E246" s="204" t="s">
        <v>423</v>
      </c>
      <c r="F246" s="202" t="s">
        <v>47</v>
      </c>
      <c r="G246" s="231">
        <v>0</v>
      </c>
      <c r="H246" s="206">
        <v>0</v>
      </c>
      <c r="I246" s="207">
        <f>ROUND(G246*H246,2)</f>
        <v>0</v>
      </c>
      <c r="J246" s="208">
        <v>0</v>
      </c>
      <c r="K246" s="205">
        <f>G246*J246</f>
        <v>0</v>
      </c>
      <c r="L246" s="208">
        <v>0</v>
      </c>
      <c r="M246" s="205">
        <f>G246*L246</f>
        <v>0</v>
      </c>
      <c r="N246" s="209">
        <v>21</v>
      </c>
      <c r="O246" s="210">
        <v>16</v>
      </c>
      <c r="P246" s="4" t="s">
        <v>156</v>
      </c>
    </row>
    <row r="247" spans="1:19" s="2" customFormat="1" ht="11.25" customHeight="1" x14ac:dyDescent="0.25">
      <c r="B247" s="198" t="s">
        <v>64</v>
      </c>
      <c r="D247" s="2" t="s">
        <v>114</v>
      </c>
      <c r="E247" s="2" t="s">
        <v>115</v>
      </c>
      <c r="H247" s="199"/>
      <c r="I247" s="200">
        <f>SUM(I248:I249)</f>
        <v>0</v>
      </c>
      <c r="K247" s="201">
        <f>SUM(K248:K249)</f>
        <v>0</v>
      </c>
      <c r="M247" s="201">
        <f>SUM(M248:M249)</f>
        <v>0</v>
      </c>
      <c r="N247" s="199"/>
      <c r="P247" s="2" t="s">
        <v>91</v>
      </c>
    </row>
    <row r="248" spans="1:19" s="4" customFormat="1" ht="11.25" customHeight="1" x14ac:dyDescent="0.25">
      <c r="A248" s="202">
        <v>75</v>
      </c>
      <c r="B248" s="202" t="s">
        <v>151</v>
      </c>
      <c r="C248" s="202" t="s">
        <v>424</v>
      </c>
      <c r="D248" s="203" t="s">
        <v>425</v>
      </c>
      <c r="E248" s="204" t="s">
        <v>426</v>
      </c>
      <c r="F248" s="202" t="s">
        <v>353</v>
      </c>
      <c r="G248" s="205">
        <v>1</v>
      </c>
      <c r="H248" s="206">
        <v>0</v>
      </c>
      <c r="I248" s="207">
        <f>ROUND(G248*H248,2)</f>
        <v>0</v>
      </c>
      <c r="J248" s="208">
        <v>0</v>
      </c>
      <c r="K248" s="205">
        <f>G248*J248</f>
        <v>0</v>
      </c>
      <c r="L248" s="208">
        <v>0</v>
      </c>
      <c r="M248" s="205">
        <f>G248*L248</f>
        <v>0</v>
      </c>
      <c r="N248" s="209">
        <v>21</v>
      </c>
      <c r="O248" s="210">
        <v>16</v>
      </c>
      <c r="P248" s="4" t="s">
        <v>156</v>
      </c>
    </row>
    <row r="249" spans="1:19" s="4" customFormat="1" ht="11.25" customHeight="1" x14ac:dyDescent="0.25">
      <c r="A249" s="202">
        <v>76</v>
      </c>
      <c r="B249" s="202" t="s">
        <v>151</v>
      </c>
      <c r="C249" s="202" t="s">
        <v>279</v>
      </c>
      <c r="D249" s="203" t="s">
        <v>427</v>
      </c>
      <c r="E249" s="204" t="s">
        <v>428</v>
      </c>
      <c r="F249" s="202" t="s">
        <v>353</v>
      </c>
      <c r="G249" s="205">
        <v>1</v>
      </c>
      <c r="H249" s="206">
        <v>0</v>
      </c>
      <c r="I249" s="207">
        <f>ROUND(G249*H249,2)</f>
        <v>0</v>
      </c>
      <c r="J249" s="208">
        <v>0</v>
      </c>
      <c r="K249" s="205">
        <f>G249*J249</f>
        <v>0</v>
      </c>
      <c r="L249" s="208">
        <v>0</v>
      </c>
      <c r="M249" s="205">
        <f>G249*L249</f>
        <v>0</v>
      </c>
      <c r="N249" s="209">
        <v>21</v>
      </c>
      <c r="O249" s="210">
        <v>16</v>
      </c>
      <c r="P249" s="4" t="s">
        <v>156</v>
      </c>
    </row>
    <row r="250" spans="1:19" s="2" customFormat="1" ht="11.25" customHeight="1" x14ac:dyDescent="0.25">
      <c r="B250" s="198" t="s">
        <v>64</v>
      </c>
      <c r="D250" s="2" t="s">
        <v>116</v>
      </c>
      <c r="E250" s="2" t="s">
        <v>117</v>
      </c>
      <c r="H250" s="199"/>
      <c r="I250" s="200">
        <f>I251</f>
        <v>0</v>
      </c>
      <c r="K250" s="201">
        <f>K251</f>
        <v>0</v>
      </c>
      <c r="M250" s="201">
        <f>M251</f>
        <v>0</v>
      </c>
      <c r="N250" s="199"/>
      <c r="P250" s="2" t="s">
        <v>91</v>
      </c>
    </row>
    <row r="251" spans="1:19" s="4" customFormat="1" ht="11.25" customHeight="1" x14ac:dyDescent="0.25">
      <c r="A251" s="202">
        <v>77</v>
      </c>
      <c r="B251" s="202" t="s">
        <v>151</v>
      </c>
      <c r="C251" s="202" t="s">
        <v>279</v>
      </c>
      <c r="D251" s="203" t="s">
        <v>429</v>
      </c>
      <c r="E251" s="204" t="s">
        <v>430</v>
      </c>
      <c r="F251" s="202" t="s">
        <v>353</v>
      </c>
      <c r="G251" s="205">
        <v>1</v>
      </c>
      <c r="H251" s="206">
        <v>0</v>
      </c>
      <c r="I251" s="207">
        <f>ROUND(G251*H251,2)</f>
        <v>0</v>
      </c>
      <c r="J251" s="208">
        <v>0</v>
      </c>
      <c r="K251" s="205">
        <f>G251*J251</f>
        <v>0</v>
      </c>
      <c r="L251" s="208">
        <v>0</v>
      </c>
      <c r="M251" s="205">
        <f>G251*L251</f>
        <v>0</v>
      </c>
      <c r="N251" s="209">
        <v>21</v>
      </c>
      <c r="O251" s="210">
        <v>16</v>
      </c>
      <c r="P251" s="4" t="s">
        <v>156</v>
      </c>
    </row>
    <row r="252" spans="1:19" s="2" customFormat="1" ht="11.25" customHeight="1" x14ac:dyDescent="0.25">
      <c r="B252" s="198" t="s">
        <v>64</v>
      </c>
      <c r="D252" s="2" t="s">
        <v>118</v>
      </c>
      <c r="E252" s="2" t="s">
        <v>119</v>
      </c>
      <c r="H252" s="199"/>
      <c r="I252" s="200">
        <f>SUM(I253:I261)</f>
        <v>0</v>
      </c>
      <c r="K252" s="201">
        <f>SUM(K253:K261)</f>
        <v>0</v>
      </c>
      <c r="M252" s="201">
        <f>SUM(M253:M261)</f>
        <v>0</v>
      </c>
      <c r="N252" s="199"/>
      <c r="P252" s="2" t="s">
        <v>91</v>
      </c>
    </row>
    <row r="253" spans="1:19" s="4" customFormat="1" ht="22.5" customHeight="1" x14ac:dyDescent="0.25">
      <c r="A253" s="202">
        <v>78</v>
      </c>
      <c r="B253" s="202" t="s">
        <v>151</v>
      </c>
      <c r="C253" s="202" t="s">
        <v>118</v>
      </c>
      <c r="D253" s="203" t="s">
        <v>431</v>
      </c>
      <c r="E253" s="204" t="s">
        <v>432</v>
      </c>
      <c r="F253" s="202" t="s">
        <v>155</v>
      </c>
      <c r="G253" s="205">
        <v>73.867999999999995</v>
      </c>
      <c r="H253" s="206">
        <v>0</v>
      </c>
      <c r="I253" s="207">
        <f>ROUND(G253*H253,2)</f>
        <v>0</v>
      </c>
      <c r="J253" s="208">
        <v>0</v>
      </c>
      <c r="K253" s="205">
        <f>G253*J253</f>
        <v>0</v>
      </c>
      <c r="L253" s="208">
        <v>0</v>
      </c>
      <c r="M253" s="205">
        <f>G253*L253</f>
        <v>0</v>
      </c>
      <c r="N253" s="209">
        <v>21</v>
      </c>
      <c r="O253" s="210">
        <v>16</v>
      </c>
      <c r="P253" s="4" t="s">
        <v>156</v>
      </c>
    </row>
    <row r="254" spans="1:19" s="5" customFormat="1" ht="11.25" customHeight="1" x14ac:dyDescent="0.25">
      <c r="A254" s="211"/>
      <c r="B254" s="211"/>
      <c r="C254" s="211"/>
      <c r="D254" s="5" t="s">
        <v>10</v>
      </c>
      <c r="E254" s="212" t="s">
        <v>433</v>
      </c>
      <c r="G254" s="213">
        <v>73.867999999999995</v>
      </c>
      <c r="H254" s="214"/>
      <c r="N254" s="214"/>
      <c r="P254" s="5">
        <v>2</v>
      </c>
      <c r="Q254" s="5" t="s">
        <v>150</v>
      </c>
      <c r="R254" s="5" t="s">
        <v>158</v>
      </c>
      <c r="S254" s="5" t="s">
        <v>150</v>
      </c>
    </row>
    <row r="255" spans="1:19" s="6" customFormat="1" ht="11.25" customHeight="1" x14ac:dyDescent="0.25">
      <c r="A255" s="211"/>
      <c r="B255" s="211"/>
      <c r="C255" s="211"/>
      <c r="D255" s="6" t="s">
        <v>10</v>
      </c>
      <c r="E255" s="215" t="s">
        <v>160</v>
      </c>
      <c r="G255" s="216">
        <v>73.867999999999995</v>
      </c>
      <c r="H255" s="217"/>
      <c r="N255" s="217"/>
      <c r="P255" s="6">
        <v>2</v>
      </c>
      <c r="Q255" s="6" t="s">
        <v>150</v>
      </c>
      <c r="R255" s="6" t="s">
        <v>158</v>
      </c>
      <c r="S255" s="6" t="s">
        <v>91</v>
      </c>
    </row>
    <row r="256" spans="1:19" s="7" customFormat="1" ht="11.25" customHeight="1" x14ac:dyDescent="0.25">
      <c r="A256" s="218">
        <v>79</v>
      </c>
      <c r="B256" s="218" t="s">
        <v>238</v>
      </c>
      <c r="C256" s="218" t="s">
        <v>239</v>
      </c>
      <c r="D256" s="219" t="s">
        <v>434</v>
      </c>
      <c r="E256" s="220" t="s">
        <v>435</v>
      </c>
      <c r="F256" s="218" t="s">
        <v>176</v>
      </c>
      <c r="G256" s="221">
        <v>2.2160000000000002</v>
      </c>
      <c r="H256" s="222">
        <v>0</v>
      </c>
      <c r="I256" s="223">
        <f>ROUND(G256*H256,2)</f>
        <v>0</v>
      </c>
      <c r="J256" s="224">
        <v>0</v>
      </c>
      <c r="K256" s="221">
        <f>G256*J256</f>
        <v>0</v>
      </c>
      <c r="L256" s="224">
        <v>0</v>
      </c>
      <c r="M256" s="221">
        <f>G256*L256</f>
        <v>0</v>
      </c>
      <c r="N256" s="225">
        <v>21</v>
      </c>
      <c r="O256" s="226">
        <v>32</v>
      </c>
      <c r="P256" s="7" t="s">
        <v>156</v>
      </c>
    </row>
    <row r="257" spans="1:19" s="5" customFormat="1" ht="11.25" customHeight="1" x14ac:dyDescent="0.25">
      <c r="A257" s="211"/>
      <c r="B257" s="211"/>
      <c r="C257" s="211"/>
      <c r="D257" s="5" t="s">
        <v>10</v>
      </c>
      <c r="E257" s="212" t="s">
        <v>436</v>
      </c>
      <c r="G257" s="213">
        <v>2.2160000000000002</v>
      </c>
      <c r="H257" s="214"/>
      <c r="N257" s="214"/>
      <c r="P257" s="5">
        <v>2</v>
      </c>
      <c r="Q257" s="5" t="s">
        <v>150</v>
      </c>
      <c r="R257" s="5" t="s">
        <v>158</v>
      </c>
      <c r="S257" s="5" t="s">
        <v>150</v>
      </c>
    </row>
    <row r="258" spans="1:19" s="6" customFormat="1" ht="11.25" customHeight="1" x14ac:dyDescent="0.25">
      <c r="A258" s="211"/>
      <c r="B258" s="211"/>
      <c r="C258" s="211"/>
      <c r="D258" s="6" t="s">
        <v>10</v>
      </c>
      <c r="E258" s="215" t="s">
        <v>160</v>
      </c>
      <c r="G258" s="216">
        <v>2.2160000000000002</v>
      </c>
      <c r="H258" s="217"/>
      <c r="N258" s="217"/>
      <c r="P258" s="6">
        <v>2</v>
      </c>
      <c r="Q258" s="6" t="s">
        <v>150</v>
      </c>
      <c r="R258" s="6" t="s">
        <v>158</v>
      </c>
      <c r="S258" s="6" t="s">
        <v>91</v>
      </c>
    </row>
    <row r="259" spans="1:19" s="4" customFormat="1" ht="11.25" customHeight="1" x14ac:dyDescent="0.25">
      <c r="A259" s="202">
        <v>80</v>
      </c>
      <c r="B259" s="202" t="s">
        <v>151</v>
      </c>
      <c r="C259" s="202" t="s">
        <v>118</v>
      </c>
      <c r="D259" s="203" t="s">
        <v>437</v>
      </c>
      <c r="E259" s="204" t="s">
        <v>438</v>
      </c>
      <c r="F259" s="202" t="s">
        <v>155</v>
      </c>
      <c r="G259" s="205">
        <v>73.867999999999995</v>
      </c>
      <c r="H259" s="206">
        <v>0</v>
      </c>
      <c r="I259" s="207">
        <f>ROUND(G259*H259,2)</f>
        <v>0</v>
      </c>
      <c r="J259" s="208">
        <v>0</v>
      </c>
      <c r="K259" s="205">
        <f>G259*J259</f>
        <v>0</v>
      </c>
      <c r="L259" s="208">
        <v>0</v>
      </c>
      <c r="M259" s="205">
        <f>G259*L259</f>
        <v>0</v>
      </c>
      <c r="N259" s="209">
        <v>21</v>
      </c>
      <c r="O259" s="210">
        <v>16</v>
      </c>
      <c r="P259" s="4" t="s">
        <v>156</v>
      </c>
    </row>
    <row r="260" spans="1:19" s="4" customFormat="1" ht="11.25" customHeight="1" x14ac:dyDescent="0.25">
      <c r="A260" s="202">
        <v>81</v>
      </c>
      <c r="B260" s="202" t="s">
        <v>151</v>
      </c>
      <c r="C260" s="202" t="s">
        <v>118</v>
      </c>
      <c r="D260" s="203" t="s">
        <v>439</v>
      </c>
      <c r="E260" s="204" t="s">
        <v>440</v>
      </c>
      <c r="F260" s="202" t="s">
        <v>244</v>
      </c>
      <c r="G260" s="205">
        <v>5</v>
      </c>
      <c r="H260" s="206">
        <v>0</v>
      </c>
      <c r="I260" s="207">
        <f>ROUND(G260*H260,2)</f>
        <v>0</v>
      </c>
      <c r="J260" s="208">
        <v>0</v>
      </c>
      <c r="K260" s="205">
        <f>G260*J260</f>
        <v>0</v>
      </c>
      <c r="L260" s="208">
        <v>0</v>
      </c>
      <c r="M260" s="205">
        <f>G260*L260</f>
        <v>0</v>
      </c>
      <c r="N260" s="209">
        <v>21</v>
      </c>
      <c r="O260" s="210">
        <v>16</v>
      </c>
      <c r="P260" s="4" t="s">
        <v>156</v>
      </c>
    </row>
    <row r="261" spans="1:19" s="4" customFormat="1" ht="11.25" customHeight="1" x14ac:dyDescent="0.25">
      <c r="A261" s="202">
        <v>82</v>
      </c>
      <c r="B261" s="202" t="s">
        <v>151</v>
      </c>
      <c r="C261" s="202" t="s">
        <v>118</v>
      </c>
      <c r="D261" s="203" t="s">
        <v>441</v>
      </c>
      <c r="E261" s="204" t="s">
        <v>442</v>
      </c>
      <c r="F261" s="202" t="s">
        <v>47</v>
      </c>
      <c r="G261" s="231">
        <v>0</v>
      </c>
      <c r="H261" s="206">
        <v>0</v>
      </c>
      <c r="I261" s="207">
        <f>ROUND(G261*H261,2)</f>
        <v>0</v>
      </c>
      <c r="J261" s="208">
        <v>0</v>
      </c>
      <c r="K261" s="205">
        <f>G261*J261</f>
        <v>0</v>
      </c>
      <c r="L261" s="208">
        <v>0</v>
      </c>
      <c r="M261" s="205">
        <f>G261*L261</f>
        <v>0</v>
      </c>
      <c r="N261" s="209">
        <v>21</v>
      </c>
      <c r="O261" s="210">
        <v>16</v>
      </c>
      <c r="P261" s="4" t="s">
        <v>156</v>
      </c>
    </row>
    <row r="262" spans="1:19" s="2" customFormat="1" ht="11.25" customHeight="1" x14ac:dyDescent="0.25">
      <c r="B262" s="198" t="s">
        <v>64</v>
      </c>
      <c r="D262" s="2" t="s">
        <v>120</v>
      </c>
      <c r="E262" s="2" t="s">
        <v>121</v>
      </c>
      <c r="H262" s="199"/>
      <c r="I262" s="200">
        <f>SUM(I263:I300)</f>
        <v>0</v>
      </c>
      <c r="K262" s="201">
        <f>SUM(K263:K300)</f>
        <v>0</v>
      </c>
      <c r="M262" s="201">
        <f>SUM(M263:M300)</f>
        <v>0</v>
      </c>
      <c r="N262" s="199"/>
      <c r="P262" s="2" t="s">
        <v>91</v>
      </c>
    </row>
    <row r="263" spans="1:19" s="4" customFormat="1" ht="11.25" customHeight="1" x14ac:dyDescent="0.25">
      <c r="A263" s="202">
        <v>83</v>
      </c>
      <c r="B263" s="202" t="s">
        <v>151</v>
      </c>
      <c r="C263" s="202" t="s">
        <v>120</v>
      </c>
      <c r="D263" s="203" t="s">
        <v>443</v>
      </c>
      <c r="E263" s="204" t="s">
        <v>444</v>
      </c>
      <c r="F263" s="202" t="s">
        <v>201</v>
      </c>
      <c r="G263" s="205">
        <v>2</v>
      </c>
      <c r="H263" s="206">
        <v>0</v>
      </c>
      <c r="I263" s="207">
        <f>ROUND(G263*H263,2)</f>
        <v>0</v>
      </c>
      <c r="J263" s="208">
        <v>0</v>
      </c>
      <c r="K263" s="205">
        <f>G263*J263</f>
        <v>0</v>
      </c>
      <c r="L263" s="208">
        <v>0</v>
      </c>
      <c r="M263" s="205">
        <f>G263*L263</f>
        <v>0</v>
      </c>
      <c r="N263" s="209">
        <v>21</v>
      </c>
      <c r="O263" s="210">
        <v>16</v>
      </c>
      <c r="P263" s="4" t="s">
        <v>156</v>
      </c>
    </row>
    <row r="264" spans="1:19" s="4" customFormat="1" ht="11.25" customHeight="1" x14ac:dyDescent="0.25">
      <c r="A264" s="202">
        <v>84</v>
      </c>
      <c r="B264" s="202" t="s">
        <v>151</v>
      </c>
      <c r="C264" s="202" t="s">
        <v>120</v>
      </c>
      <c r="D264" s="203" t="s">
        <v>445</v>
      </c>
      <c r="E264" s="204" t="s">
        <v>446</v>
      </c>
      <c r="F264" s="202" t="s">
        <v>201</v>
      </c>
      <c r="G264" s="205">
        <v>1</v>
      </c>
      <c r="H264" s="206">
        <v>0</v>
      </c>
      <c r="I264" s="207">
        <f>ROUND(G264*H264,2)</f>
        <v>0</v>
      </c>
      <c r="J264" s="208">
        <v>0</v>
      </c>
      <c r="K264" s="205">
        <f>G264*J264</f>
        <v>0</v>
      </c>
      <c r="L264" s="208">
        <v>0</v>
      </c>
      <c r="M264" s="205">
        <f>G264*L264</f>
        <v>0</v>
      </c>
      <c r="N264" s="209">
        <v>21</v>
      </c>
      <c r="O264" s="210">
        <v>16</v>
      </c>
      <c r="P264" s="4" t="s">
        <v>156</v>
      </c>
    </row>
    <row r="265" spans="1:19" s="4" customFormat="1" ht="11.25" customHeight="1" x14ac:dyDescent="0.25">
      <c r="A265" s="202">
        <v>85</v>
      </c>
      <c r="B265" s="202" t="s">
        <v>151</v>
      </c>
      <c r="C265" s="202" t="s">
        <v>120</v>
      </c>
      <c r="D265" s="203" t="s">
        <v>447</v>
      </c>
      <c r="E265" s="204" t="s">
        <v>448</v>
      </c>
      <c r="F265" s="202" t="s">
        <v>244</v>
      </c>
      <c r="G265" s="205">
        <v>61.2</v>
      </c>
      <c r="H265" s="206">
        <v>0</v>
      </c>
      <c r="I265" s="207">
        <f>ROUND(G265*H265,2)</f>
        <v>0</v>
      </c>
      <c r="J265" s="208">
        <v>0</v>
      </c>
      <c r="K265" s="205">
        <f>G265*J265</f>
        <v>0</v>
      </c>
      <c r="L265" s="208">
        <v>0</v>
      </c>
      <c r="M265" s="205">
        <f>G265*L265</f>
        <v>0</v>
      </c>
      <c r="N265" s="209">
        <v>21</v>
      </c>
      <c r="O265" s="210">
        <v>16</v>
      </c>
      <c r="P265" s="4" t="s">
        <v>156</v>
      </c>
    </row>
    <row r="266" spans="1:19" s="4" customFormat="1" ht="11.25" customHeight="1" x14ac:dyDescent="0.25">
      <c r="A266" s="202">
        <v>86</v>
      </c>
      <c r="B266" s="202" t="s">
        <v>151</v>
      </c>
      <c r="C266" s="202" t="s">
        <v>120</v>
      </c>
      <c r="D266" s="203" t="s">
        <v>449</v>
      </c>
      <c r="E266" s="204" t="s">
        <v>450</v>
      </c>
      <c r="F266" s="202" t="s">
        <v>244</v>
      </c>
      <c r="G266" s="205">
        <v>56</v>
      </c>
      <c r="H266" s="206">
        <v>0</v>
      </c>
      <c r="I266" s="207">
        <f>ROUND(G266*H266,2)</f>
        <v>0</v>
      </c>
      <c r="J266" s="208">
        <v>0</v>
      </c>
      <c r="K266" s="205">
        <f>G266*J266</f>
        <v>0</v>
      </c>
      <c r="L266" s="208">
        <v>0</v>
      </c>
      <c r="M266" s="205">
        <f>G266*L266</f>
        <v>0</v>
      </c>
      <c r="N266" s="209">
        <v>21</v>
      </c>
      <c r="O266" s="210">
        <v>16</v>
      </c>
      <c r="P266" s="4" t="s">
        <v>156</v>
      </c>
    </row>
    <row r="267" spans="1:19" s="5" customFormat="1" ht="11.25" customHeight="1" x14ac:dyDescent="0.25">
      <c r="A267" s="211"/>
      <c r="B267" s="211"/>
      <c r="C267" s="211"/>
      <c r="D267" s="5" t="s">
        <v>10</v>
      </c>
      <c r="E267" s="212" t="s">
        <v>451</v>
      </c>
      <c r="G267" s="213">
        <v>56</v>
      </c>
      <c r="H267" s="214"/>
      <c r="N267" s="214"/>
      <c r="P267" s="5">
        <v>2</v>
      </c>
      <c r="Q267" s="5" t="s">
        <v>150</v>
      </c>
      <c r="R267" s="5" t="s">
        <v>158</v>
      </c>
      <c r="S267" s="5" t="s">
        <v>91</v>
      </c>
    </row>
    <row r="268" spans="1:19" s="4" customFormat="1" ht="22.5" customHeight="1" x14ac:dyDescent="0.25">
      <c r="A268" s="202">
        <v>87</v>
      </c>
      <c r="B268" s="202" t="s">
        <v>151</v>
      </c>
      <c r="C268" s="202" t="s">
        <v>120</v>
      </c>
      <c r="D268" s="203" t="s">
        <v>452</v>
      </c>
      <c r="E268" s="204" t="s">
        <v>453</v>
      </c>
      <c r="F268" s="202" t="s">
        <v>244</v>
      </c>
      <c r="G268" s="205">
        <v>50</v>
      </c>
      <c r="H268" s="206">
        <v>0</v>
      </c>
      <c r="I268" s="207">
        <f>ROUND(G268*H268,2)</f>
        <v>0</v>
      </c>
      <c r="J268" s="208">
        <v>0</v>
      </c>
      <c r="K268" s="205">
        <f>G268*J268</f>
        <v>0</v>
      </c>
      <c r="L268" s="208">
        <v>0</v>
      </c>
      <c r="M268" s="205">
        <f>G268*L268</f>
        <v>0</v>
      </c>
      <c r="N268" s="209">
        <v>21</v>
      </c>
      <c r="O268" s="210">
        <v>16</v>
      </c>
      <c r="P268" s="4" t="s">
        <v>156</v>
      </c>
    </row>
    <row r="269" spans="1:19" s="5" customFormat="1" ht="11.25" customHeight="1" x14ac:dyDescent="0.25">
      <c r="A269" s="211"/>
      <c r="B269" s="211"/>
      <c r="C269" s="211"/>
      <c r="D269" s="5" t="s">
        <v>10</v>
      </c>
      <c r="E269" s="212" t="s">
        <v>454</v>
      </c>
      <c r="G269" s="213">
        <v>50</v>
      </c>
      <c r="H269" s="214"/>
      <c r="N269" s="214"/>
      <c r="P269" s="5">
        <v>2</v>
      </c>
      <c r="Q269" s="5" t="s">
        <v>150</v>
      </c>
      <c r="R269" s="5" t="s">
        <v>158</v>
      </c>
      <c r="S269" s="5" t="s">
        <v>91</v>
      </c>
    </row>
    <row r="270" spans="1:19" s="4" customFormat="1" ht="11.25" customHeight="1" x14ac:dyDescent="0.25">
      <c r="A270" s="202">
        <v>88</v>
      </c>
      <c r="B270" s="202" t="s">
        <v>151</v>
      </c>
      <c r="C270" s="202" t="s">
        <v>120</v>
      </c>
      <c r="D270" s="203" t="s">
        <v>455</v>
      </c>
      <c r="E270" s="204" t="s">
        <v>456</v>
      </c>
      <c r="F270" s="202" t="s">
        <v>244</v>
      </c>
      <c r="G270" s="205">
        <v>62.2</v>
      </c>
      <c r="H270" s="206">
        <v>0</v>
      </c>
      <c r="I270" s="207">
        <f>ROUND(G270*H270,2)</f>
        <v>0</v>
      </c>
      <c r="J270" s="208">
        <v>0</v>
      </c>
      <c r="K270" s="205">
        <f>G270*J270</f>
        <v>0</v>
      </c>
      <c r="L270" s="208">
        <v>0</v>
      </c>
      <c r="M270" s="205">
        <f>G270*L270</f>
        <v>0</v>
      </c>
      <c r="N270" s="209">
        <v>21</v>
      </c>
      <c r="O270" s="210">
        <v>16</v>
      </c>
      <c r="P270" s="4" t="s">
        <v>156</v>
      </c>
    </row>
    <row r="271" spans="1:19" s="5" customFormat="1" ht="11.25" customHeight="1" x14ac:dyDescent="0.25">
      <c r="A271" s="211"/>
      <c r="B271" s="211"/>
      <c r="C271" s="211"/>
      <c r="D271" s="5" t="s">
        <v>10</v>
      </c>
      <c r="E271" s="212" t="s">
        <v>457</v>
      </c>
      <c r="G271" s="213">
        <v>62.2</v>
      </c>
      <c r="H271" s="214"/>
      <c r="N271" s="214"/>
      <c r="P271" s="5">
        <v>2</v>
      </c>
      <c r="Q271" s="5" t="s">
        <v>150</v>
      </c>
      <c r="R271" s="5" t="s">
        <v>158</v>
      </c>
      <c r="S271" s="5" t="s">
        <v>91</v>
      </c>
    </row>
    <row r="272" spans="1:19" s="4" customFormat="1" ht="11.25" customHeight="1" x14ac:dyDescent="0.25">
      <c r="A272" s="202">
        <v>89</v>
      </c>
      <c r="B272" s="202" t="s">
        <v>151</v>
      </c>
      <c r="C272" s="202" t="s">
        <v>120</v>
      </c>
      <c r="D272" s="203" t="s">
        <v>458</v>
      </c>
      <c r="E272" s="204" t="s">
        <v>459</v>
      </c>
      <c r="F272" s="202" t="s">
        <v>244</v>
      </c>
      <c r="G272" s="205">
        <v>38.99</v>
      </c>
      <c r="H272" s="206">
        <v>0</v>
      </c>
      <c r="I272" s="207">
        <f>ROUND(G272*H272,2)</f>
        <v>0</v>
      </c>
      <c r="J272" s="208">
        <v>0</v>
      </c>
      <c r="K272" s="205">
        <f>G272*J272</f>
        <v>0</v>
      </c>
      <c r="L272" s="208">
        <v>0</v>
      </c>
      <c r="M272" s="205">
        <f>G272*L272</f>
        <v>0</v>
      </c>
      <c r="N272" s="209">
        <v>21</v>
      </c>
      <c r="O272" s="210">
        <v>16</v>
      </c>
      <c r="P272" s="4" t="s">
        <v>156</v>
      </c>
    </row>
    <row r="273" spans="1:19" s="5" customFormat="1" ht="11.25" customHeight="1" x14ac:dyDescent="0.25">
      <c r="A273" s="211"/>
      <c r="B273" s="211"/>
      <c r="C273" s="211"/>
      <c r="D273" s="5" t="s">
        <v>10</v>
      </c>
      <c r="E273" s="212" t="s">
        <v>460</v>
      </c>
      <c r="G273" s="213">
        <v>38.99</v>
      </c>
      <c r="H273" s="214"/>
      <c r="N273" s="214"/>
      <c r="P273" s="5">
        <v>2</v>
      </c>
      <c r="Q273" s="5" t="s">
        <v>150</v>
      </c>
      <c r="R273" s="5" t="s">
        <v>158</v>
      </c>
      <c r="S273" s="5" t="s">
        <v>91</v>
      </c>
    </row>
    <row r="274" spans="1:19" s="4" customFormat="1" ht="11.25" customHeight="1" x14ac:dyDescent="0.25">
      <c r="A274" s="202">
        <v>90</v>
      </c>
      <c r="B274" s="202" t="s">
        <v>151</v>
      </c>
      <c r="C274" s="202" t="s">
        <v>120</v>
      </c>
      <c r="D274" s="203" t="s">
        <v>461</v>
      </c>
      <c r="E274" s="204" t="s">
        <v>462</v>
      </c>
      <c r="F274" s="202" t="s">
        <v>244</v>
      </c>
      <c r="G274" s="205">
        <v>50</v>
      </c>
      <c r="H274" s="206">
        <v>0</v>
      </c>
      <c r="I274" s="207">
        <f>ROUND(G274*H274,2)</f>
        <v>0</v>
      </c>
      <c r="J274" s="208">
        <v>0</v>
      </c>
      <c r="K274" s="205">
        <f>G274*J274</f>
        <v>0</v>
      </c>
      <c r="L274" s="208">
        <v>0</v>
      </c>
      <c r="M274" s="205">
        <f>G274*L274</f>
        <v>0</v>
      </c>
      <c r="N274" s="209">
        <v>21</v>
      </c>
      <c r="O274" s="210">
        <v>16</v>
      </c>
      <c r="P274" s="4" t="s">
        <v>156</v>
      </c>
    </row>
    <row r="275" spans="1:19" s="5" customFormat="1" ht="11.25" customHeight="1" x14ac:dyDescent="0.25">
      <c r="A275" s="211"/>
      <c r="B275" s="211"/>
      <c r="C275" s="211"/>
      <c r="D275" s="5" t="s">
        <v>10</v>
      </c>
      <c r="E275" s="212" t="s">
        <v>454</v>
      </c>
      <c r="G275" s="213">
        <v>50</v>
      </c>
      <c r="H275" s="214"/>
      <c r="N275" s="214"/>
      <c r="P275" s="5">
        <v>2</v>
      </c>
      <c r="Q275" s="5" t="s">
        <v>150</v>
      </c>
      <c r="R275" s="5" t="s">
        <v>158</v>
      </c>
      <c r="S275" s="5" t="s">
        <v>91</v>
      </c>
    </row>
    <row r="276" spans="1:19" s="4" customFormat="1" ht="11.25" customHeight="1" x14ac:dyDescent="0.25">
      <c r="A276" s="202">
        <v>91</v>
      </c>
      <c r="B276" s="202" t="s">
        <v>151</v>
      </c>
      <c r="C276" s="202" t="s">
        <v>120</v>
      </c>
      <c r="D276" s="203" t="s">
        <v>463</v>
      </c>
      <c r="E276" s="204" t="s">
        <v>464</v>
      </c>
      <c r="F276" s="202" t="s">
        <v>244</v>
      </c>
      <c r="G276" s="205">
        <v>25</v>
      </c>
      <c r="H276" s="206">
        <v>0</v>
      </c>
      <c r="I276" s="207">
        <f>ROUND(G276*H276,2)</f>
        <v>0</v>
      </c>
      <c r="J276" s="208">
        <v>0</v>
      </c>
      <c r="K276" s="205">
        <f>G276*J276</f>
        <v>0</v>
      </c>
      <c r="L276" s="208">
        <v>0</v>
      </c>
      <c r="M276" s="205">
        <f>G276*L276</f>
        <v>0</v>
      </c>
      <c r="N276" s="209">
        <v>21</v>
      </c>
      <c r="O276" s="210">
        <v>16</v>
      </c>
      <c r="P276" s="4" t="s">
        <v>156</v>
      </c>
    </row>
    <row r="277" spans="1:19" s="5" customFormat="1" ht="11.25" customHeight="1" x14ac:dyDescent="0.25">
      <c r="A277" s="211"/>
      <c r="B277" s="211"/>
      <c r="C277" s="211"/>
      <c r="D277" s="5" t="s">
        <v>10</v>
      </c>
      <c r="E277" s="212" t="s">
        <v>465</v>
      </c>
      <c r="G277" s="213">
        <v>25</v>
      </c>
      <c r="H277" s="214"/>
      <c r="N277" s="214"/>
      <c r="P277" s="5">
        <v>2</v>
      </c>
      <c r="Q277" s="5" t="s">
        <v>150</v>
      </c>
      <c r="R277" s="5" t="s">
        <v>158</v>
      </c>
      <c r="S277" s="5" t="s">
        <v>91</v>
      </c>
    </row>
    <row r="278" spans="1:19" s="4" customFormat="1" ht="22.5" customHeight="1" x14ac:dyDescent="0.25">
      <c r="A278" s="202">
        <v>92</v>
      </c>
      <c r="B278" s="202" t="s">
        <v>151</v>
      </c>
      <c r="C278" s="202" t="s">
        <v>120</v>
      </c>
      <c r="D278" s="203" t="s">
        <v>466</v>
      </c>
      <c r="E278" s="204" t="s">
        <v>467</v>
      </c>
      <c r="F278" s="202" t="s">
        <v>201</v>
      </c>
      <c r="G278" s="205">
        <v>3</v>
      </c>
      <c r="H278" s="206">
        <v>0</v>
      </c>
      <c r="I278" s="207">
        <f>ROUND(G278*H278,2)</f>
        <v>0</v>
      </c>
      <c r="J278" s="208">
        <v>0</v>
      </c>
      <c r="K278" s="205">
        <f>G278*J278</f>
        <v>0</v>
      </c>
      <c r="L278" s="208">
        <v>0</v>
      </c>
      <c r="M278" s="205">
        <f>G278*L278</f>
        <v>0</v>
      </c>
      <c r="N278" s="209">
        <v>21</v>
      </c>
      <c r="O278" s="210">
        <v>16</v>
      </c>
      <c r="P278" s="4" t="s">
        <v>156</v>
      </c>
    </row>
    <row r="279" spans="1:19" s="4" customFormat="1" ht="11.25" customHeight="1" x14ac:dyDescent="0.25">
      <c r="A279" s="202">
        <v>93</v>
      </c>
      <c r="B279" s="202" t="s">
        <v>151</v>
      </c>
      <c r="C279" s="202" t="s">
        <v>120</v>
      </c>
      <c r="D279" s="203" t="s">
        <v>468</v>
      </c>
      <c r="E279" s="204" t="s">
        <v>469</v>
      </c>
      <c r="F279" s="202" t="s">
        <v>244</v>
      </c>
      <c r="G279" s="205">
        <v>61.2</v>
      </c>
      <c r="H279" s="206">
        <v>0</v>
      </c>
      <c r="I279" s="207">
        <f>ROUND(G279*H279,2)</f>
        <v>0</v>
      </c>
      <c r="J279" s="208">
        <v>0</v>
      </c>
      <c r="K279" s="205">
        <f>G279*J279</f>
        <v>0</v>
      </c>
      <c r="L279" s="208">
        <v>0</v>
      </c>
      <c r="M279" s="205">
        <f>G279*L279</f>
        <v>0</v>
      </c>
      <c r="N279" s="209">
        <v>21</v>
      </c>
      <c r="O279" s="210">
        <v>16</v>
      </c>
      <c r="P279" s="4" t="s">
        <v>156</v>
      </c>
    </row>
    <row r="280" spans="1:19" s="4" customFormat="1" ht="11.25" customHeight="1" x14ac:dyDescent="0.25">
      <c r="A280" s="202">
        <v>94</v>
      </c>
      <c r="B280" s="202" t="s">
        <v>151</v>
      </c>
      <c r="C280" s="202" t="s">
        <v>120</v>
      </c>
      <c r="D280" s="203" t="s">
        <v>470</v>
      </c>
      <c r="E280" s="204" t="s">
        <v>471</v>
      </c>
      <c r="F280" s="202" t="s">
        <v>155</v>
      </c>
      <c r="G280" s="205">
        <v>2.7</v>
      </c>
      <c r="H280" s="206">
        <v>0</v>
      </c>
      <c r="I280" s="207">
        <f>ROUND(G280*H280,2)</f>
        <v>0</v>
      </c>
      <c r="J280" s="208">
        <v>0</v>
      </c>
      <c r="K280" s="205">
        <f>G280*J280</f>
        <v>0</v>
      </c>
      <c r="L280" s="208">
        <v>0</v>
      </c>
      <c r="M280" s="205">
        <f>G280*L280</f>
        <v>0</v>
      </c>
      <c r="N280" s="209">
        <v>21</v>
      </c>
      <c r="O280" s="210">
        <v>16</v>
      </c>
      <c r="P280" s="4" t="s">
        <v>156</v>
      </c>
    </row>
    <row r="281" spans="1:19" s="5" customFormat="1" ht="11.25" customHeight="1" x14ac:dyDescent="0.25">
      <c r="A281" s="211"/>
      <c r="B281" s="211"/>
      <c r="C281" s="211"/>
      <c r="D281" s="5" t="s">
        <v>10</v>
      </c>
      <c r="E281" s="212" t="s">
        <v>293</v>
      </c>
      <c r="G281" s="213">
        <v>2.7</v>
      </c>
      <c r="H281" s="214"/>
      <c r="N281" s="214"/>
      <c r="P281" s="5">
        <v>2</v>
      </c>
      <c r="Q281" s="5" t="s">
        <v>150</v>
      </c>
      <c r="R281" s="5" t="s">
        <v>158</v>
      </c>
      <c r="S281" s="5" t="s">
        <v>91</v>
      </c>
    </row>
    <row r="282" spans="1:19" s="4" customFormat="1" ht="11.25" customHeight="1" x14ac:dyDescent="0.25">
      <c r="A282" s="202">
        <v>95</v>
      </c>
      <c r="B282" s="202" t="s">
        <v>151</v>
      </c>
      <c r="C282" s="202" t="s">
        <v>120</v>
      </c>
      <c r="D282" s="203" t="s">
        <v>472</v>
      </c>
      <c r="E282" s="204" t="s">
        <v>473</v>
      </c>
      <c r="F282" s="202" t="s">
        <v>244</v>
      </c>
      <c r="G282" s="205">
        <v>50</v>
      </c>
      <c r="H282" s="206">
        <v>0</v>
      </c>
      <c r="I282" s="207">
        <f>ROUND(G282*H282,2)</f>
        <v>0</v>
      </c>
      <c r="J282" s="208">
        <v>0</v>
      </c>
      <c r="K282" s="205">
        <f>G282*J282</f>
        <v>0</v>
      </c>
      <c r="L282" s="208">
        <v>0</v>
      </c>
      <c r="M282" s="205">
        <f>G282*L282</f>
        <v>0</v>
      </c>
      <c r="N282" s="209">
        <v>21</v>
      </c>
      <c r="O282" s="210">
        <v>16</v>
      </c>
      <c r="P282" s="4" t="s">
        <v>156</v>
      </c>
    </row>
    <row r="283" spans="1:19" s="5" customFormat="1" ht="11.25" customHeight="1" x14ac:dyDescent="0.25">
      <c r="A283" s="211"/>
      <c r="B283" s="211"/>
      <c r="C283" s="211"/>
      <c r="D283" s="5" t="s">
        <v>454</v>
      </c>
      <c r="E283" s="212" t="s">
        <v>474</v>
      </c>
      <c r="G283" s="213">
        <v>50</v>
      </c>
      <c r="H283" s="214"/>
      <c r="N283" s="214"/>
      <c r="P283" s="5">
        <v>2</v>
      </c>
      <c r="Q283" s="5" t="s">
        <v>150</v>
      </c>
      <c r="R283" s="5" t="s">
        <v>158</v>
      </c>
      <c r="S283" s="5" t="s">
        <v>91</v>
      </c>
    </row>
    <row r="284" spans="1:19" s="4" customFormat="1" ht="11.25" customHeight="1" x14ac:dyDescent="0.25">
      <c r="A284" s="202">
        <v>96</v>
      </c>
      <c r="B284" s="202" t="s">
        <v>151</v>
      </c>
      <c r="C284" s="202" t="s">
        <v>120</v>
      </c>
      <c r="D284" s="203" t="s">
        <v>475</v>
      </c>
      <c r="E284" s="204" t="s">
        <v>476</v>
      </c>
      <c r="F284" s="202" t="s">
        <v>201</v>
      </c>
      <c r="G284" s="205">
        <v>1</v>
      </c>
      <c r="H284" s="206">
        <v>0</v>
      </c>
      <c r="I284" s="207">
        <f>ROUND(G284*H284,2)</f>
        <v>0</v>
      </c>
      <c r="J284" s="208">
        <v>0</v>
      </c>
      <c r="K284" s="205">
        <f>G284*J284</f>
        <v>0</v>
      </c>
      <c r="L284" s="208">
        <v>0</v>
      </c>
      <c r="M284" s="205">
        <f>G284*L284</f>
        <v>0</v>
      </c>
      <c r="N284" s="209">
        <v>21</v>
      </c>
      <c r="O284" s="210">
        <v>16</v>
      </c>
      <c r="P284" s="4" t="s">
        <v>156</v>
      </c>
    </row>
    <row r="285" spans="1:19" s="4" customFormat="1" ht="11.25" customHeight="1" x14ac:dyDescent="0.25">
      <c r="A285" s="202">
        <v>97</v>
      </c>
      <c r="B285" s="202" t="s">
        <v>151</v>
      </c>
      <c r="C285" s="202" t="s">
        <v>120</v>
      </c>
      <c r="D285" s="203" t="s">
        <v>477</v>
      </c>
      <c r="E285" s="204" t="s">
        <v>478</v>
      </c>
      <c r="F285" s="202" t="s">
        <v>244</v>
      </c>
      <c r="G285" s="205">
        <v>50</v>
      </c>
      <c r="H285" s="206">
        <v>0</v>
      </c>
      <c r="I285" s="207">
        <f>ROUND(G285*H285,2)</f>
        <v>0</v>
      </c>
      <c r="J285" s="208">
        <v>0</v>
      </c>
      <c r="K285" s="205">
        <f>G285*J285</f>
        <v>0</v>
      </c>
      <c r="L285" s="208">
        <v>0</v>
      </c>
      <c r="M285" s="205">
        <f>G285*L285</f>
        <v>0</v>
      </c>
      <c r="N285" s="209">
        <v>21</v>
      </c>
      <c r="O285" s="210">
        <v>16</v>
      </c>
      <c r="P285" s="4" t="s">
        <v>156</v>
      </c>
    </row>
    <row r="286" spans="1:19" s="5" customFormat="1" ht="11.25" customHeight="1" x14ac:dyDescent="0.25">
      <c r="A286" s="211"/>
      <c r="B286" s="211"/>
      <c r="C286" s="211"/>
      <c r="D286" s="5" t="s">
        <v>10</v>
      </c>
      <c r="E286" s="212" t="s">
        <v>454</v>
      </c>
      <c r="G286" s="213">
        <v>50</v>
      </c>
      <c r="H286" s="214"/>
      <c r="N286" s="214"/>
      <c r="P286" s="5">
        <v>2</v>
      </c>
      <c r="Q286" s="5" t="s">
        <v>150</v>
      </c>
      <c r="R286" s="5" t="s">
        <v>158</v>
      </c>
      <c r="S286" s="5" t="s">
        <v>91</v>
      </c>
    </row>
    <row r="287" spans="1:19" s="4" customFormat="1" ht="11.25" customHeight="1" x14ac:dyDescent="0.25">
      <c r="A287" s="202">
        <v>98</v>
      </c>
      <c r="B287" s="202" t="s">
        <v>151</v>
      </c>
      <c r="C287" s="202" t="s">
        <v>120</v>
      </c>
      <c r="D287" s="203" t="s">
        <v>479</v>
      </c>
      <c r="E287" s="204" t="s">
        <v>480</v>
      </c>
      <c r="F287" s="202" t="s">
        <v>244</v>
      </c>
      <c r="G287" s="205">
        <v>36.29</v>
      </c>
      <c r="H287" s="206">
        <v>0</v>
      </c>
      <c r="I287" s="207">
        <f>ROUND(G287*H287,2)</f>
        <v>0</v>
      </c>
      <c r="J287" s="208">
        <v>0</v>
      </c>
      <c r="K287" s="205">
        <f>G287*J287</f>
        <v>0</v>
      </c>
      <c r="L287" s="208">
        <v>0</v>
      </c>
      <c r="M287" s="205">
        <f>G287*L287</f>
        <v>0</v>
      </c>
      <c r="N287" s="209">
        <v>21</v>
      </c>
      <c r="O287" s="210">
        <v>16</v>
      </c>
      <c r="P287" s="4" t="s">
        <v>156</v>
      </c>
    </row>
    <row r="288" spans="1:19" s="5" customFormat="1" ht="11.25" customHeight="1" x14ac:dyDescent="0.25">
      <c r="A288" s="211"/>
      <c r="B288" s="211"/>
      <c r="C288" s="211"/>
      <c r="D288" s="5" t="s">
        <v>10</v>
      </c>
      <c r="E288" s="212" t="s">
        <v>481</v>
      </c>
      <c r="G288" s="213">
        <v>5.16</v>
      </c>
      <c r="H288" s="214"/>
      <c r="N288" s="214"/>
      <c r="P288" s="5">
        <v>2</v>
      </c>
      <c r="Q288" s="5" t="s">
        <v>150</v>
      </c>
      <c r="R288" s="5" t="s">
        <v>158</v>
      </c>
      <c r="S288" s="5" t="s">
        <v>150</v>
      </c>
    </row>
    <row r="289" spans="1:19" s="5" customFormat="1" ht="11.25" customHeight="1" x14ac:dyDescent="0.25">
      <c r="A289" s="211"/>
      <c r="B289" s="211"/>
      <c r="C289" s="211"/>
      <c r="D289" s="5" t="s">
        <v>10</v>
      </c>
      <c r="E289" s="212" t="s">
        <v>482</v>
      </c>
      <c r="G289" s="213">
        <v>10</v>
      </c>
      <c r="H289" s="214"/>
      <c r="N289" s="214"/>
      <c r="P289" s="5">
        <v>2</v>
      </c>
      <c r="Q289" s="5" t="s">
        <v>150</v>
      </c>
      <c r="R289" s="5" t="s">
        <v>158</v>
      </c>
      <c r="S289" s="5" t="s">
        <v>150</v>
      </c>
    </row>
    <row r="290" spans="1:19" s="5" customFormat="1" ht="11.25" customHeight="1" x14ac:dyDescent="0.25">
      <c r="A290" s="211"/>
      <c r="B290" s="211"/>
      <c r="C290" s="211"/>
      <c r="D290" s="5" t="s">
        <v>10</v>
      </c>
      <c r="E290" s="212" t="s">
        <v>483</v>
      </c>
      <c r="G290" s="213">
        <v>3.6</v>
      </c>
      <c r="H290" s="214"/>
      <c r="N290" s="214"/>
      <c r="P290" s="5">
        <v>2</v>
      </c>
      <c r="Q290" s="5" t="s">
        <v>150</v>
      </c>
      <c r="R290" s="5" t="s">
        <v>158</v>
      </c>
      <c r="S290" s="5" t="s">
        <v>150</v>
      </c>
    </row>
    <row r="291" spans="1:19" s="5" customFormat="1" ht="11.25" customHeight="1" x14ac:dyDescent="0.25">
      <c r="A291" s="211"/>
      <c r="B291" s="211"/>
      <c r="C291" s="211"/>
      <c r="D291" s="5" t="s">
        <v>10</v>
      </c>
      <c r="E291" s="212" t="s">
        <v>484</v>
      </c>
      <c r="G291" s="213">
        <v>2.35</v>
      </c>
      <c r="H291" s="214"/>
      <c r="N291" s="214"/>
      <c r="P291" s="5">
        <v>2</v>
      </c>
      <c r="Q291" s="5" t="s">
        <v>150</v>
      </c>
      <c r="R291" s="5" t="s">
        <v>158</v>
      </c>
      <c r="S291" s="5" t="s">
        <v>150</v>
      </c>
    </row>
    <row r="292" spans="1:19" s="5" customFormat="1" ht="11.25" customHeight="1" x14ac:dyDescent="0.25">
      <c r="A292" s="211"/>
      <c r="B292" s="211"/>
      <c r="C292" s="211"/>
      <c r="D292" s="5" t="s">
        <v>10</v>
      </c>
      <c r="E292" s="212" t="s">
        <v>485</v>
      </c>
      <c r="G292" s="213">
        <v>2.58</v>
      </c>
      <c r="H292" s="214"/>
      <c r="N292" s="214"/>
      <c r="P292" s="5">
        <v>2</v>
      </c>
      <c r="Q292" s="5" t="s">
        <v>150</v>
      </c>
      <c r="R292" s="5" t="s">
        <v>158</v>
      </c>
      <c r="S292" s="5" t="s">
        <v>150</v>
      </c>
    </row>
    <row r="293" spans="1:19" s="5" customFormat="1" ht="11.25" customHeight="1" x14ac:dyDescent="0.25">
      <c r="A293" s="211"/>
      <c r="B293" s="211"/>
      <c r="C293" s="211"/>
      <c r="D293" s="5" t="s">
        <v>10</v>
      </c>
      <c r="E293" s="212" t="s">
        <v>486</v>
      </c>
      <c r="G293" s="213">
        <v>12.6</v>
      </c>
      <c r="H293" s="214"/>
      <c r="N293" s="214"/>
      <c r="P293" s="5">
        <v>2</v>
      </c>
      <c r="Q293" s="5" t="s">
        <v>150</v>
      </c>
      <c r="R293" s="5" t="s">
        <v>158</v>
      </c>
      <c r="S293" s="5" t="s">
        <v>150</v>
      </c>
    </row>
    <row r="294" spans="1:19" s="6" customFormat="1" ht="11.25" customHeight="1" x14ac:dyDescent="0.25">
      <c r="A294" s="211"/>
      <c r="B294" s="211"/>
      <c r="C294" s="211"/>
      <c r="D294" s="6" t="s">
        <v>487</v>
      </c>
      <c r="E294" s="215" t="s">
        <v>160</v>
      </c>
      <c r="G294" s="216">
        <v>36.29</v>
      </c>
      <c r="H294" s="217"/>
      <c r="N294" s="217"/>
      <c r="P294" s="6">
        <v>2</v>
      </c>
      <c r="Q294" s="6" t="s">
        <v>150</v>
      </c>
      <c r="R294" s="6" t="s">
        <v>158</v>
      </c>
      <c r="S294" s="6" t="s">
        <v>91</v>
      </c>
    </row>
    <row r="295" spans="1:19" s="4" customFormat="1" ht="11.25" customHeight="1" x14ac:dyDescent="0.25">
      <c r="A295" s="202">
        <v>99</v>
      </c>
      <c r="B295" s="202" t="s">
        <v>151</v>
      </c>
      <c r="C295" s="202" t="s">
        <v>120</v>
      </c>
      <c r="D295" s="203" t="s">
        <v>488</v>
      </c>
      <c r="E295" s="204" t="s">
        <v>489</v>
      </c>
      <c r="F295" s="202" t="s">
        <v>244</v>
      </c>
      <c r="G295" s="205">
        <v>56</v>
      </c>
      <c r="H295" s="206">
        <v>0</v>
      </c>
      <c r="I295" s="207">
        <f>ROUND(G295*H295,2)</f>
        <v>0</v>
      </c>
      <c r="J295" s="208">
        <v>0</v>
      </c>
      <c r="K295" s="205">
        <f>G295*J295</f>
        <v>0</v>
      </c>
      <c r="L295" s="208">
        <v>0</v>
      </c>
      <c r="M295" s="205">
        <f>G295*L295</f>
        <v>0</v>
      </c>
      <c r="N295" s="209">
        <v>21</v>
      </c>
      <c r="O295" s="210">
        <v>16</v>
      </c>
      <c r="P295" s="4" t="s">
        <v>156</v>
      </c>
    </row>
    <row r="296" spans="1:19" s="5" customFormat="1" ht="11.25" customHeight="1" x14ac:dyDescent="0.25">
      <c r="A296" s="211"/>
      <c r="B296" s="211"/>
      <c r="C296" s="211"/>
      <c r="D296" s="5" t="s">
        <v>451</v>
      </c>
      <c r="E296" s="212" t="s">
        <v>490</v>
      </c>
      <c r="G296" s="213">
        <v>56</v>
      </c>
      <c r="H296" s="214"/>
      <c r="N296" s="214"/>
      <c r="P296" s="5">
        <v>2</v>
      </c>
      <c r="Q296" s="5" t="s">
        <v>150</v>
      </c>
      <c r="R296" s="5" t="s">
        <v>158</v>
      </c>
      <c r="S296" s="5" t="s">
        <v>91</v>
      </c>
    </row>
    <row r="297" spans="1:19" s="4" customFormat="1" ht="11.25" customHeight="1" x14ac:dyDescent="0.25">
      <c r="A297" s="202">
        <v>100</v>
      </c>
      <c r="B297" s="202" t="s">
        <v>151</v>
      </c>
      <c r="C297" s="202" t="s">
        <v>120</v>
      </c>
      <c r="D297" s="203" t="s">
        <v>491</v>
      </c>
      <c r="E297" s="204" t="s">
        <v>492</v>
      </c>
      <c r="F297" s="202" t="s">
        <v>244</v>
      </c>
      <c r="G297" s="205">
        <v>61.2</v>
      </c>
      <c r="H297" s="206">
        <v>0</v>
      </c>
      <c r="I297" s="207">
        <f>ROUND(G297*H297,2)</f>
        <v>0</v>
      </c>
      <c r="J297" s="208">
        <v>0</v>
      </c>
      <c r="K297" s="205">
        <f>G297*J297</f>
        <v>0</v>
      </c>
      <c r="L297" s="208">
        <v>0</v>
      </c>
      <c r="M297" s="205">
        <f>G297*L297</f>
        <v>0</v>
      </c>
      <c r="N297" s="209">
        <v>21</v>
      </c>
      <c r="O297" s="210">
        <v>16</v>
      </c>
      <c r="P297" s="4" t="s">
        <v>156</v>
      </c>
    </row>
    <row r="298" spans="1:19" s="4" customFormat="1" ht="11.25" customHeight="1" x14ac:dyDescent="0.25">
      <c r="A298" s="202">
        <v>101</v>
      </c>
      <c r="B298" s="202" t="s">
        <v>151</v>
      </c>
      <c r="C298" s="202" t="s">
        <v>120</v>
      </c>
      <c r="D298" s="203" t="s">
        <v>493</v>
      </c>
      <c r="E298" s="204" t="s">
        <v>494</v>
      </c>
      <c r="F298" s="202" t="s">
        <v>244</v>
      </c>
      <c r="G298" s="205">
        <v>25</v>
      </c>
      <c r="H298" s="206">
        <v>0</v>
      </c>
      <c r="I298" s="207">
        <f>ROUND(G298*H298,2)</f>
        <v>0</v>
      </c>
      <c r="J298" s="208">
        <v>0</v>
      </c>
      <c r="K298" s="205">
        <f>G298*J298</f>
        <v>0</v>
      </c>
      <c r="L298" s="208">
        <v>0</v>
      </c>
      <c r="M298" s="205">
        <f>G298*L298</f>
        <v>0</v>
      </c>
      <c r="N298" s="209">
        <v>21</v>
      </c>
      <c r="O298" s="210">
        <v>16</v>
      </c>
      <c r="P298" s="4" t="s">
        <v>156</v>
      </c>
    </row>
    <row r="299" spans="1:19" s="5" customFormat="1" ht="11.25" customHeight="1" x14ac:dyDescent="0.25">
      <c r="A299" s="211"/>
      <c r="B299" s="211"/>
      <c r="C299" s="211"/>
      <c r="D299" s="5" t="s">
        <v>465</v>
      </c>
      <c r="E299" s="212" t="s">
        <v>495</v>
      </c>
      <c r="G299" s="213">
        <v>25</v>
      </c>
      <c r="H299" s="214"/>
      <c r="N299" s="214"/>
      <c r="P299" s="5">
        <v>2</v>
      </c>
      <c r="Q299" s="5" t="s">
        <v>150</v>
      </c>
      <c r="R299" s="5" t="s">
        <v>158</v>
      </c>
      <c r="S299" s="5" t="s">
        <v>91</v>
      </c>
    </row>
    <row r="300" spans="1:19" s="4" customFormat="1" ht="11.25" customHeight="1" x14ac:dyDescent="0.25">
      <c r="A300" s="202">
        <v>102</v>
      </c>
      <c r="B300" s="202" t="s">
        <v>151</v>
      </c>
      <c r="C300" s="202" t="s">
        <v>120</v>
      </c>
      <c r="D300" s="203" t="s">
        <v>496</v>
      </c>
      <c r="E300" s="204" t="s">
        <v>497</v>
      </c>
      <c r="F300" s="202" t="s">
        <v>47</v>
      </c>
      <c r="G300" s="231">
        <v>0</v>
      </c>
      <c r="H300" s="206">
        <v>0</v>
      </c>
      <c r="I300" s="207">
        <f>ROUND(G300*H300,2)</f>
        <v>0</v>
      </c>
      <c r="J300" s="208">
        <v>0</v>
      </c>
      <c r="K300" s="205">
        <f>G300*J300</f>
        <v>0</v>
      </c>
      <c r="L300" s="208">
        <v>0</v>
      </c>
      <c r="M300" s="205">
        <f>G300*L300</f>
        <v>0</v>
      </c>
      <c r="N300" s="209">
        <v>21</v>
      </c>
      <c r="O300" s="210">
        <v>16</v>
      </c>
      <c r="P300" s="4" t="s">
        <v>156</v>
      </c>
    </row>
    <row r="301" spans="1:19" s="2" customFormat="1" ht="11.25" customHeight="1" x14ac:dyDescent="0.25">
      <c r="B301" s="198" t="s">
        <v>64</v>
      </c>
      <c r="D301" s="2" t="s">
        <v>122</v>
      </c>
      <c r="E301" s="2" t="s">
        <v>123</v>
      </c>
      <c r="H301" s="199"/>
      <c r="I301" s="200">
        <f>SUM(I302:I311)</f>
        <v>0</v>
      </c>
      <c r="K301" s="201">
        <f>SUM(K302:K311)</f>
        <v>0</v>
      </c>
      <c r="M301" s="201">
        <f>SUM(M302:M311)</f>
        <v>0</v>
      </c>
      <c r="N301" s="199"/>
      <c r="P301" s="2" t="s">
        <v>91</v>
      </c>
    </row>
    <row r="302" spans="1:19" s="4" customFormat="1" ht="22.5" customHeight="1" x14ac:dyDescent="0.25">
      <c r="A302" s="202">
        <v>103</v>
      </c>
      <c r="B302" s="202" t="s">
        <v>151</v>
      </c>
      <c r="C302" s="202" t="s">
        <v>122</v>
      </c>
      <c r="D302" s="203" t="s">
        <v>498</v>
      </c>
      <c r="E302" s="204" t="s">
        <v>499</v>
      </c>
      <c r="F302" s="202" t="s">
        <v>155</v>
      </c>
      <c r="G302" s="205">
        <v>2.4300000000000002</v>
      </c>
      <c r="H302" s="206">
        <v>0</v>
      </c>
      <c r="I302" s="207">
        <f>ROUND(G302*H302,2)</f>
        <v>0</v>
      </c>
      <c r="J302" s="208">
        <v>0</v>
      </c>
      <c r="K302" s="205">
        <f>G302*J302</f>
        <v>0</v>
      </c>
      <c r="L302" s="208">
        <v>0</v>
      </c>
      <c r="M302" s="205">
        <f>G302*L302</f>
        <v>0</v>
      </c>
      <c r="N302" s="209">
        <v>21</v>
      </c>
      <c r="O302" s="210">
        <v>16</v>
      </c>
      <c r="P302" s="4" t="s">
        <v>156</v>
      </c>
    </row>
    <row r="303" spans="1:19" s="5" customFormat="1" ht="11.25" customHeight="1" x14ac:dyDescent="0.25">
      <c r="A303" s="211"/>
      <c r="B303" s="211"/>
      <c r="C303" s="211"/>
      <c r="D303" s="5" t="s">
        <v>10</v>
      </c>
      <c r="E303" s="212" t="s">
        <v>500</v>
      </c>
      <c r="G303" s="213">
        <v>2.4300000000000002</v>
      </c>
      <c r="H303" s="214"/>
      <c r="N303" s="214"/>
      <c r="P303" s="5">
        <v>2</v>
      </c>
      <c r="Q303" s="5" t="s">
        <v>150</v>
      </c>
      <c r="R303" s="5" t="s">
        <v>158</v>
      </c>
      <c r="S303" s="5" t="s">
        <v>91</v>
      </c>
    </row>
    <row r="304" spans="1:19" s="7" customFormat="1" ht="11.25" customHeight="1" x14ac:dyDescent="0.25">
      <c r="A304" s="218">
        <v>104</v>
      </c>
      <c r="B304" s="218" t="s">
        <v>238</v>
      </c>
      <c r="C304" s="218" t="s">
        <v>239</v>
      </c>
      <c r="D304" s="219" t="s">
        <v>501</v>
      </c>
      <c r="E304" s="220" t="s">
        <v>502</v>
      </c>
      <c r="F304" s="218" t="s">
        <v>201</v>
      </c>
      <c r="G304" s="221">
        <v>1</v>
      </c>
      <c r="H304" s="222">
        <v>0</v>
      </c>
      <c r="I304" s="223">
        <f t="shared" ref="I304:I311" si="3">ROUND(G304*H304,2)</f>
        <v>0</v>
      </c>
      <c r="J304" s="224">
        <v>0</v>
      </c>
      <c r="K304" s="221">
        <f t="shared" ref="K304:K311" si="4">G304*J304</f>
        <v>0</v>
      </c>
      <c r="L304" s="224">
        <v>0</v>
      </c>
      <c r="M304" s="221">
        <f t="shared" ref="M304:M311" si="5">G304*L304</f>
        <v>0</v>
      </c>
      <c r="N304" s="225">
        <v>21</v>
      </c>
      <c r="O304" s="226">
        <v>32</v>
      </c>
      <c r="P304" s="7" t="s">
        <v>156</v>
      </c>
    </row>
    <row r="305" spans="1:16" s="4" customFormat="1" ht="11.25" customHeight="1" x14ac:dyDescent="0.25">
      <c r="A305" s="202">
        <v>105</v>
      </c>
      <c r="B305" s="202" t="s">
        <v>151</v>
      </c>
      <c r="C305" s="202" t="s">
        <v>122</v>
      </c>
      <c r="D305" s="203" t="s">
        <v>503</v>
      </c>
      <c r="E305" s="204" t="s">
        <v>504</v>
      </c>
      <c r="F305" s="202" t="s">
        <v>201</v>
      </c>
      <c r="G305" s="205">
        <v>1</v>
      </c>
      <c r="H305" s="206">
        <v>0</v>
      </c>
      <c r="I305" s="207">
        <f t="shared" si="3"/>
        <v>0</v>
      </c>
      <c r="J305" s="208">
        <v>0</v>
      </c>
      <c r="K305" s="205">
        <f t="shared" si="4"/>
        <v>0</v>
      </c>
      <c r="L305" s="208">
        <v>0</v>
      </c>
      <c r="M305" s="205">
        <f t="shared" si="5"/>
        <v>0</v>
      </c>
      <c r="N305" s="209">
        <v>21</v>
      </c>
      <c r="O305" s="210">
        <v>16</v>
      </c>
      <c r="P305" s="4" t="s">
        <v>156</v>
      </c>
    </row>
    <row r="306" spans="1:16" s="7" customFormat="1" ht="11.25" customHeight="1" x14ac:dyDescent="0.25">
      <c r="A306" s="218">
        <v>106</v>
      </c>
      <c r="B306" s="218" t="s">
        <v>238</v>
      </c>
      <c r="C306" s="218" t="s">
        <v>239</v>
      </c>
      <c r="D306" s="219" t="s">
        <v>505</v>
      </c>
      <c r="E306" s="220" t="s">
        <v>506</v>
      </c>
      <c r="F306" s="218" t="s">
        <v>201</v>
      </c>
      <c r="G306" s="221">
        <v>1</v>
      </c>
      <c r="H306" s="222">
        <v>0</v>
      </c>
      <c r="I306" s="223">
        <f t="shared" si="3"/>
        <v>0</v>
      </c>
      <c r="J306" s="224">
        <v>0</v>
      </c>
      <c r="K306" s="221">
        <f t="shared" si="4"/>
        <v>0</v>
      </c>
      <c r="L306" s="224">
        <v>0</v>
      </c>
      <c r="M306" s="221">
        <f t="shared" si="5"/>
        <v>0</v>
      </c>
      <c r="N306" s="225">
        <v>21</v>
      </c>
      <c r="O306" s="226">
        <v>32</v>
      </c>
      <c r="P306" s="7" t="s">
        <v>156</v>
      </c>
    </row>
    <row r="307" spans="1:16" s="4" customFormat="1" ht="11.25" customHeight="1" x14ac:dyDescent="0.25">
      <c r="A307" s="202">
        <v>107</v>
      </c>
      <c r="B307" s="202" t="s">
        <v>151</v>
      </c>
      <c r="C307" s="202" t="s">
        <v>122</v>
      </c>
      <c r="D307" s="203" t="s">
        <v>507</v>
      </c>
      <c r="E307" s="204" t="s">
        <v>508</v>
      </c>
      <c r="F307" s="202" t="s">
        <v>201</v>
      </c>
      <c r="G307" s="205">
        <v>1</v>
      </c>
      <c r="H307" s="206">
        <v>0</v>
      </c>
      <c r="I307" s="207">
        <f t="shared" si="3"/>
        <v>0</v>
      </c>
      <c r="J307" s="208">
        <v>0</v>
      </c>
      <c r="K307" s="205">
        <f t="shared" si="4"/>
        <v>0</v>
      </c>
      <c r="L307" s="208">
        <v>0</v>
      </c>
      <c r="M307" s="205">
        <f t="shared" si="5"/>
        <v>0</v>
      </c>
      <c r="N307" s="209">
        <v>21</v>
      </c>
      <c r="O307" s="210">
        <v>16</v>
      </c>
      <c r="P307" s="4" t="s">
        <v>156</v>
      </c>
    </row>
    <row r="308" spans="1:16" s="4" customFormat="1" ht="11.25" customHeight="1" x14ac:dyDescent="0.25">
      <c r="A308" s="202">
        <v>108</v>
      </c>
      <c r="B308" s="202" t="s">
        <v>151</v>
      </c>
      <c r="C308" s="202" t="s">
        <v>122</v>
      </c>
      <c r="D308" s="203" t="s">
        <v>509</v>
      </c>
      <c r="E308" s="204" t="s">
        <v>510</v>
      </c>
      <c r="F308" s="202" t="s">
        <v>201</v>
      </c>
      <c r="G308" s="205">
        <v>1</v>
      </c>
      <c r="H308" s="206">
        <v>0</v>
      </c>
      <c r="I308" s="207">
        <f t="shared" si="3"/>
        <v>0</v>
      </c>
      <c r="J308" s="208">
        <v>0</v>
      </c>
      <c r="K308" s="205">
        <f t="shared" si="4"/>
        <v>0</v>
      </c>
      <c r="L308" s="208">
        <v>0</v>
      </c>
      <c r="M308" s="205">
        <f t="shared" si="5"/>
        <v>0</v>
      </c>
      <c r="N308" s="209">
        <v>21</v>
      </c>
      <c r="O308" s="210">
        <v>16</v>
      </c>
      <c r="P308" s="4" t="s">
        <v>156</v>
      </c>
    </row>
    <row r="309" spans="1:16" s="4" customFormat="1" ht="22.5" customHeight="1" x14ac:dyDescent="0.25">
      <c r="A309" s="202">
        <v>109</v>
      </c>
      <c r="B309" s="202" t="s">
        <v>151</v>
      </c>
      <c r="C309" s="202" t="s">
        <v>122</v>
      </c>
      <c r="D309" s="203" t="s">
        <v>511</v>
      </c>
      <c r="E309" s="204" t="s">
        <v>512</v>
      </c>
      <c r="F309" s="202" t="s">
        <v>201</v>
      </c>
      <c r="G309" s="205">
        <v>2.7</v>
      </c>
      <c r="H309" s="206">
        <v>0</v>
      </c>
      <c r="I309" s="207">
        <f t="shared" si="3"/>
        <v>0</v>
      </c>
      <c r="J309" s="208">
        <v>0</v>
      </c>
      <c r="K309" s="205">
        <f t="shared" si="4"/>
        <v>0</v>
      </c>
      <c r="L309" s="208">
        <v>0</v>
      </c>
      <c r="M309" s="205">
        <f t="shared" si="5"/>
        <v>0</v>
      </c>
      <c r="N309" s="209">
        <v>21</v>
      </c>
      <c r="O309" s="210">
        <v>16</v>
      </c>
      <c r="P309" s="4" t="s">
        <v>156</v>
      </c>
    </row>
    <row r="310" spans="1:16" s="7" customFormat="1" ht="11.25" customHeight="1" x14ac:dyDescent="0.25">
      <c r="A310" s="218">
        <v>110</v>
      </c>
      <c r="B310" s="218" t="s">
        <v>238</v>
      </c>
      <c r="C310" s="218" t="s">
        <v>239</v>
      </c>
      <c r="D310" s="219" t="s">
        <v>513</v>
      </c>
      <c r="E310" s="220" t="s">
        <v>514</v>
      </c>
      <c r="F310" s="218" t="s">
        <v>244</v>
      </c>
      <c r="G310" s="221">
        <v>2.7</v>
      </c>
      <c r="H310" s="222">
        <v>0</v>
      </c>
      <c r="I310" s="223">
        <f t="shared" si="3"/>
        <v>0</v>
      </c>
      <c r="J310" s="224">
        <v>0</v>
      </c>
      <c r="K310" s="221">
        <f t="shared" si="4"/>
        <v>0</v>
      </c>
      <c r="L310" s="224">
        <v>0</v>
      </c>
      <c r="M310" s="221">
        <f t="shared" si="5"/>
        <v>0</v>
      </c>
      <c r="N310" s="225">
        <v>21</v>
      </c>
      <c r="O310" s="226">
        <v>32</v>
      </c>
      <c r="P310" s="7" t="s">
        <v>156</v>
      </c>
    </row>
    <row r="311" spans="1:16" s="4" customFormat="1" ht="11.25" customHeight="1" x14ac:dyDescent="0.25">
      <c r="A311" s="202">
        <v>111</v>
      </c>
      <c r="B311" s="202" t="s">
        <v>151</v>
      </c>
      <c r="C311" s="202" t="s">
        <v>122</v>
      </c>
      <c r="D311" s="203" t="s">
        <v>515</v>
      </c>
      <c r="E311" s="204" t="s">
        <v>516</v>
      </c>
      <c r="F311" s="202" t="s">
        <v>47</v>
      </c>
      <c r="G311" s="231">
        <v>0</v>
      </c>
      <c r="H311" s="206">
        <v>0</v>
      </c>
      <c r="I311" s="207">
        <f t="shared" si="3"/>
        <v>0</v>
      </c>
      <c r="J311" s="208">
        <v>0</v>
      </c>
      <c r="K311" s="205">
        <f t="shared" si="4"/>
        <v>0</v>
      </c>
      <c r="L311" s="208">
        <v>0</v>
      </c>
      <c r="M311" s="205">
        <f t="shared" si="5"/>
        <v>0</v>
      </c>
      <c r="N311" s="209">
        <v>21</v>
      </c>
      <c r="O311" s="210">
        <v>16</v>
      </c>
      <c r="P311" s="4" t="s">
        <v>156</v>
      </c>
    </row>
    <row r="312" spans="1:16" s="2" customFormat="1" ht="11.25" customHeight="1" x14ac:dyDescent="0.25">
      <c r="B312" s="198" t="s">
        <v>64</v>
      </c>
      <c r="D312" s="2" t="s">
        <v>124</v>
      </c>
      <c r="E312" s="2" t="s">
        <v>125</v>
      </c>
      <c r="H312" s="199"/>
      <c r="I312" s="200">
        <f>SUM(I313:I317)</f>
        <v>0</v>
      </c>
      <c r="K312" s="201">
        <f>SUM(K313:K317)</f>
        <v>0</v>
      </c>
      <c r="M312" s="201">
        <f>SUM(M313:M317)</f>
        <v>0</v>
      </c>
      <c r="N312" s="199"/>
      <c r="P312" s="2" t="s">
        <v>91</v>
      </c>
    </row>
    <row r="313" spans="1:16" s="4" customFormat="1" ht="22.5" customHeight="1" x14ac:dyDescent="0.25">
      <c r="A313" s="202">
        <v>112</v>
      </c>
      <c r="B313" s="202" t="s">
        <v>151</v>
      </c>
      <c r="C313" s="202" t="s">
        <v>279</v>
      </c>
      <c r="D313" s="203" t="s">
        <v>517</v>
      </c>
      <c r="E313" s="204" t="s">
        <v>518</v>
      </c>
      <c r="F313" s="202" t="s">
        <v>421</v>
      </c>
      <c r="G313" s="205">
        <v>2</v>
      </c>
      <c r="H313" s="206">
        <v>0</v>
      </c>
      <c r="I313" s="207">
        <f>ROUND(G313*H313,2)</f>
        <v>0</v>
      </c>
      <c r="J313" s="208">
        <v>0</v>
      </c>
      <c r="K313" s="205">
        <f>G313*J313</f>
        <v>0</v>
      </c>
      <c r="L313" s="208">
        <v>0</v>
      </c>
      <c r="M313" s="205">
        <f>G313*L313</f>
        <v>0</v>
      </c>
      <c r="N313" s="209">
        <v>21</v>
      </c>
      <c r="O313" s="210">
        <v>16</v>
      </c>
      <c r="P313" s="4" t="s">
        <v>156</v>
      </c>
    </row>
    <row r="314" spans="1:16" s="4" customFormat="1" ht="22.5" customHeight="1" x14ac:dyDescent="0.25">
      <c r="A314" s="202">
        <v>113</v>
      </c>
      <c r="B314" s="202" t="s">
        <v>151</v>
      </c>
      <c r="C314" s="202" t="s">
        <v>279</v>
      </c>
      <c r="D314" s="203" t="s">
        <v>519</v>
      </c>
      <c r="E314" s="204" t="s">
        <v>520</v>
      </c>
      <c r="F314" s="202" t="s">
        <v>421</v>
      </c>
      <c r="G314" s="205">
        <v>3</v>
      </c>
      <c r="H314" s="206">
        <v>0</v>
      </c>
      <c r="I314" s="207">
        <f>ROUND(G314*H314,2)</f>
        <v>0</v>
      </c>
      <c r="J314" s="208">
        <v>0</v>
      </c>
      <c r="K314" s="205">
        <f>G314*J314</f>
        <v>0</v>
      </c>
      <c r="L314" s="208">
        <v>0</v>
      </c>
      <c r="M314" s="205">
        <f>G314*L314</f>
        <v>0</v>
      </c>
      <c r="N314" s="209">
        <v>21</v>
      </c>
      <c r="O314" s="210">
        <v>16</v>
      </c>
      <c r="P314" s="4" t="s">
        <v>156</v>
      </c>
    </row>
    <row r="315" spans="1:16" s="4" customFormat="1" ht="22.5" customHeight="1" x14ac:dyDescent="0.25">
      <c r="A315" s="202">
        <v>114</v>
      </c>
      <c r="B315" s="202" t="s">
        <v>151</v>
      </c>
      <c r="C315" s="202" t="s">
        <v>279</v>
      </c>
      <c r="D315" s="203" t="s">
        <v>521</v>
      </c>
      <c r="E315" s="204" t="s">
        <v>522</v>
      </c>
      <c r="F315" s="202" t="s">
        <v>421</v>
      </c>
      <c r="G315" s="205">
        <v>1</v>
      </c>
      <c r="H315" s="206">
        <v>0</v>
      </c>
      <c r="I315" s="207">
        <f>ROUND(G315*H315,2)</f>
        <v>0</v>
      </c>
      <c r="J315" s="208">
        <v>0</v>
      </c>
      <c r="K315" s="205">
        <f>G315*J315</f>
        <v>0</v>
      </c>
      <c r="L315" s="208">
        <v>0</v>
      </c>
      <c r="M315" s="205">
        <f>G315*L315</f>
        <v>0</v>
      </c>
      <c r="N315" s="209">
        <v>21</v>
      </c>
      <c r="O315" s="210">
        <v>16</v>
      </c>
      <c r="P315" s="4" t="s">
        <v>156</v>
      </c>
    </row>
    <row r="316" spans="1:16" s="4" customFormat="1" ht="22.5" customHeight="1" x14ac:dyDescent="0.25">
      <c r="A316" s="202">
        <v>115</v>
      </c>
      <c r="B316" s="202" t="s">
        <v>151</v>
      </c>
      <c r="C316" s="202" t="s">
        <v>279</v>
      </c>
      <c r="D316" s="203" t="s">
        <v>523</v>
      </c>
      <c r="E316" s="204" t="s">
        <v>524</v>
      </c>
      <c r="F316" s="202" t="s">
        <v>421</v>
      </c>
      <c r="G316" s="205">
        <v>1</v>
      </c>
      <c r="H316" s="206">
        <v>0</v>
      </c>
      <c r="I316" s="207">
        <f>ROUND(G316*H316,2)</f>
        <v>0</v>
      </c>
      <c r="J316" s="208">
        <v>0</v>
      </c>
      <c r="K316" s="205">
        <f>G316*J316</f>
        <v>0</v>
      </c>
      <c r="L316" s="208">
        <v>0</v>
      </c>
      <c r="M316" s="205">
        <f>G316*L316</f>
        <v>0</v>
      </c>
      <c r="N316" s="209">
        <v>21</v>
      </c>
      <c r="O316" s="210">
        <v>16</v>
      </c>
      <c r="P316" s="4" t="s">
        <v>156</v>
      </c>
    </row>
    <row r="317" spans="1:16" s="4" customFormat="1" ht="11.25" customHeight="1" x14ac:dyDescent="0.25">
      <c r="A317" s="202">
        <v>116</v>
      </c>
      <c r="B317" s="202" t="s">
        <v>151</v>
      </c>
      <c r="C317" s="202" t="s">
        <v>124</v>
      </c>
      <c r="D317" s="203" t="s">
        <v>525</v>
      </c>
      <c r="E317" s="204" t="s">
        <v>526</v>
      </c>
      <c r="F317" s="202" t="s">
        <v>47</v>
      </c>
      <c r="G317" s="231">
        <v>0</v>
      </c>
      <c r="H317" s="206">
        <v>0</v>
      </c>
      <c r="I317" s="207">
        <f>ROUND(G317*H317,2)</f>
        <v>0</v>
      </c>
      <c r="J317" s="208">
        <v>0</v>
      </c>
      <c r="K317" s="205">
        <f>G317*J317</f>
        <v>0</v>
      </c>
      <c r="L317" s="208">
        <v>0</v>
      </c>
      <c r="M317" s="205">
        <f>G317*L317</f>
        <v>0</v>
      </c>
      <c r="N317" s="209">
        <v>21</v>
      </c>
      <c r="O317" s="210">
        <v>16</v>
      </c>
      <c r="P317" s="4" t="s">
        <v>156</v>
      </c>
    </row>
    <row r="318" spans="1:16" s="2" customFormat="1" ht="11.25" customHeight="1" x14ac:dyDescent="0.25">
      <c r="B318" s="198" t="s">
        <v>64</v>
      </c>
      <c r="D318" s="2" t="s">
        <v>126</v>
      </c>
      <c r="E318" s="2" t="s">
        <v>127</v>
      </c>
      <c r="H318" s="199"/>
      <c r="I318" s="200">
        <f>I319</f>
        <v>0</v>
      </c>
      <c r="K318" s="201">
        <f>K319</f>
        <v>0</v>
      </c>
      <c r="M318" s="201">
        <f>M319</f>
        <v>0</v>
      </c>
      <c r="N318" s="199"/>
      <c r="P318" s="2" t="s">
        <v>91</v>
      </c>
    </row>
    <row r="319" spans="1:16" s="4" customFormat="1" ht="11.25" customHeight="1" x14ac:dyDescent="0.25">
      <c r="A319" s="202">
        <v>117</v>
      </c>
      <c r="B319" s="202" t="s">
        <v>151</v>
      </c>
      <c r="C319" s="202" t="s">
        <v>126</v>
      </c>
      <c r="D319" s="203" t="s">
        <v>527</v>
      </c>
      <c r="E319" s="204" t="s">
        <v>528</v>
      </c>
      <c r="F319" s="202" t="s">
        <v>353</v>
      </c>
      <c r="G319" s="205">
        <v>1</v>
      </c>
      <c r="H319" s="206">
        <v>0</v>
      </c>
      <c r="I319" s="207">
        <f>ROUND(G319*H319,2)</f>
        <v>0</v>
      </c>
      <c r="J319" s="208">
        <v>0</v>
      </c>
      <c r="K319" s="205">
        <f>G319*J319</f>
        <v>0</v>
      </c>
      <c r="L319" s="208">
        <v>0</v>
      </c>
      <c r="M319" s="205">
        <f>G319*L319</f>
        <v>0</v>
      </c>
      <c r="N319" s="209">
        <v>21</v>
      </c>
      <c r="O319" s="210">
        <v>16</v>
      </c>
      <c r="P319" s="4" t="s">
        <v>156</v>
      </c>
    </row>
    <row r="320" spans="1:16" s="2" customFormat="1" ht="11.25" customHeight="1" x14ac:dyDescent="0.25">
      <c r="B320" s="198" t="s">
        <v>64</v>
      </c>
      <c r="D320" s="2" t="s">
        <v>128</v>
      </c>
      <c r="E320" s="2" t="s">
        <v>129</v>
      </c>
      <c r="H320" s="199"/>
      <c r="I320" s="200">
        <f>SUM(I321:I329)</f>
        <v>0</v>
      </c>
      <c r="K320" s="201">
        <f>SUM(K321:K329)</f>
        <v>0</v>
      </c>
      <c r="M320" s="201">
        <f>SUM(M321:M329)</f>
        <v>0</v>
      </c>
      <c r="N320" s="199"/>
      <c r="P320" s="2" t="s">
        <v>91</v>
      </c>
    </row>
    <row r="321" spans="1:19" s="4" customFormat="1" ht="11.25" customHeight="1" x14ac:dyDescent="0.25">
      <c r="A321" s="202">
        <v>118</v>
      </c>
      <c r="B321" s="202" t="s">
        <v>151</v>
      </c>
      <c r="C321" s="202" t="s">
        <v>128</v>
      </c>
      <c r="D321" s="203" t="s">
        <v>529</v>
      </c>
      <c r="E321" s="204" t="s">
        <v>530</v>
      </c>
      <c r="F321" s="202" t="s">
        <v>155</v>
      </c>
      <c r="G321" s="205">
        <v>23.4</v>
      </c>
      <c r="H321" s="206">
        <v>0</v>
      </c>
      <c r="I321" s="207">
        <f>ROUND(G321*H321,2)</f>
        <v>0</v>
      </c>
      <c r="J321" s="208">
        <v>0</v>
      </c>
      <c r="K321" s="205">
        <f>G321*J321</f>
        <v>0</v>
      </c>
      <c r="L321" s="208">
        <v>0</v>
      </c>
      <c r="M321" s="205">
        <f>G321*L321</f>
        <v>0</v>
      </c>
      <c r="N321" s="209">
        <v>21</v>
      </c>
      <c r="O321" s="210">
        <v>16</v>
      </c>
      <c r="P321" s="4" t="s">
        <v>156</v>
      </c>
    </row>
    <row r="322" spans="1:19" s="5" customFormat="1" ht="11.25" customHeight="1" x14ac:dyDescent="0.25">
      <c r="A322" s="211"/>
      <c r="B322" s="211"/>
      <c r="C322" s="211"/>
      <c r="D322" s="5" t="s">
        <v>10</v>
      </c>
      <c r="E322" s="212" t="s">
        <v>303</v>
      </c>
      <c r="G322" s="213">
        <v>8.64</v>
      </c>
      <c r="H322" s="214"/>
      <c r="N322" s="214"/>
      <c r="P322" s="5">
        <v>2</v>
      </c>
      <c r="Q322" s="5" t="s">
        <v>150</v>
      </c>
      <c r="R322" s="5" t="s">
        <v>158</v>
      </c>
      <c r="S322" s="5" t="s">
        <v>150</v>
      </c>
    </row>
    <row r="323" spans="1:19" s="5" customFormat="1" ht="11.25" customHeight="1" x14ac:dyDescent="0.25">
      <c r="A323" s="211"/>
      <c r="B323" s="211"/>
      <c r="C323" s="211"/>
      <c r="D323" s="5" t="s">
        <v>10</v>
      </c>
      <c r="E323" s="212" t="s">
        <v>531</v>
      </c>
      <c r="G323" s="213">
        <v>2.9039999999999999</v>
      </c>
      <c r="H323" s="214"/>
      <c r="N323" s="214"/>
      <c r="P323" s="5">
        <v>2</v>
      </c>
      <c r="Q323" s="5" t="s">
        <v>150</v>
      </c>
      <c r="R323" s="5" t="s">
        <v>158</v>
      </c>
      <c r="S323" s="5" t="s">
        <v>150</v>
      </c>
    </row>
    <row r="324" spans="1:19" s="5" customFormat="1" ht="11.25" customHeight="1" x14ac:dyDescent="0.25">
      <c r="A324" s="211"/>
      <c r="B324" s="211"/>
      <c r="C324" s="211"/>
      <c r="D324" s="5" t="s">
        <v>10</v>
      </c>
      <c r="E324" s="212" t="s">
        <v>532</v>
      </c>
      <c r="G324" s="213">
        <v>5.64</v>
      </c>
      <c r="H324" s="214"/>
      <c r="N324" s="214"/>
      <c r="P324" s="5">
        <v>2</v>
      </c>
      <c r="Q324" s="5" t="s">
        <v>150</v>
      </c>
      <c r="R324" s="5" t="s">
        <v>158</v>
      </c>
      <c r="S324" s="5" t="s">
        <v>150</v>
      </c>
    </row>
    <row r="325" spans="1:19" s="5" customFormat="1" ht="11.25" customHeight="1" x14ac:dyDescent="0.25">
      <c r="A325" s="211"/>
      <c r="B325" s="211"/>
      <c r="C325" s="211"/>
      <c r="D325" s="5" t="s">
        <v>10</v>
      </c>
      <c r="E325" s="212" t="s">
        <v>533</v>
      </c>
      <c r="G325" s="213">
        <v>3.0960000000000001</v>
      </c>
      <c r="H325" s="214"/>
      <c r="N325" s="214"/>
      <c r="P325" s="5">
        <v>2</v>
      </c>
      <c r="Q325" s="5" t="s">
        <v>150</v>
      </c>
      <c r="R325" s="5" t="s">
        <v>158</v>
      </c>
      <c r="S325" s="5" t="s">
        <v>150</v>
      </c>
    </row>
    <row r="326" spans="1:19" s="5" customFormat="1" ht="11.25" customHeight="1" x14ac:dyDescent="0.25">
      <c r="A326" s="211"/>
      <c r="B326" s="211"/>
      <c r="C326" s="211"/>
      <c r="D326" s="5" t="s">
        <v>10</v>
      </c>
      <c r="E326" s="212" t="s">
        <v>534</v>
      </c>
      <c r="G326" s="213">
        <v>3.12</v>
      </c>
      <c r="H326" s="214"/>
      <c r="N326" s="214"/>
      <c r="P326" s="5">
        <v>2</v>
      </c>
      <c r="Q326" s="5" t="s">
        <v>150</v>
      </c>
      <c r="R326" s="5" t="s">
        <v>158</v>
      </c>
      <c r="S326" s="5" t="s">
        <v>150</v>
      </c>
    </row>
    <row r="327" spans="1:19" s="6" customFormat="1" ht="11.25" customHeight="1" x14ac:dyDescent="0.25">
      <c r="A327" s="211"/>
      <c r="B327" s="211"/>
      <c r="C327" s="211"/>
      <c r="D327" s="6" t="s">
        <v>10</v>
      </c>
      <c r="E327" s="215" t="s">
        <v>160</v>
      </c>
      <c r="G327" s="216">
        <v>23.4</v>
      </c>
      <c r="H327" s="217"/>
      <c r="N327" s="217"/>
      <c r="P327" s="6">
        <v>2</v>
      </c>
      <c r="Q327" s="6" t="s">
        <v>150</v>
      </c>
      <c r="R327" s="6" t="s">
        <v>158</v>
      </c>
      <c r="S327" s="6" t="s">
        <v>91</v>
      </c>
    </row>
    <row r="328" spans="1:19" s="4" customFormat="1" ht="22.5" customHeight="1" x14ac:dyDescent="0.25">
      <c r="A328" s="202">
        <v>119</v>
      </c>
      <c r="B328" s="202" t="s">
        <v>151</v>
      </c>
      <c r="C328" s="202" t="s">
        <v>128</v>
      </c>
      <c r="D328" s="203" t="s">
        <v>535</v>
      </c>
      <c r="E328" s="204" t="s">
        <v>536</v>
      </c>
      <c r="F328" s="202" t="s">
        <v>155</v>
      </c>
      <c r="G328" s="205">
        <v>23.4</v>
      </c>
      <c r="H328" s="206">
        <v>0</v>
      </c>
      <c r="I328" s="207">
        <f>ROUND(G328*H328,2)</f>
        <v>0</v>
      </c>
      <c r="J328" s="208">
        <v>0</v>
      </c>
      <c r="K328" s="205">
        <f>G328*J328</f>
        <v>0</v>
      </c>
      <c r="L328" s="208">
        <v>0</v>
      </c>
      <c r="M328" s="205">
        <f>G328*L328</f>
        <v>0</v>
      </c>
      <c r="N328" s="209">
        <v>21</v>
      </c>
      <c r="O328" s="210">
        <v>16</v>
      </c>
      <c r="P328" s="4" t="s">
        <v>156</v>
      </c>
    </row>
    <row r="329" spans="1:19" s="4" customFormat="1" ht="22.5" customHeight="1" x14ac:dyDescent="0.25">
      <c r="A329" s="202">
        <v>120</v>
      </c>
      <c r="B329" s="202" t="s">
        <v>151</v>
      </c>
      <c r="C329" s="202" t="s">
        <v>128</v>
      </c>
      <c r="D329" s="203" t="s">
        <v>537</v>
      </c>
      <c r="E329" s="204" t="s">
        <v>538</v>
      </c>
      <c r="F329" s="202" t="s">
        <v>155</v>
      </c>
      <c r="G329" s="205">
        <v>369.33800000000002</v>
      </c>
      <c r="H329" s="206">
        <v>0</v>
      </c>
      <c r="I329" s="207">
        <f>ROUND(G329*H329,2)</f>
        <v>0</v>
      </c>
      <c r="J329" s="208">
        <v>0</v>
      </c>
      <c r="K329" s="205">
        <f>G329*J329</f>
        <v>0</v>
      </c>
      <c r="L329" s="208">
        <v>0</v>
      </c>
      <c r="M329" s="205">
        <f>G329*L329</f>
        <v>0</v>
      </c>
      <c r="N329" s="209">
        <v>21</v>
      </c>
      <c r="O329" s="210">
        <v>16</v>
      </c>
      <c r="P329" s="4" t="s">
        <v>156</v>
      </c>
    </row>
    <row r="330" spans="1:19" s="2" customFormat="1" ht="11.25" customHeight="1" x14ac:dyDescent="0.25">
      <c r="B330" s="198" t="s">
        <v>64</v>
      </c>
      <c r="D330" s="2" t="s">
        <v>130</v>
      </c>
      <c r="E330" s="2" t="s">
        <v>131</v>
      </c>
      <c r="H330" s="199"/>
      <c r="I330" s="200">
        <f>SUM(I331:I333)</f>
        <v>0</v>
      </c>
      <c r="K330" s="201">
        <f>SUM(K331:K333)</f>
        <v>0</v>
      </c>
      <c r="M330" s="201">
        <f>SUM(M331:M333)</f>
        <v>0</v>
      </c>
      <c r="N330" s="199"/>
      <c r="P330" s="2" t="s">
        <v>91</v>
      </c>
    </row>
    <row r="331" spans="1:19" s="4" customFormat="1" ht="11.25" customHeight="1" x14ac:dyDescent="0.25">
      <c r="A331" s="202">
        <v>121</v>
      </c>
      <c r="B331" s="202" t="s">
        <v>151</v>
      </c>
      <c r="C331" s="202" t="s">
        <v>130</v>
      </c>
      <c r="D331" s="203" t="s">
        <v>539</v>
      </c>
      <c r="E331" s="204" t="s">
        <v>540</v>
      </c>
      <c r="F331" s="202" t="s">
        <v>155</v>
      </c>
      <c r="G331" s="205">
        <v>7.28</v>
      </c>
      <c r="H331" s="206">
        <v>0</v>
      </c>
      <c r="I331" s="207">
        <f>ROUND(G331*H331,2)</f>
        <v>0</v>
      </c>
      <c r="J331" s="208">
        <v>0</v>
      </c>
      <c r="K331" s="205">
        <f>G331*J331</f>
        <v>0</v>
      </c>
      <c r="L331" s="208">
        <v>0</v>
      </c>
      <c r="M331" s="205">
        <f>G331*L331</f>
        <v>0</v>
      </c>
      <c r="N331" s="209">
        <v>21</v>
      </c>
      <c r="O331" s="210">
        <v>16</v>
      </c>
      <c r="P331" s="4" t="s">
        <v>156</v>
      </c>
    </row>
    <row r="332" spans="1:19" s="5" customFormat="1" ht="11.25" customHeight="1" x14ac:dyDescent="0.25">
      <c r="A332" s="211"/>
      <c r="B332" s="211"/>
      <c r="C332" s="211"/>
      <c r="D332" s="5" t="s">
        <v>10</v>
      </c>
      <c r="E332" s="212" t="s">
        <v>214</v>
      </c>
      <c r="G332" s="213">
        <v>7.28</v>
      </c>
      <c r="H332" s="214"/>
      <c r="N332" s="214"/>
      <c r="P332" s="5">
        <v>2</v>
      </c>
      <c r="Q332" s="5" t="s">
        <v>150</v>
      </c>
      <c r="R332" s="5" t="s">
        <v>158</v>
      </c>
      <c r="S332" s="5" t="s">
        <v>91</v>
      </c>
    </row>
    <row r="333" spans="1:19" s="4" customFormat="1" ht="22.5" customHeight="1" x14ac:dyDescent="0.25">
      <c r="A333" s="202">
        <v>122</v>
      </c>
      <c r="B333" s="202" t="s">
        <v>151</v>
      </c>
      <c r="C333" s="202" t="s">
        <v>130</v>
      </c>
      <c r="D333" s="203" t="s">
        <v>541</v>
      </c>
      <c r="E333" s="204" t="s">
        <v>542</v>
      </c>
      <c r="F333" s="202" t="s">
        <v>155</v>
      </c>
      <c r="G333" s="205">
        <v>7.28</v>
      </c>
      <c r="H333" s="206">
        <v>0</v>
      </c>
      <c r="I333" s="207">
        <f>ROUND(G333*H333,2)</f>
        <v>0</v>
      </c>
      <c r="J333" s="208">
        <v>0</v>
      </c>
      <c r="K333" s="205">
        <f>G333*J333</f>
        <v>0</v>
      </c>
      <c r="L333" s="208">
        <v>0</v>
      </c>
      <c r="M333" s="205">
        <f>G333*L333</f>
        <v>0</v>
      </c>
      <c r="N333" s="209">
        <v>21</v>
      </c>
      <c r="O333" s="210">
        <v>16</v>
      </c>
      <c r="P333" s="4" t="s">
        <v>156</v>
      </c>
    </row>
    <row r="334" spans="1:19" s="1" customFormat="1" ht="11.25" customHeight="1" x14ac:dyDescent="0.25">
      <c r="B334" s="227" t="s">
        <v>64</v>
      </c>
      <c r="D334" s="1" t="s">
        <v>132</v>
      </c>
      <c r="E334" s="1" t="s">
        <v>56</v>
      </c>
      <c r="H334" s="228"/>
      <c r="I334" s="229">
        <f>I335</f>
        <v>0</v>
      </c>
      <c r="K334" s="230">
        <f>K335</f>
        <v>0</v>
      </c>
      <c r="M334" s="230">
        <f>M335</f>
        <v>0</v>
      </c>
      <c r="N334" s="228"/>
      <c r="P334" s="1" t="s">
        <v>150</v>
      </c>
    </row>
    <row r="335" spans="1:19" s="4" customFormat="1" ht="11.25" customHeight="1" x14ac:dyDescent="0.25">
      <c r="A335" s="202">
        <v>123</v>
      </c>
      <c r="B335" s="202" t="s">
        <v>151</v>
      </c>
      <c r="C335" s="202" t="s">
        <v>279</v>
      </c>
      <c r="D335" s="203" t="s">
        <v>543</v>
      </c>
      <c r="E335" s="204" t="s">
        <v>544</v>
      </c>
      <c r="F335" s="202" t="s">
        <v>545</v>
      </c>
      <c r="G335" s="205">
        <v>50</v>
      </c>
      <c r="H335" s="206">
        <v>0</v>
      </c>
      <c r="I335" s="207">
        <f>ROUND(G335*H335,2)</f>
        <v>0</v>
      </c>
      <c r="J335" s="208">
        <v>0</v>
      </c>
      <c r="K335" s="205">
        <f>G335*J335</f>
        <v>0</v>
      </c>
      <c r="L335" s="208">
        <v>0</v>
      </c>
      <c r="M335" s="205">
        <f>G335*L335</f>
        <v>0</v>
      </c>
      <c r="N335" s="209">
        <v>21</v>
      </c>
      <c r="O335" s="210">
        <v>512</v>
      </c>
      <c r="P335" s="4" t="s">
        <v>91</v>
      </c>
    </row>
    <row r="336" spans="1:19" s="3" customFormat="1" x14ac:dyDescent="0.25">
      <c r="E336" s="3" t="s">
        <v>133</v>
      </c>
      <c r="H336" s="232"/>
      <c r="I336" s="170">
        <f>I14+I204+I334</f>
        <v>0</v>
      </c>
      <c r="K336" s="171">
        <f>K14+K204+K334</f>
        <v>0</v>
      </c>
      <c r="M336" s="171">
        <f>M14+M204+M334</f>
        <v>0</v>
      </c>
      <c r="N336" s="232"/>
    </row>
  </sheetData>
  <sheetProtection password="CC35" sheet="1" objects="1" scenarios="1"/>
  <printOptions horizontalCentered="1"/>
  <pageMargins left="0.59027779102325439" right="0.59027779102325439" top="0.59027779102325439" bottom="0.59027779102325439" header="0.51180553436279297" footer="0.51180553436279297"/>
  <pageSetup paperSize="9" scale="84" fitToHeight="999" orientation="landscape" errors="blank" horizontalDpi="8189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view="pageBreakPreview" zoomScale="85" zoomScaleNormal="86" zoomScaleSheetLayoutView="85" workbookViewId="0">
      <selection activeCell="I13" sqref="I13"/>
    </sheetView>
  </sheetViews>
  <sheetFormatPr defaultColWidth="35.5546875" defaultRowHeight="13.2" x14ac:dyDescent="0.25"/>
  <cols>
    <col min="1" max="1" width="5.88671875" style="242" customWidth="1"/>
    <col min="2" max="2" width="6.6640625" style="235" customWidth="1"/>
    <col min="3" max="3" width="10.109375" style="235" customWidth="1"/>
    <col min="4" max="4" width="60.88671875" style="241" customWidth="1"/>
    <col min="5" max="5" width="28.44140625" style="240" customWidth="1"/>
    <col min="6" max="6" width="8.5546875" style="239" bestFit="1" customWidth="1"/>
    <col min="7" max="7" width="9" style="238" customWidth="1"/>
    <col min="8" max="8" width="11.44140625" style="237" customWidth="1"/>
    <col min="9" max="9" width="11.33203125" style="237" customWidth="1"/>
    <col min="10" max="10" width="13.109375" style="236" customWidth="1"/>
    <col min="11" max="11" width="12.109375" style="235" customWidth="1"/>
    <col min="12" max="12" width="11.6640625" style="235" hidden="1" customWidth="1"/>
    <col min="13" max="13" width="11.44140625" style="234" customWidth="1"/>
    <col min="14" max="16384" width="35.5546875" style="233"/>
  </cols>
  <sheetData>
    <row r="1" spans="1:13" s="312" customFormat="1" ht="27" customHeight="1" thickBot="1" x14ac:dyDescent="0.3">
      <c r="A1" s="348" t="s">
        <v>615</v>
      </c>
      <c r="B1" s="349"/>
      <c r="C1" s="318" t="s">
        <v>614</v>
      </c>
      <c r="D1" s="317" t="s">
        <v>613</v>
      </c>
      <c r="E1" s="316" t="s">
        <v>612</v>
      </c>
      <c r="F1" s="315" t="s">
        <v>611</v>
      </c>
      <c r="G1" s="314" t="s">
        <v>610</v>
      </c>
      <c r="H1" s="341" t="s">
        <v>609</v>
      </c>
      <c r="I1" s="341"/>
      <c r="J1" s="342" t="s">
        <v>608</v>
      </c>
      <c r="K1" s="343"/>
      <c r="L1" s="314" t="s">
        <v>607</v>
      </c>
      <c r="M1" s="313" t="s">
        <v>606</v>
      </c>
    </row>
    <row r="2" spans="1:13" s="302" customFormat="1" ht="22.8" x14ac:dyDescent="0.25">
      <c r="A2" s="344" t="s">
        <v>605</v>
      </c>
      <c r="B2" s="345"/>
      <c r="C2" s="311" t="s">
        <v>604</v>
      </c>
      <c r="D2" s="310" t="s">
        <v>603</v>
      </c>
      <c r="E2" s="309" t="s">
        <v>602</v>
      </c>
      <c r="F2" s="308" t="s">
        <v>601</v>
      </c>
      <c r="G2" s="307" t="s">
        <v>600</v>
      </c>
      <c r="H2" s="306" t="s">
        <v>599</v>
      </c>
      <c r="I2" s="306" t="s">
        <v>597</v>
      </c>
      <c r="J2" s="305" t="s">
        <v>598</v>
      </c>
      <c r="K2" s="304" t="s">
        <v>597</v>
      </c>
      <c r="L2" s="304" t="s">
        <v>596</v>
      </c>
      <c r="M2" s="303"/>
    </row>
    <row r="3" spans="1:13" s="294" customFormat="1" ht="13.8" thickBot="1" x14ac:dyDescent="0.3">
      <c r="A3" s="346">
        <v>1</v>
      </c>
      <c r="B3" s="347"/>
      <c r="C3" s="296"/>
      <c r="D3" s="296">
        <v>2</v>
      </c>
      <c r="E3" s="301"/>
      <c r="F3" s="296">
        <v>3</v>
      </c>
      <c r="G3" s="300">
        <v>4</v>
      </c>
      <c r="H3" s="299">
        <v>6</v>
      </c>
      <c r="I3" s="298">
        <v>7</v>
      </c>
      <c r="J3" s="297">
        <v>8</v>
      </c>
      <c r="K3" s="296">
        <v>9</v>
      </c>
      <c r="L3" s="296">
        <v>10</v>
      </c>
      <c r="M3" s="295"/>
    </row>
    <row r="4" spans="1:13" ht="16.2" thickTop="1" x14ac:dyDescent="0.25">
      <c r="A4" s="293"/>
      <c r="B4" s="291"/>
      <c r="C4" s="291"/>
      <c r="D4" s="292"/>
      <c r="E4" s="291"/>
      <c r="F4" s="290"/>
      <c r="G4" s="289"/>
      <c r="H4" s="288"/>
      <c r="I4" s="288"/>
      <c r="J4" s="288"/>
      <c r="K4" s="288"/>
      <c r="L4" s="288"/>
      <c r="M4" s="287"/>
    </row>
    <row r="5" spans="1:13" ht="15.6" x14ac:dyDescent="0.25">
      <c r="A5" s="272"/>
      <c r="B5" s="269"/>
      <c r="C5" s="269"/>
      <c r="D5" s="281" t="s">
        <v>595</v>
      </c>
      <c r="E5" s="269"/>
      <c r="F5" s="280"/>
      <c r="G5" s="268"/>
      <c r="H5" s="266"/>
      <c r="I5" s="266"/>
      <c r="J5" s="266"/>
      <c r="K5" s="266"/>
      <c r="L5" s="266"/>
      <c r="M5" s="286"/>
    </row>
    <row r="6" spans="1:13" ht="15.6" x14ac:dyDescent="0.25">
      <c r="A6" s="272"/>
      <c r="B6" s="269"/>
      <c r="C6" s="269"/>
      <c r="D6" s="281"/>
      <c r="E6" s="269"/>
      <c r="F6" s="280"/>
      <c r="G6" s="268"/>
      <c r="H6" s="266"/>
      <c r="I6" s="266"/>
      <c r="J6" s="266"/>
      <c r="K6" s="266"/>
      <c r="L6" s="266"/>
      <c r="M6" s="286"/>
    </row>
    <row r="7" spans="1:13" ht="15" x14ac:dyDescent="0.25">
      <c r="A7" s="272"/>
      <c r="B7" s="269"/>
      <c r="C7" s="269"/>
      <c r="D7" s="278" t="s">
        <v>594</v>
      </c>
      <c r="E7" s="269"/>
      <c r="F7" s="280"/>
      <c r="G7" s="268"/>
      <c r="H7" s="266"/>
      <c r="I7" s="266"/>
      <c r="J7" s="266"/>
      <c r="K7" s="266"/>
      <c r="L7" s="266"/>
      <c r="M7" s="286"/>
    </row>
    <row r="8" spans="1:13" ht="15" x14ac:dyDescent="0.25">
      <c r="A8" s="272"/>
      <c r="B8" s="269"/>
      <c r="C8" s="269"/>
      <c r="D8" s="278" t="s">
        <v>593</v>
      </c>
      <c r="E8" s="269"/>
      <c r="F8" s="280"/>
      <c r="G8" s="268"/>
      <c r="H8" s="266"/>
      <c r="I8" s="266"/>
      <c r="J8" s="266"/>
      <c r="K8" s="266"/>
      <c r="L8" s="266"/>
      <c r="M8" s="286"/>
    </row>
    <row r="9" spans="1:13" ht="30" x14ac:dyDescent="0.25">
      <c r="A9" s="272"/>
      <c r="B9" s="269"/>
      <c r="C9" s="269"/>
      <c r="D9" s="278" t="s">
        <v>592</v>
      </c>
      <c r="E9" s="269"/>
      <c r="F9" s="280"/>
      <c r="G9" s="268"/>
      <c r="H9" s="266"/>
      <c r="I9" s="266"/>
      <c r="J9" s="266"/>
      <c r="K9" s="266"/>
      <c r="L9" s="266"/>
      <c r="M9" s="286"/>
    </row>
    <row r="10" spans="1:13" ht="15.6" x14ac:dyDescent="0.25">
      <c r="A10" s="272"/>
      <c r="B10" s="269"/>
      <c r="C10" s="269"/>
      <c r="D10" s="270"/>
      <c r="E10" s="285"/>
      <c r="F10" s="280"/>
      <c r="G10" s="268"/>
      <c r="H10" s="266"/>
      <c r="I10" s="266"/>
      <c r="J10" s="266"/>
      <c r="K10" s="266"/>
      <c r="L10" s="266"/>
      <c r="M10" s="265"/>
    </row>
    <row r="11" spans="1:13" ht="15" x14ac:dyDescent="0.25">
      <c r="A11" s="272"/>
      <c r="B11" s="271"/>
      <c r="C11" s="269"/>
      <c r="D11" s="278"/>
      <c r="E11" s="269"/>
      <c r="F11" s="276"/>
      <c r="G11" s="275"/>
      <c r="H11" s="266"/>
      <c r="I11" s="266"/>
      <c r="J11" s="266"/>
      <c r="K11" s="266"/>
      <c r="L11" s="266"/>
      <c r="M11" s="265"/>
    </row>
    <row r="12" spans="1:13" ht="15.6" x14ac:dyDescent="0.25">
      <c r="A12" s="272"/>
      <c r="B12" s="271"/>
      <c r="C12" s="269"/>
      <c r="D12" s="281" t="s">
        <v>591</v>
      </c>
      <c r="E12" s="269"/>
      <c r="F12" s="280"/>
      <c r="G12" s="268"/>
      <c r="H12" s="266"/>
      <c r="I12" s="266"/>
      <c r="J12" s="266"/>
      <c r="K12" s="266"/>
      <c r="L12" s="266"/>
      <c r="M12" s="265"/>
    </row>
    <row r="13" spans="1:13" ht="90" x14ac:dyDescent="0.25">
      <c r="A13" s="272">
        <v>1</v>
      </c>
      <c r="B13" s="271" t="s">
        <v>91</v>
      </c>
      <c r="C13" s="269"/>
      <c r="D13" s="284" t="s">
        <v>590</v>
      </c>
      <c r="E13" s="277" t="s">
        <v>589</v>
      </c>
      <c r="F13" s="276" t="s">
        <v>421</v>
      </c>
      <c r="G13" s="275">
        <v>1</v>
      </c>
      <c r="H13" s="266"/>
      <c r="I13" s="266"/>
      <c r="J13" s="266"/>
      <c r="K13" s="266"/>
      <c r="L13" s="266"/>
      <c r="M13" s="265"/>
    </row>
    <row r="14" spans="1:13" ht="30" x14ac:dyDescent="0.25">
      <c r="A14" s="272">
        <v>1</v>
      </c>
      <c r="B14" s="271" t="s">
        <v>156</v>
      </c>
      <c r="C14" s="269"/>
      <c r="D14" s="284" t="s">
        <v>588</v>
      </c>
      <c r="E14" s="269" t="s">
        <v>575</v>
      </c>
      <c r="F14" s="280" t="s">
        <v>421</v>
      </c>
      <c r="G14" s="268">
        <v>2</v>
      </c>
      <c r="H14" s="274"/>
      <c r="I14" s="274"/>
      <c r="J14" s="266"/>
      <c r="K14" s="266"/>
      <c r="L14" s="266"/>
      <c r="M14" s="265"/>
    </row>
    <row r="15" spans="1:13" ht="15" x14ac:dyDescent="0.25">
      <c r="A15" s="272">
        <v>1</v>
      </c>
      <c r="B15" s="271" t="s">
        <v>93</v>
      </c>
      <c r="C15" s="269"/>
      <c r="D15" s="284" t="s">
        <v>587</v>
      </c>
      <c r="E15" s="269" t="s">
        <v>575</v>
      </c>
      <c r="F15" s="280" t="s">
        <v>421</v>
      </c>
      <c r="G15" s="268">
        <v>4</v>
      </c>
      <c r="H15" s="274"/>
      <c r="I15" s="274"/>
      <c r="J15" s="266"/>
      <c r="K15" s="266"/>
      <c r="L15" s="266"/>
      <c r="M15" s="265"/>
    </row>
    <row r="16" spans="1:13" ht="15" x14ac:dyDescent="0.25">
      <c r="A16" s="272">
        <v>1</v>
      </c>
      <c r="B16" s="271" t="s">
        <v>565</v>
      </c>
      <c r="C16" s="269"/>
      <c r="D16" s="278" t="s">
        <v>586</v>
      </c>
      <c r="E16" s="269" t="s">
        <v>585</v>
      </c>
      <c r="F16" s="276" t="s">
        <v>421</v>
      </c>
      <c r="G16" s="275">
        <v>4</v>
      </c>
      <c r="H16" s="266"/>
      <c r="I16" s="266"/>
      <c r="J16" s="266"/>
      <c r="K16" s="266"/>
      <c r="L16" s="266"/>
      <c r="M16" s="265"/>
    </row>
    <row r="17" spans="1:13" ht="15" x14ac:dyDescent="0.25">
      <c r="A17" s="272">
        <v>1</v>
      </c>
      <c r="B17" s="271" t="s">
        <v>95</v>
      </c>
      <c r="C17" s="269"/>
      <c r="D17" s="278" t="s">
        <v>584</v>
      </c>
      <c r="E17" s="269" t="s">
        <v>582</v>
      </c>
      <c r="F17" s="276" t="s">
        <v>421</v>
      </c>
      <c r="G17" s="275">
        <v>3</v>
      </c>
      <c r="H17" s="283"/>
      <c r="I17" s="266"/>
      <c r="J17" s="266"/>
      <c r="K17" s="266"/>
      <c r="L17" s="266"/>
      <c r="M17" s="265"/>
    </row>
    <row r="18" spans="1:13" ht="15" x14ac:dyDescent="0.25">
      <c r="A18" s="272">
        <v>1</v>
      </c>
      <c r="B18" s="271" t="s">
        <v>97</v>
      </c>
      <c r="C18" s="269"/>
      <c r="D18" s="278" t="s">
        <v>583</v>
      </c>
      <c r="E18" s="269" t="s">
        <v>582</v>
      </c>
      <c r="F18" s="276" t="s">
        <v>421</v>
      </c>
      <c r="G18" s="275">
        <v>3</v>
      </c>
      <c r="H18" s="283"/>
      <c r="I18" s="266"/>
      <c r="J18" s="266"/>
      <c r="K18" s="266"/>
      <c r="L18" s="266"/>
      <c r="M18" s="265"/>
    </row>
    <row r="19" spans="1:13" ht="15" x14ac:dyDescent="0.25">
      <c r="A19" s="272">
        <v>1</v>
      </c>
      <c r="B19" s="282" t="s">
        <v>581</v>
      </c>
      <c r="C19" s="269"/>
      <c r="D19" s="278" t="s">
        <v>580</v>
      </c>
      <c r="E19" s="269"/>
      <c r="F19" s="276" t="s">
        <v>421</v>
      </c>
      <c r="G19" s="275">
        <v>2</v>
      </c>
      <c r="H19" s="266"/>
      <c r="I19" s="266"/>
      <c r="J19" s="266"/>
      <c r="K19" s="266"/>
      <c r="L19" s="266"/>
      <c r="M19" s="265"/>
    </row>
    <row r="20" spans="1:13" ht="30" x14ac:dyDescent="0.25">
      <c r="A20" s="272">
        <v>1</v>
      </c>
      <c r="B20" s="282" t="s">
        <v>579</v>
      </c>
      <c r="C20" s="269"/>
      <c r="D20" s="278" t="s">
        <v>578</v>
      </c>
      <c r="E20" s="269"/>
      <c r="F20" s="276" t="s">
        <v>421</v>
      </c>
      <c r="G20" s="275">
        <v>1</v>
      </c>
      <c r="H20" s="266"/>
      <c r="I20" s="266"/>
      <c r="J20" s="266"/>
      <c r="K20" s="266"/>
      <c r="L20" s="266"/>
      <c r="M20" s="265"/>
    </row>
    <row r="21" spans="1:13" ht="15" x14ac:dyDescent="0.25">
      <c r="A21" s="272">
        <v>1</v>
      </c>
      <c r="B21" s="282" t="s">
        <v>99</v>
      </c>
      <c r="C21" s="269"/>
      <c r="D21" s="278" t="s">
        <v>577</v>
      </c>
      <c r="E21" s="269"/>
      <c r="F21" s="276" t="s">
        <v>421</v>
      </c>
      <c r="G21" s="275">
        <v>2</v>
      </c>
      <c r="H21" s="266"/>
      <c r="I21" s="266"/>
      <c r="J21" s="266"/>
      <c r="K21" s="266"/>
      <c r="L21" s="266"/>
      <c r="M21" s="265"/>
    </row>
    <row r="22" spans="1:13" ht="15" x14ac:dyDescent="0.25">
      <c r="A22" s="272">
        <v>1</v>
      </c>
      <c r="B22" s="271" t="s">
        <v>482</v>
      </c>
      <c r="C22" s="269"/>
      <c r="D22" s="278" t="s">
        <v>576</v>
      </c>
      <c r="E22" s="269" t="s">
        <v>575</v>
      </c>
      <c r="F22" s="276" t="s">
        <v>421</v>
      </c>
      <c r="G22" s="275">
        <v>2</v>
      </c>
      <c r="H22" s="266"/>
      <c r="I22" s="266"/>
      <c r="J22" s="266"/>
      <c r="K22" s="266"/>
      <c r="L22" s="266"/>
      <c r="M22" s="265"/>
    </row>
    <row r="23" spans="1:13" ht="30" x14ac:dyDescent="0.25">
      <c r="A23" s="272">
        <v>1</v>
      </c>
      <c r="B23" s="271" t="s">
        <v>574</v>
      </c>
      <c r="C23" s="269"/>
      <c r="D23" s="278" t="s">
        <v>573</v>
      </c>
      <c r="E23" s="269" t="s">
        <v>572</v>
      </c>
      <c r="F23" s="276" t="s">
        <v>562</v>
      </c>
      <c r="G23" s="275">
        <v>30</v>
      </c>
      <c r="H23" s="266"/>
      <c r="I23" s="266"/>
      <c r="J23" s="266"/>
      <c r="K23" s="266"/>
      <c r="L23" s="266"/>
      <c r="M23" s="265"/>
    </row>
    <row r="24" spans="1:13" ht="15" x14ac:dyDescent="0.25">
      <c r="A24" s="272"/>
      <c r="B24" s="271"/>
      <c r="C24" s="269"/>
      <c r="D24" s="278"/>
      <c r="E24" s="269"/>
      <c r="F24" s="269"/>
      <c r="G24" s="269"/>
      <c r="H24" s="274"/>
      <c r="I24" s="274"/>
      <c r="J24" s="274"/>
      <c r="K24" s="274"/>
      <c r="L24" s="266"/>
      <c r="M24" s="265"/>
    </row>
    <row r="25" spans="1:13" ht="15" x14ac:dyDescent="0.25">
      <c r="A25" s="272"/>
      <c r="B25" s="271"/>
      <c r="C25" s="269"/>
      <c r="D25" s="278"/>
      <c r="E25" s="269"/>
      <c r="F25" s="269"/>
      <c r="G25" s="269"/>
      <c r="H25" s="274"/>
      <c r="I25" s="274"/>
      <c r="J25" s="274"/>
      <c r="K25" s="274"/>
      <c r="L25" s="266"/>
      <c r="M25" s="265"/>
    </row>
    <row r="26" spans="1:13" ht="15.6" x14ac:dyDescent="0.25">
      <c r="A26" s="272"/>
      <c r="B26" s="271"/>
      <c r="C26" s="269"/>
      <c r="D26" s="281" t="s">
        <v>571</v>
      </c>
      <c r="E26" s="269"/>
      <c r="F26" s="280"/>
      <c r="G26" s="268"/>
      <c r="H26" s="274"/>
      <c r="I26" s="274"/>
      <c r="J26" s="274"/>
      <c r="K26" s="274"/>
      <c r="L26" s="266"/>
      <c r="M26" s="265"/>
    </row>
    <row r="27" spans="1:13" ht="30" x14ac:dyDescent="0.25">
      <c r="A27" s="272">
        <v>2</v>
      </c>
      <c r="B27" s="271" t="s">
        <v>91</v>
      </c>
      <c r="C27" s="269"/>
      <c r="D27" s="278" t="s">
        <v>570</v>
      </c>
      <c r="E27" s="277" t="s">
        <v>569</v>
      </c>
      <c r="F27" s="276" t="s">
        <v>421</v>
      </c>
      <c r="G27" s="275">
        <v>1</v>
      </c>
      <c r="H27" s="266"/>
      <c r="I27" s="266"/>
      <c r="J27" s="266"/>
      <c r="K27" s="266"/>
      <c r="L27" s="266"/>
      <c r="M27" s="265"/>
    </row>
    <row r="28" spans="1:13" ht="15" x14ac:dyDescent="0.25">
      <c r="A28" s="272">
        <v>2</v>
      </c>
      <c r="B28" s="271" t="s">
        <v>156</v>
      </c>
      <c r="C28" s="269"/>
      <c r="D28" s="278" t="s">
        <v>568</v>
      </c>
      <c r="E28" s="277" t="s">
        <v>566</v>
      </c>
      <c r="F28" s="276" t="s">
        <v>562</v>
      </c>
      <c r="G28" s="275">
        <v>1</v>
      </c>
      <c r="H28" s="266"/>
      <c r="I28" s="266"/>
      <c r="J28" s="266"/>
      <c r="K28" s="266"/>
      <c r="L28" s="266"/>
      <c r="M28" s="265"/>
    </row>
    <row r="29" spans="1:13" ht="15" x14ac:dyDescent="0.25">
      <c r="A29" s="272">
        <v>2</v>
      </c>
      <c r="B29" s="271" t="s">
        <v>93</v>
      </c>
      <c r="C29" s="269"/>
      <c r="D29" s="278" t="s">
        <v>567</v>
      </c>
      <c r="E29" s="277" t="s">
        <v>566</v>
      </c>
      <c r="F29" s="276" t="s">
        <v>421</v>
      </c>
      <c r="G29" s="275">
        <v>1</v>
      </c>
      <c r="H29" s="266"/>
      <c r="I29" s="266"/>
      <c r="J29" s="266"/>
      <c r="K29" s="266"/>
      <c r="L29" s="266"/>
      <c r="M29" s="265"/>
    </row>
    <row r="30" spans="1:13" ht="30" x14ac:dyDescent="0.25">
      <c r="A30" s="272">
        <v>2</v>
      </c>
      <c r="B30" s="271" t="s">
        <v>565</v>
      </c>
      <c r="C30" s="269"/>
      <c r="D30" s="278" t="s">
        <v>564</v>
      </c>
      <c r="E30" s="277" t="s">
        <v>563</v>
      </c>
      <c r="F30" s="276" t="s">
        <v>562</v>
      </c>
      <c r="G30" s="275">
        <v>5</v>
      </c>
      <c r="H30" s="266"/>
      <c r="I30" s="266"/>
      <c r="J30" s="266"/>
      <c r="K30" s="266"/>
      <c r="L30" s="266"/>
      <c r="M30" s="265"/>
    </row>
    <row r="31" spans="1:13" ht="15" x14ac:dyDescent="0.25">
      <c r="A31" s="272"/>
      <c r="B31" s="271"/>
      <c r="C31" s="269"/>
      <c r="D31" s="278"/>
      <c r="E31" s="269"/>
      <c r="F31" s="269"/>
      <c r="G31" s="269"/>
      <c r="H31" s="274"/>
      <c r="I31" s="274"/>
      <c r="J31" s="274"/>
      <c r="K31" s="274"/>
      <c r="L31" s="266"/>
      <c r="M31" s="265"/>
    </row>
    <row r="32" spans="1:13" ht="15" x14ac:dyDescent="0.25">
      <c r="A32" s="272"/>
      <c r="B32" s="271"/>
      <c r="C32" s="269"/>
      <c r="D32" s="278"/>
      <c r="E32" s="277"/>
      <c r="F32" s="276"/>
      <c r="G32" s="275"/>
      <c r="H32" s="266"/>
      <c r="I32" s="266"/>
      <c r="J32" s="266"/>
      <c r="K32" s="266"/>
      <c r="L32" s="266"/>
      <c r="M32" s="265"/>
    </row>
    <row r="33" spans="1:13" ht="15" x14ac:dyDescent="0.25">
      <c r="A33" s="272"/>
      <c r="B33" s="271"/>
      <c r="C33" s="269"/>
      <c r="D33" s="278"/>
      <c r="E33" s="269"/>
      <c r="F33" s="269"/>
      <c r="G33" s="269"/>
      <c r="H33" s="274"/>
      <c r="I33" s="274"/>
      <c r="J33" s="274"/>
      <c r="K33" s="274"/>
      <c r="L33" s="266"/>
      <c r="M33" s="265"/>
    </row>
    <row r="34" spans="1:13" ht="15.6" x14ac:dyDescent="0.25">
      <c r="A34" s="272"/>
      <c r="B34" s="271"/>
      <c r="C34" s="269"/>
      <c r="D34" s="270" t="s">
        <v>561</v>
      </c>
      <c r="E34" s="269"/>
      <c r="F34" s="273"/>
      <c r="G34" s="266"/>
      <c r="H34" s="266"/>
      <c r="I34" s="266"/>
      <c r="J34" s="266"/>
      <c r="K34" s="266"/>
      <c r="L34" s="266"/>
      <c r="M34" s="265"/>
    </row>
    <row r="35" spans="1:13" ht="15" x14ac:dyDescent="0.25">
      <c r="A35" s="272"/>
      <c r="B35" s="271"/>
      <c r="C35" s="269"/>
      <c r="D35" s="273" t="s">
        <v>560</v>
      </c>
      <c r="E35" s="279"/>
      <c r="F35" s="269" t="s">
        <v>558</v>
      </c>
      <c r="G35" s="269">
        <v>5</v>
      </c>
      <c r="H35" s="266"/>
      <c r="I35" s="266"/>
      <c r="J35" s="266"/>
      <c r="K35" s="266"/>
      <c r="L35" s="266"/>
      <c r="M35" s="265"/>
    </row>
    <row r="36" spans="1:13" ht="15" x14ac:dyDescent="0.25">
      <c r="A36" s="272"/>
      <c r="B36" s="271"/>
      <c r="C36" s="269"/>
      <c r="D36" s="273" t="s">
        <v>559</v>
      </c>
      <c r="E36" s="279"/>
      <c r="F36" s="269" t="s">
        <v>558</v>
      </c>
      <c r="G36" s="269">
        <v>25</v>
      </c>
      <c r="H36" s="266"/>
      <c r="I36" s="266"/>
      <c r="J36" s="266"/>
      <c r="K36" s="266"/>
      <c r="L36" s="266"/>
      <c r="M36" s="265"/>
    </row>
    <row r="37" spans="1:13" ht="15" x14ac:dyDescent="0.25">
      <c r="A37" s="272"/>
      <c r="B37" s="271"/>
      <c r="C37" s="269"/>
      <c r="D37" s="273"/>
      <c r="E37" s="279"/>
      <c r="F37" s="269"/>
      <c r="G37" s="269"/>
      <c r="H37" s="266"/>
      <c r="I37" s="266"/>
      <c r="J37" s="266"/>
      <c r="K37" s="266"/>
      <c r="L37" s="266"/>
      <c r="M37" s="265"/>
    </row>
    <row r="38" spans="1:13" ht="15.6" x14ac:dyDescent="0.25">
      <c r="A38" s="272"/>
      <c r="B38" s="271"/>
      <c r="C38" s="269"/>
      <c r="D38" s="270" t="s">
        <v>557</v>
      </c>
      <c r="E38" s="279"/>
      <c r="F38" s="269"/>
      <c r="G38" s="269"/>
      <c r="H38" s="266"/>
      <c r="I38" s="266"/>
      <c r="J38" s="266"/>
      <c r="K38" s="266"/>
      <c r="L38" s="266"/>
      <c r="M38" s="265"/>
    </row>
    <row r="39" spans="1:13" ht="30" x14ac:dyDescent="0.25">
      <c r="A39" s="272"/>
      <c r="B39" s="271"/>
      <c r="C39" s="269"/>
      <c r="D39" s="273" t="s">
        <v>556</v>
      </c>
      <c r="E39" s="279"/>
      <c r="F39" s="269" t="s">
        <v>155</v>
      </c>
      <c r="G39" s="275">
        <v>30</v>
      </c>
      <c r="H39" s="266"/>
      <c r="I39" s="266"/>
      <c r="J39" s="266"/>
      <c r="K39" s="266"/>
      <c r="L39" s="266"/>
      <c r="M39" s="265"/>
    </row>
    <row r="40" spans="1:13" ht="15" x14ac:dyDescent="0.25">
      <c r="A40" s="272"/>
      <c r="B40" s="271"/>
      <c r="C40" s="269"/>
      <c r="D40" s="273"/>
      <c r="E40" s="279"/>
      <c r="F40" s="269"/>
      <c r="G40" s="275"/>
      <c r="H40" s="266"/>
      <c r="I40" s="266"/>
      <c r="J40" s="266"/>
      <c r="K40" s="266"/>
      <c r="L40" s="266"/>
      <c r="M40" s="265"/>
    </row>
    <row r="41" spans="1:13" ht="15" x14ac:dyDescent="0.25">
      <c r="A41" s="272"/>
      <c r="B41" s="271"/>
      <c r="C41" s="269"/>
      <c r="D41" s="278"/>
      <c r="E41" s="277"/>
      <c r="F41" s="276"/>
      <c r="G41" s="275"/>
      <c r="H41" s="274"/>
      <c r="I41" s="274"/>
      <c r="J41" s="274"/>
      <c r="K41" s="274"/>
      <c r="L41" s="266"/>
      <c r="M41" s="265"/>
    </row>
    <row r="42" spans="1:13" ht="15.6" x14ac:dyDescent="0.25">
      <c r="A42" s="272"/>
      <c r="B42" s="271"/>
      <c r="C42" s="269"/>
      <c r="D42" s="270" t="s">
        <v>555</v>
      </c>
      <c r="E42" s="269"/>
      <c r="F42" s="269"/>
      <c r="G42" s="268"/>
      <c r="H42" s="266"/>
      <c r="I42" s="266"/>
      <c r="J42" s="267"/>
      <c r="K42" s="267"/>
      <c r="L42" s="266"/>
      <c r="M42" s="265"/>
    </row>
    <row r="43" spans="1:13" ht="15.6" x14ac:dyDescent="0.25">
      <c r="A43" s="272"/>
      <c r="B43" s="271"/>
      <c r="C43" s="269"/>
      <c r="D43" s="270" t="s">
        <v>554</v>
      </c>
      <c r="E43" s="269" t="s">
        <v>553</v>
      </c>
      <c r="F43" s="269"/>
      <c r="G43" s="268"/>
      <c r="H43" s="266"/>
      <c r="I43" s="266"/>
      <c r="J43" s="267"/>
      <c r="K43" s="267"/>
      <c r="L43" s="266"/>
      <c r="M43" s="265"/>
    </row>
    <row r="44" spans="1:13" ht="15.6" x14ac:dyDescent="0.25">
      <c r="A44" s="272"/>
      <c r="B44" s="271"/>
      <c r="C44" s="269"/>
      <c r="D44" s="273"/>
      <c r="E44" s="269"/>
      <c r="F44" s="269"/>
      <c r="G44" s="268"/>
      <c r="H44" s="266"/>
      <c r="I44" s="266"/>
      <c r="J44" s="267"/>
      <c r="K44" s="267"/>
      <c r="L44" s="266"/>
      <c r="M44" s="265"/>
    </row>
    <row r="45" spans="1:13" ht="15.6" x14ac:dyDescent="0.25">
      <c r="A45" s="272"/>
      <c r="B45" s="271"/>
      <c r="C45" s="269"/>
      <c r="D45" s="270" t="s">
        <v>552</v>
      </c>
      <c r="E45" s="269"/>
      <c r="F45" s="269"/>
      <c r="G45" s="268"/>
      <c r="H45" s="266"/>
      <c r="I45" s="266"/>
      <c r="J45" s="267"/>
      <c r="K45" s="267"/>
      <c r="L45" s="266"/>
      <c r="M45" s="265"/>
    </row>
    <row r="46" spans="1:13" ht="15.6" x14ac:dyDescent="0.25">
      <c r="A46" s="272"/>
      <c r="B46" s="271"/>
      <c r="C46" s="269"/>
      <c r="D46" s="270"/>
      <c r="E46" s="269"/>
      <c r="F46" s="269"/>
      <c r="G46" s="268"/>
      <c r="H46" s="266"/>
      <c r="I46" s="266"/>
      <c r="J46" s="267"/>
      <c r="K46" s="267"/>
      <c r="L46" s="266"/>
      <c r="M46" s="265"/>
    </row>
    <row r="47" spans="1:13" ht="15.6" x14ac:dyDescent="0.25">
      <c r="A47" s="272"/>
      <c r="B47" s="271"/>
      <c r="C47" s="269"/>
      <c r="D47" s="270"/>
      <c r="E47" s="269"/>
      <c r="F47" s="269"/>
      <c r="G47" s="268"/>
      <c r="H47" s="266"/>
      <c r="I47" s="266"/>
      <c r="J47" s="267"/>
      <c r="K47" s="267"/>
      <c r="L47" s="266"/>
      <c r="M47" s="265"/>
    </row>
    <row r="48" spans="1:13" ht="15.6" x14ac:dyDescent="0.25">
      <c r="A48" s="272"/>
      <c r="B48" s="271"/>
      <c r="C48" s="269"/>
      <c r="D48" s="270"/>
      <c r="E48" s="269"/>
      <c r="F48" s="269"/>
      <c r="G48" s="268"/>
      <c r="H48" s="266"/>
      <c r="I48" s="266"/>
      <c r="J48" s="267"/>
      <c r="K48" s="267"/>
      <c r="L48" s="266"/>
      <c r="M48" s="265"/>
    </row>
    <row r="49" spans="1:13" ht="15.6" x14ac:dyDescent="0.25">
      <c r="A49" s="272"/>
      <c r="B49" s="271"/>
      <c r="C49" s="269"/>
      <c r="D49" s="270"/>
      <c r="E49" s="269"/>
      <c r="F49" s="269"/>
      <c r="G49" s="268"/>
      <c r="H49" s="266"/>
      <c r="I49" s="266"/>
      <c r="J49" s="267"/>
      <c r="K49" s="267"/>
      <c r="L49" s="266"/>
      <c r="M49" s="265"/>
    </row>
    <row r="50" spans="1:13" ht="15.6" x14ac:dyDescent="0.25">
      <c r="A50" s="272"/>
      <c r="B50" s="271"/>
      <c r="C50" s="269"/>
      <c r="D50" s="270"/>
      <c r="E50" s="269"/>
      <c r="F50" s="269"/>
      <c r="G50" s="268"/>
      <c r="H50" s="266"/>
      <c r="I50" s="266"/>
      <c r="J50" s="267"/>
      <c r="K50" s="267"/>
      <c r="L50" s="266"/>
      <c r="M50" s="265"/>
    </row>
    <row r="51" spans="1:13" ht="15.6" x14ac:dyDescent="0.25">
      <c r="A51" s="272"/>
      <c r="B51" s="271"/>
      <c r="C51" s="269"/>
      <c r="D51" s="270"/>
      <c r="E51" s="269"/>
      <c r="F51" s="269"/>
      <c r="G51" s="268"/>
      <c r="H51" s="266"/>
      <c r="I51" s="266"/>
      <c r="J51" s="267"/>
      <c r="K51" s="267"/>
      <c r="L51" s="266"/>
      <c r="M51" s="265"/>
    </row>
    <row r="52" spans="1:13" ht="15.6" x14ac:dyDescent="0.25">
      <c r="A52" s="272"/>
      <c r="B52" s="271"/>
      <c r="C52" s="269"/>
      <c r="D52" s="270"/>
      <c r="E52" s="269"/>
      <c r="F52" s="269"/>
      <c r="G52" s="268"/>
      <c r="H52" s="266"/>
      <c r="I52" s="266"/>
      <c r="J52" s="267"/>
      <c r="K52" s="267"/>
      <c r="L52" s="266"/>
      <c r="M52" s="265"/>
    </row>
    <row r="53" spans="1:13" ht="15.6" x14ac:dyDescent="0.25">
      <c r="A53" s="272"/>
      <c r="B53" s="271"/>
      <c r="C53" s="269"/>
      <c r="D53" s="270"/>
      <c r="E53" s="269"/>
      <c r="F53" s="269"/>
      <c r="G53" s="268"/>
      <c r="H53" s="266"/>
      <c r="I53" s="266"/>
      <c r="J53" s="267"/>
      <c r="K53" s="267"/>
      <c r="L53" s="266"/>
      <c r="M53" s="265"/>
    </row>
    <row r="54" spans="1:13" ht="15.6" x14ac:dyDescent="0.25">
      <c r="A54" s="272"/>
      <c r="B54" s="271"/>
      <c r="C54" s="269"/>
      <c r="D54" s="270"/>
      <c r="E54" s="269"/>
      <c r="F54" s="269"/>
      <c r="G54" s="268"/>
      <c r="H54" s="266"/>
      <c r="I54" s="266"/>
      <c r="J54" s="267"/>
      <c r="K54" s="267"/>
      <c r="L54" s="266"/>
      <c r="M54" s="265"/>
    </row>
    <row r="55" spans="1:13" ht="15.6" x14ac:dyDescent="0.25">
      <c r="A55" s="272"/>
      <c r="B55" s="271"/>
      <c r="C55" s="269"/>
      <c r="D55" s="270"/>
      <c r="E55" s="269"/>
      <c r="F55" s="269"/>
      <c r="G55" s="268"/>
      <c r="H55" s="266"/>
      <c r="I55" s="266"/>
      <c r="J55" s="267"/>
      <c r="K55" s="267"/>
      <c r="L55" s="266"/>
      <c r="M55" s="265"/>
    </row>
    <row r="56" spans="1:13" ht="15.6" x14ac:dyDescent="0.25">
      <c r="A56" s="272"/>
      <c r="B56" s="271"/>
      <c r="C56" s="269"/>
      <c r="D56" s="270"/>
      <c r="E56" s="269"/>
      <c r="F56" s="269"/>
      <c r="G56" s="268"/>
      <c r="H56" s="266"/>
      <c r="I56" s="266"/>
      <c r="J56" s="267"/>
      <c r="K56" s="267"/>
      <c r="L56" s="266"/>
      <c r="M56" s="265"/>
    </row>
    <row r="57" spans="1:13" ht="15.6" x14ac:dyDescent="0.25">
      <c r="A57" s="272"/>
      <c r="B57" s="271"/>
      <c r="C57" s="269"/>
      <c r="D57" s="270"/>
      <c r="E57" s="269"/>
      <c r="F57" s="269"/>
      <c r="G57" s="268"/>
      <c r="H57" s="266"/>
      <c r="I57" s="266"/>
      <c r="J57" s="267"/>
      <c r="K57" s="267"/>
      <c r="L57" s="266"/>
      <c r="M57" s="265"/>
    </row>
    <row r="58" spans="1:13" ht="15.6" x14ac:dyDescent="0.25">
      <c r="A58" s="272"/>
      <c r="B58" s="271"/>
      <c r="C58" s="269"/>
      <c r="D58" s="270"/>
      <c r="E58" s="269"/>
      <c r="F58" s="269"/>
      <c r="G58" s="268"/>
      <c r="H58" s="266"/>
      <c r="I58" s="266"/>
      <c r="J58" s="267"/>
      <c r="K58" s="267"/>
      <c r="L58" s="266"/>
      <c r="M58" s="265"/>
    </row>
    <row r="59" spans="1:13" ht="16.2" thickBot="1" x14ac:dyDescent="0.3">
      <c r="A59" s="264"/>
      <c r="B59" s="263"/>
      <c r="C59" s="261"/>
      <c r="D59" s="262"/>
      <c r="E59" s="261"/>
      <c r="F59" s="261"/>
      <c r="G59" s="260"/>
      <c r="H59" s="258"/>
      <c r="I59" s="258"/>
      <c r="J59" s="259"/>
      <c r="K59" s="259"/>
      <c r="L59" s="258"/>
      <c r="M59" s="257"/>
    </row>
    <row r="60" spans="1:13" x14ac:dyDescent="0.25">
      <c r="A60" s="256"/>
      <c r="B60" s="254"/>
      <c r="C60" s="254"/>
      <c r="D60" s="255"/>
      <c r="E60" s="254"/>
      <c r="F60" s="254"/>
      <c r="G60" s="253"/>
      <c r="H60" s="251"/>
      <c r="I60" s="251"/>
      <c r="J60" s="252"/>
      <c r="K60" s="252"/>
      <c r="L60" s="251"/>
      <c r="M60" s="250"/>
    </row>
    <row r="61" spans="1:13" x14ac:dyDescent="0.25">
      <c r="A61" s="249"/>
      <c r="B61" s="247"/>
      <c r="C61" s="247"/>
      <c r="D61" s="248"/>
      <c r="E61" s="247"/>
      <c r="F61" s="247"/>
      <c r="G61" s="246"/>
      <c r="H61" s="244"/>
      <c r="I61" s="244"/>
      <c r="J61" s="245"/>
      <c r="K61" s="245"/>
      <c r="L61" s="244"/>
      <c r="M61" s="243"/>
    </row>
    <row r="62" spans="1:13" x14ac:dyDescent="0.25">
      <c r="A62" s="249"/>
      <c r="B62" s="247"/>
      <c r="C62" s="247"/>
      <c r="D62" s="248"/>
      <c r="E62" s="247"/>
      <c r="F62" s="247"/>
      <c r="G62" s="246"/>
      <c r="H62" s="244"/>
      <c r="I62" s="244"/>
      <c r="J62" s="245"/>
      <c r="K62" s="245"/>
      <c r="L62" s="244"/>
      <c r="M62" s="243"/>
    </row>
    <row r="63" spans="1:13" x14ac:dyDescent="0.25">
      <c r="A63" s="249"/>
      <c r="B63" s="247"/>
      <c r="C63" s="247"/>
      <c r="D63" s="248"/>
      <c r="E63" s="247"/>
      <c r="F63" s="247"/>
      <c r="G63" s="246"/>
      <c r="H63" s="244"/>
      <c r="I63" s="244"/>
      <c r="J63" s="245"/>
      <c r="K63" s="245"/>
      <c r="L63" s="244"/>
      <c r="M63" s="243"/>
    </row>
    <row r="64" spans="1:13" x14ac:dyDescent="0.25">
      <c r="A64" s="249"/>
      <c r="B64" s="247"/>
      <c r="C64" s="247"/>
      <c r="D64" s="248"/>
      <c r="E64" s="247"/>
      <c r="F64" s="247"/>
      <c r="G64" s="246"/>
      <c r="H64" s="244"/>
      <c r="I64" s="244"/>
      <c r="J64" s="245"/>
      <c r="K64" s="245"/>
      <c r="L64" s="244"/>
      <c r="M64" s="243"/>
    </row>
    <row r="65" spans="1:13" x14ac:dyDescent="0.25">
      <c r="A65" s="249"/>
      <c r="B65" s="247"/>
      <c r="C65" s="247"/>
      <c r="D65" s="248"/>
      <c r="E65" s="247"/>
      <c r="F65" s="247"/>
      <c r="G65" s="246"/>
      <c r="H65" s="244"/>
      <c r="I65" s="244"/>
      <c r="J65" s="245"/>
      <c r="K65" s="245"/>
      <c r="L65" s="244"/>
      <c r="M65" s="243"/>
    </row>
    <row r="66" spans="1:13" x14ac:dyDescent="0.25">
      <c r="A66" s="249"/>
      <c r="B66" s="247"/>
      <c r="C66" s="247"/>
      <c r="D66" s="248"/>
      <c r="E66" s="247"/>
      <c r="F66" s="247"/>
      <c r="G66" s="246"/>
      <c r="H66" s="244"/>
      <c r="I66" s="244"/>
      <c r="J66" s="245"/>
      <c r="K66" s="245"/>
      <c r="L66" s="244"/>
      <c r="M66" s="243"/>
    </row>
    <row r="67" spans="1:13" x14ac:dyDescent="0.25">
      <c r="A67" s="249"/>
      <c r="B67" s="247"/>
      <c r="C67" s="247"/>
      <c r="D67" s="248"/>
      <c r="E67" s="247"/>
      <c r="F67" s="247"/>
      <c r="G67" s="246"/>
      <c r="H67" s="244"/>
      <c r="I67" s="244"/>
      <c r="J67" s="245"/>
      <c r="K67" s="245"/>
      <c r="L67" s="244"/>
      <c r="M67" s="243"/>
    </row>
    <row r="68" spans="1:13" x14ac:dyDescent="0.25">
      <c r="A68" s="249"/>
      <c r="B68" s="247"/>
      <c r="C68" s="247"/>
      <c r="D68" s="248"/>
      <c r="E68" s="247"/>
      <c r="F68" s="247"/>
      <c r="G68" s="246"/>
      <c r="H68" s="244"/>
      <c r="I68" s="244"/>
      <c r="J68" s="245"/>
      <c r="K68" s="245"/>
      <c r="L68" s="244"/>
      <c r="M68" s="243"/>
    </row>
    <row r="69" spans="1:13" x14ac:dyDescent="0.25">
      <c r="A69" s="249"/>
      <c r="B69" s="247"/>
      <c r="C69" s="247"/>
      <c r="D69" s="248"/>
      <c r="E69" s="247"/>
      <c r="F69" s="247"/>
      <c r="G69" s="246"/>
      <c r="H69" s="244"/>
      <c r="I69" s="244"/>
      <c r="J69" s="245"/>
      <c r="K69" s="245"/>
      <c r="L69" s="244"/>
      <c r="M69" s="243"/>
    </row>
    <row r="70" spans="1:13" x14ac:dyDescent="0.25">
      <c r="A70" s="249"/>
      <c r="B70" s="247"/>
      <c r="C70" s="247"/>
      <c r="D70" s="248"/>
      <c r="E70" s="247"/>
      <c r="F70" s="247"/>
      <c r="G70" s="246"/>
      <c r="H70" s="244"/>
      <c r="I70" s="244"/>
      <c r="J70" s="245"/>
      <c r="K70" s="245"/>
      <c r="L70" s="244"/>
      <c r="M70" s="243"/>
    </row>
    <row r="71" spans="1:13" x14ac:dyDescent="0.25">
      <c r="A71" s="249"/>
      <c r="B71" s="247"/>
      <c r="C71" s="247"/>
      <c r="D71" s="248"/>
      <c r="E71" s="247"/>
      <c r="F71" s="247"/>
      <c r="G71" s="246"/>
      <c r="H71" s="244"/>
      <c r="I71" s="244"/>
      <c r="J71" s="245"/>
      <c r="K71" s="245"/>
      <c r="L71" s="244"/>
      <c r="M71" s="243"/>
    </row>
    <row r="72" spans="1:13" x14ac:dyDescent="0.25">
      <c r="A72" s="249"/>
      <c r="B72" s="247"/>
      <c r="C72" s="247"/>
      <c r="D72" s="248"/>
      <c r="E72" s="247"/>
      <c r="F72" s="247"/>
      <c r="G72" s="246"/>
      <c r="H72" s="244"/>
      <c r="I72" s="244"/>
      <c r="J72" s="245"/>
      <c r="K72" s="245"/>
      <c r="L72" s="244"/>
      <c r="M72" s="243"/>
    </row>
    <row r="73" spans="1:13" x14ac:dyDescent="0.25">
      <c r="A73" s="249"/>
      <c r="B73" s="247"/>
      <c r="C73" s="247"/>
      <c r="D73" s="248"/>
      <c r="E73" s="247"/>
      <c r="F73" s="247"/>
      <c r="G73" s="246"/>
      <c r="H73" s="244"/>
      <c r="I73" s="244"/>
      <c r="J73" s="245"/>
      <c r="K73" s="245"/>
      <c r="L73" s="244"/>
      <c r="M73" s="243"/>
    </row>
    <row r="74" spans="1:13" x14ac:dyDescent="0.25">
      <c r="A74" s="249"/>
      <c r="B74" s="247"/>
      <c r="C74" s="247"/>
      <c r="D74" s="248"/>
      <c r="E74" s="247"/>
      <c r="F74" s="247"/>
      <c r="G74" s="246"/>
      <c r="H74" s="244"/>
      <c r="I74" s="244"/>
      <c r="J74" s="245"/>
      <c r="K74" s="245"/>
      <c r="L74" s="244"/>
      <c r="M74" s="243"/>
    </row>
    <row r="75" spans="1:13" x14ac:dyDescent="0.25">
      <c r="A75" s="249"/>
      <c r="B75" s="247"/>
      <c r="C75" s="247"/>
      <c r="D75" s="248"/>
      <c r="E75" s="247"/>
      <c r="F75" s="247"/>
      <c r="G75" s="246"/>
      <c r="H75" s="244"/>
      <c r="I75" s="244"/>
      <c r="J75" s="245"/>
      <c r="K75" s="245"/>
      <c r="L75" s="244"/>
      <c r="M75" s="243"/>
    </row>
    <row r="76" spans="1:13" x14ac:dyDescent="0.25">
      <c r="A76" s="249"/>
      <c r="B76" s="247"/>
      <c r="C76" s="247"/>
      <c r="D76" s="248"/>
      <c r="E76" s="247"/>
      <c r="F76" s="247"/>
      <c r="G76" s="246"/>
      <c r="H76" s="244"/>
      <c r="I76" s="244"/>
      <c r="J76" s="245"/>
      <c r="K76" s="245"/>
      <c r="L76" s="244"/>
      <c r="M76" s="243"/>
    </row>
    <row r="77" spans="1:13" x14ac:dyDescent="0.25">
      <c r="A77" s="249"/>
      <c r="B77" s="247"/>
      <c r="C77" s="247"/>
      <c r="D77" s="248"/>
      <c r="E77" s="247"/>
      <c r="F77" s="247"/>
      <c r="G77" s="246"/>
      <c r="H77" s="244"/>
      <c r="I77" s="244"/>
      <c r="J77" s="245"/>
      <c r="K77" s="245"/>
      <c r="L77" s="244"/>
      <c r="M77" s="243"/>
    </row>
    <row r="78" spans="1:13" x14ac:dyDescent="0.25">
      <c r="A78" s="249"/>
      <c r="B78" s="247"/>
      <c r="C78" s="247"/>
      <c r="D78" s="248"/>
      <c r="E78" s="247"/>
      <c r="F78" s="247"/>
      <c r="G78" s="246"/>
      <c r="H78" s="244"/>
      <c r="I78" s="244"/>
      <c r="J78" s="245"/>
      <c r="K78" s="245"/>
      <c r="L78" s="244"/>
      <c r="M78" s="243"/>
    </row>
    <row r="79" spans="1:13" x14ac:dyDescent="0.25">
      <c r="A79" s="249"/>
      <c r="B79" s="247"/>
      <c r="C79" s="247"/>
      <c r="D79" s="248"/>
      <c r="E79" s="247"/>
      <c r="F79" s="247"/>
      <c r="G79" s="246"/>
      <c r="H79" s="244"/>
      <c r="I79" s="244"/>
      <c r="J79" s="245"/>
      <c r="K79" s="245"/>
      <c r="L79" s="244"/>
      <c r="M79" s="243"/>
    </row>
    <row r="80" spans="1:13" x14ac:dyDescent="0.25">
      <c r="A80" s="249"/>
      <c r="B80" s="247"/>
      <c r="C80" s="247"/>
      <c r="D80" s="248"/>
      <c r="E80" s="247"/>
      <c r="F80" s="247"/>
      <c r="G80" s="246"/>
      <c r="H80" s="244"/>
      <c r="I80" s="244"/>
      <c r="J80" s="245"/>
      <c r="K80" s="245"/>
      <c r="L80" s="244"/>
      <c r="M80" s="243"/>
    </row>
    <row r="81" spans="1:13" x14ac:dyDescent="0.25">
      <c r="A81" s="249"/>
      <c r="B81" s="247"/>
      <c r="C81" s="247"/>
      <c r="D81" s="248"/>
      <c r="E81" s="247"/>
      <c r="F81" s="247"/>
      <c r="G81" s="246"/>
      <c r="H81" s="244"/>
      <c r="I81" s="244"/>
      <c r="J81" s="245"/>
      <c r="K81" s="245"/>
      <c r="L81" s="244"/>
      <c r="M81" s="243"/>
    </row>
    <row r="82" spans="1:13" x14ac:dyDescent="0.25">
      <c r="A82" s="249"/>
      <c r="B82" s="247"/>
      <c r="C82" s="247"/>
      <c r="D82" s="248"/>
      <c r="E82" s="247"/>
      <c r="F82" s="247"/>
      <c r="G82" s="246"/>
      <c r="H82" s="244"/>
      <c r="I82" s="244"/>
      <c r="J82" s="245"/>
      <c r="K82" s="245"/>
      <c r="L82" s="244"/>
      <c r="M82" s="243"/>
    </row>
  </sheetData>
  <mergeCells count="5">
    <mergeCell ref="H1:I1"/>
    <mergeCell ref="J1:K1"/>
    <mergeCell ref="A2:B2"/>
    <mergeCell ref="A3:B3"/>
    <mergeCell ref="A1:B1"/>
  </mergeCells>
  <pageMargins left="0.39370078740157483" right="0.39370078740157483" top="0.98425196850393704" bottom="0.98425196850393704" header="0.51181102362204722" footer="0.51181102362204722"/>
  <pageSetup paperSize="9" scale="70" fitToHeight="9" orientation="landscape" r:id="rId1"/>
  <headerFooter alignWithMargins="0"/>
  <rowBreaks count="1" manualBreakCount="1">
    <brk id="25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A97" sqref="A97:IV97"/>
    </sheetView>
  </sheetViews>
  <sheetFormatPr defaultColWidth="9.109375" defaultRowHeight="10.199999999999999" x14ac:dyDescent="0.25"/>
  <cols>
    <col min="1" max="1" width="5.6640625" style="319" customWidth="1"/>
    <col min="2" max="2" width="32.44140625" style="319" customWidth="1"/>
    <col min="3" max="4" width="11.6640625" style="319" customWidth="1"/>
    <col min="5" max="5" width="7.6640625" style="319" customWidth="1"/>
    <col min="6" max="6" width="11.6640625" style="319" customWidth="1"/>
    <col min="7" max="16384" width="9.109375" style="319"/>
  </cols>
  <sheetData>
    <row r="1" spans="1:6" ht="15.6" x14ac:dyDescent="0.25">
      <c r="A1" s="350" t="s">
        <v>691</v>
      </c>
      <c r="B1" s="350"/>
      <c r="C1" s="350"/>
      <c r="D1" s="350"/>
      <c r="E1" s="350"/>
      <c r="F1" s="350"/>
    </row>
    <row r="2" spans="1:6" x14ac:dyDescent="0.25">
      <c r="A2" s="329" t="s">
        <v>627</v>
      </c>
      <c r="B2" s="330" t="s">
        <v>626</v>
      </c>
      <c r="C2" s="329" t="s">
        <v>625</v>
      </c>
      <c r="D2" s="329" t="s">
        <v>624</v>
      </c>
      <c r="E2" s="330" t="s">
        <v>623</v>
      </c>
      <c r="F2" s="329" t="s">
        <v>622</v>
      </c>
    </row>
    <row r="3" spans="1:6" x14ac:dyDescent="0.25">
      <c r="A3" s="328">
        <v>1</v>
      </c>
      <c r="B3" s="327" t="s">
        <v>690</v>
      </c>
      <c r="C3" s="326"/>
      <c r="D3" s="326">
        <v>40</v>
      </c>
      <c r="E3" s="327" t="s">
        <v>244</v>
      </c>
      <c r="F3" s="326"/>
    </row>
    <row r="4" spans="1:6" x14ac:dyDescent="0.25">
      <c r="A4" s="328">
        <v>2</v>
      </c>
      <c r="B4" s="327" t="s">
        <v>689</v>
      </c>
      <c r="C4" s="326"/>
      <c r="D4" s="326">
        <v>5</v>
      </c>
      <c r="E4" s="327" t="s">
        <v>244</v>
      </c>
      <c r="F4" s="326"/>
    </row>
    <row r="5" spans="1:6" ht="24.75" customHeight="1" x14ac:dyDescent="0.25">
      <c r="A5" s="328">
        <v>3</v>
      </c>
      <c r="B5" s="327" t="s">
        <v>688</v>
      </c>
      <c r="C5" s="326"/>
      <c r="D5" s="326">
        <v>2</v>
      </c>
      <c r="E5" s="327" t="s">
        <v>663</v>
      </c>
      <c r="F5" s="326"/>
    </row>
    <row r="6" spans="1:6" x14ac:dyDescent="0.25">
      <c r="A6" s="328">
        <v>4</v>
      </c>
      <c r="B6" s="327" t="s">
        <v>687</v>
      </c>
      <c r="C6" s="326"/>
      <c r="D6" s="326">
        <v>2</v>
      </c>
      <c r="E6" s="327" t="s">
        <v>663</v>
      </c>
      <c r="F6" s="326"/>
    </row>
    <row r="7" spans="1:6" ht="21.75" customHeight="1" x14ac:dyDescent="0.25">
      <c r="A7" s="328">
        <v>5</v>
      </c>
      <c r="B7" s="327" t="s">
        <v>686</v>
      </c>
      <c r="C7" s="326"/>
      <c r="D7" s="326">
        <v>2</v>
      </c>
      <c r="E7" s="327" t="s">
        <v>663</v>
      </c>
      <c r="F7" s="326"/>
    </row>
    <row r="8" spans="1:6" x14ac:dyDescent="0.25">
      <c r="A8" s="328">
        <v>6</v>
      </c>
      <c r="B8" s="327" t="s">
        <v>685</v>
      </c>
      <c r="C8" s="326"/>
      <c r="D8" s="326">
        <v>2</v>
      </c>
      <c r="E8" s="327" t="s">
        <v>663</v>
      </c>
      <c r="F8" s="326"/>
    </row>
    <row r="9" spans="1:6" x14ac:dyDescent="0.25">
      <c r="A9" s="328">
        <v>7</v>
      </c>
      <c r="B9" s="327" t="s">
        <v>684</v>
      </c>
      <c r="C9" s="326"/>
      <c r="D9" s="326">
        <v>2</v>
      </c>
      <c r="E9" s="327" t="s">
        <v>663</v>
      </c>
      <c r="F9" s="326"/>
    </row>
    <row r="10" spans="1:6" x14ac:dyDescent="0.25">
      <c r="A10" s="328">
        <v>8</v>
      </c>
      <c r="B10" s="327" t="s">
        <v>683</v>
      </c>
      <c r="C10" s="326"/>
      <c r="D10" s="326">
        <v>5</v>
      </c>
      <c r="E10" s="327" t="s">
        <v>663</v>
      </c>
      <c r="F10" s="326"/>
    </row>
    <row r="11" spans="1:6" ht="23.25" customHeight="1" x14ac:dyDescent="0.25">
      <c r="A11" s="328">
        <v>9</v>
      </c>
      <c r="B11" s="327" t="s">
        <v>682</v>
      </c>
      <c r="C11" s="326"/>
      <c r="D11" s="326">
        <v>1</v>
      </c>
      <c r="E11" s="327" t="s">
        <v>663</v>
      </c>
      <c r="F11" s="326"/>
    </row>
    <row r="12" spans="1:6" x14ac:dyDescent="0.25">
      <c r="A12" s="328">
        <v>10</v>
      </c>
      <c r="B12" s="327" t="s">
        <v>681</v>
      </c>
      <c r="C12" s="326"/>
      <c r="D12" s="326">
        <v>1</v>
      </c>
      <c r="E12" s="327" t="s">
        <v>663</v>
      </c>
      <c r="F12" s="326"/>
    </row>
    <row r="13" spans="1:6" x14ac:dyDescent="0.25">
      <c r="A13" s="328">
        <v>11</v>
      </c>
      <c r="B13" s="327" t="s">
        <v>681</v>
      </c>
      <c r="C13" s="326"/>
      <c r="D13" s="326">
        <v>1</v>
      </c>
      <c r="E13" s="327" t="s">
        <v>663</v>
      </c>
      <c r="F13" s="326"/>
    </row>
    <row r="14" spans="1:6" x14ac:dyDescent="0.25">
      <c r="A14" s="328">
        <v>12</v>
      </c>
      <c r="B14" s="327" t="s">
        <v>680</v>
      </c>
      <c r="C14" s="326"/>
      <c r="D14" s="326">
        <v>15</v>
      </c>
      <c r="E14" s="327" t="s">
        <v>244</v>
      </c>
      <c r="F14" s="326"/>
    </row>
    <row r="15" spans="1:6" ht="21.75" customHeight="1" x14ac:dyDescent="0.25">
      <c r="A15" s="328">
        <v>13</v>
      </c>
      <c r="B15" s="327" t="s">
        <v>679</v>
      </c>
      <c r="C15" s="326"/>
      <c r="D15" s="326">
        <v>3</v>
      </c>
      <c r="E15" s="327" t="s">
        <v>663</v>
      </c>
      <c r="F15" s="326"/>
    </row>
    <row r="16" spans="1:6" x14ac:dyDescent="0.25">
      <c r="A16" s="328">
        <v>14</v>
      </c>
      <c r="B16" s="327" t="s">
        <v>678</v>
      </c>
      <c r="C16" s="326"/>
      <c r="D16" s="326">
        <v>6</v>
      </c>
      <c r="E16" s="327" t="s">
        <v>663</v>
      </c>
      <c r="F16" s="326"/>
    </row>
    <row r="17" spans="1:6" x14ac:dyDescent="0.25">
      <c r="A17" s="328">
        <v>15</v>
      </c>
      <c r="B17" s="327" t="s">
        <v>677</v>
      </c>
      <c r="C17" s="326"/>
      <c r="D17" s="326">
        <v>3</v>
      </c>
      <c r="E17" s="327" t="s">
        <v>663</v>
      </c>
      <c r="F17" s="326"/>
    </row>
    <row r="18" spans="1:6" x14ac:dyDescent="0.25">
      <c r="A18" s="328">
        <v>16</v>
      </c>
      <c r="B18" s="327" t="s">
        <v>676</v>
      </c>
      <c r="C18" s="326"/>
      <c r="D18" s="326">
        <v>3</v>
      </c>
      <c r="E18" s="327" t="s">
        <v>663</v>
      </c>
      <c r="F18" s="326"/>
    </row>
    <row r="19" spans="1:6" ht="24.75" customHeight="1" x14ac:dyDescent="0.25">
      <c r="A19" s="328">
        <v>17</v>
      </c>
      <c r="B19" s="327" t="s">
        <v>675</v>
      </c>
      <c r="C19" s="326"/>
      <c r="D19" s="326">
        <v>5</v>
      </c>
      <c r="E19" s="327" t="s">
        <v>244</v>
      </c>
      <c r="F19" s="326"/>
    </row>
    <row r="20" spans="1:6" ht="24.75" customHeight="1" x14ac:dyDescent="0.25">
      <c r="A20" s="328">
        <v>18</v>
      </c>
      <c r="B20" s="327" t="s">
        <v>674</v>
      </c>
      <c r="C20" s="326"/>
      <c r="D20" s="326">
        <v>40</v>
      </c>
      <c r="E20" s="327" t="s">
        <v>244</v>
      </c>
      <c r="F20" s="326"/>
    </row>
    <row r="21" spans="1:6" ht="23.25" customHeight="1" x14ac:dyDescent="0.25">
      <c r="A21" s="328">
        <v>19</v>
      </c>
      <c r="B21" s="327" t="s">
        <v>673</v>
      </c>
      <c r="C21" s="326"/>
      <c r="D21" s="326">
        <v>5</v>
      </c>
      <c r="E21" s="327" t="s">
        <v>244</v>
      </c>
      <c r="F21" s="326"/>
    </row>
    <row r="22" spans="1:6" x14ac:dyDescent="0.25">
      <c r="A22" s="328">
        <v>20</v>
      </c>
      <c r="B22" s="327" t="s">
        <v>672</v>
      </c>
      <c r="C22" s="326"/>
      <c r="D22" s="326">
        <v>1</v>
      </c>
      <c r="E22" s="327" t="s">
        <v>244</v>
      </c>
      <c r="F22" s="326"/>
    </row>
    <row r="23" spans="1:6" x14ac:dyDescent="0.25">
      <c r="A23" s="328">
        <v>21</v>
      </c>
      <c r="B23" s="327" t="s">
        <v>671</v>
      </c>
      <c r="C23" s="326"/>
      <c r="D23" s="326">
        <v>90</v>
      </c>
      <c r="E23" s="327" t="s">
        <v>663</v>
      </c>
      <c r="F23" s="326"/>
    </row>
    <row r="24" spans="1:6" x14ac:dyDescent="0.25">
      <c r="A24" s="331" t="s">
        <v>670</v>
      </c>
      <c r="F24" s="325"/>
    </row>
    <row r="25" spans="1:6" ht="11.25" customHeight="1" x14ac:dyDescent="0.25">
      <c r="A25" s="328">
        <v>22</v>
      </c>
      <c r="B25" s="327" t="s">
        <v>669</v>
      </c>
      <c r="C25" s="326"/>
      <c r="D25" s="326">
        <v>4</v>
      </c>
      <c r="E25" s="327" t="s">
        <v>663</v>
      </c>
      <c r="F25" s="326"/>
    </row>
    <row r="26" spans="1:6" ht="12" customHeight="1" x14ac:dyDescent="0.25">
      <c r="A26" s="328">
        <v>23</v>
      </c>
      <c r="B26" s="327" t="s">
        <v>668</v>
      </c>
      <c r="C26" s="326"/>
      <c r="D26" s="326">
        <v>1</v>
      </c>
      <c r="E26" s="327" t="s">
        <v>663</v>
      </c>
      <c r="F26" s="326"/>
    </row>
    <row r="27" spans="1:6" x14ac:dyDescent="0.25">
      <c r="F27" s="325"/>
    </row>
    <row r="28" spans="1:6" ht="10.8" thickBot="1" x14ac:dyDescent="0.3">
      <c r="A28" s="324" t="s">
        <v>662</v>
      </c>
    </row>
    <row r="29" spans="1:6" ht="12.6" thickTop="1" x14ac:dyDescent="0.25">
      <c r="A29" s="323"/>
      <c r="B29" s="323"/>
      <c r="C29" s="323"/>
      <c r="D29" s="323"/>
      <c r="E29" s="323"/>
      <c r="F29" s="322"/>
    </row>
    <row r="31" spans="1:6" ht="12.6" x14ac:dyDescent="0.25">
      <c r="A31" s="321" t="s">
        <v>667</v>
      </c>
    </row>
    <row r="32" spans="1:6" ht="12" x14ac:dyDescent="0.25">
      <c r="A32" s="320"/>
    </row>
    <row r="34" spans="1:6" ht="15.6" x14ac:dyDescent="0.25">
      <c r="A34" s="350" t="s">
        <v>666</v>
      </c>
      <c r="B34" s="350"/>
      <c r="C34" s="350"/>
      <c r="D34" s="350"/>
      <c r="E34" s="350"/>
      <c r="F34" s="350"/>
    </row>
    <row r="35" spans="1:6" x14ac:dyDescent="0.25">
      <c r="A35" s="329" t="s">
        <v>627</v>
      </c>
      <c r="B35" s="330" t="s">
        <v>626</v>
      </c>
      <c r="C35" s="329" t="s">
        <v>625</v>
      </c>
      <c r="D35" s="329" t="s">
        <v>624</v>
      </c>
      <c r="E35" s="330" t="s">
        <v>623</v>
      </c>
      <c r="F35" s="329" t="s">
        <v>622</v>
      </c>
    </row>
    <row r="36" spans="1:6" ht="23.25" customHeight="1" x14ac:dyDescent="0.25">
      <c r="A36" s="328">
        <v>1</v>
      </c>
      <c r="B36" s="327" t="s">
        <v>665</v>
      </c>
      <c r="C36" s="326"/>
      <c r="D36" s="326">
        <v>4</v>
      </c>
      <c r="E36" s="327" t="s">
        <v>663</v>
      </c>
      <c r="F36" s="326"/>
    </row>
    <row r="37" spans="1:6" x14ac:dyDescent="0.25">
      <c r="A37" s="328">
        <v>2</v>
      </c>
      <c r="B37" s="327" t="s">
        <v>664</v>
      </c>
      <c r="C37" s="326"/>
      <c r="D37" s="326">
        <v>2</v>
      </c>
      <c r="E37" s="327" t="s">
        <v>663</v>
      </c>
      <c r="F37" s="326"/>
    </row>
    <row r="38" spans="1:6" x14ac:dyDescent="0.25">
      <c r="F38" s="325"/>
    </row>
    <row r="39" spans="1:6" ht="10.8" thickBot="1" x14ac:dyDescent="0.3">
      <c r="A39" s="324" t="s">
        <v>662</v>
      </c>
    </row>
    <row r="40" spans="1:6" ht="12.6" thickTop="1" x14ac:dyDescent="0.25">
      <c r="A40" s="323"/>
      <c r="B40" s="323"/>
      <c r="C40" s="323"/>
      <c r="D40" s="323"/>
      <c r="E40" s="323"/>
      <c r="F40" s="322"/>
    </row>
    <row r="42" spans="1:6" ht="12.6" x14ac:dyDescent="0.25">
      <c r="A42" s="321" t="s">
        <v>661</v>
      </c>
    </row>
    <row r="43" spans="1:6" ht="12" x14ac:dyDescent="0.25">
      <c r="A43" s="320"/>
    </row>
    <row r="45" spans="1:6" ht="15.6" x14ac:dyDescent="0.25">
      <c r="A45" s="350" t="s">
        <v>660</v>
      </c>
      <c r="B45" s="350"/>
      <c r="C45" s="350"/>
      <c r="D45" s="350"/>
      <c r="E45" s="350"/>
      <c r="F45" s="350"/>
    </row>
    <row r="46" spans="1:6" x14ac:dyDescent="0.25">
      <c r="A46" s="329" t="s">
        <v>627</v>
      </c>
      <c r="B46" s="330" t="s">
        <v>626</v>
      </c>
      <c r="C46" s="329" t="s">
        <v>625</v>
      </c>
      <c r="D46" s="329" t="s">
        <v>624</v>
      </c>
      <c r="E46" s="330" t="s">
        <v>623</v>
      </c>
      <c r="F46" s="329" t="s">
        <v>622</v>
      </c>
    </row>
    <row r="47" spans="1:6" ht="12.9" customHeight="1" x14ac:dyDescent="0.25">
      <c r="A47" s="328">
        <v>1</v>
      </c>
      <c r="B47" s="327" t="s">
        <v>659</v>
      </c>
      <c r="C47" s="326"/>
      <c r="D47" s="326">
        <v>1</v>
      </c>
      <c r="E47" s="327" t="s">
        <v>238</v>
      </c>
      <c r="F47" s="326"/>
    </row>
    <row r="48" spans="1:6" ht="12.9" customHeight="1" x14ac:dyDescent="0.25">
      <c r="A48" s="328">
        <v>2</v>
      </c>
      <c r="B48" s="327" t="s">
        <v>658</v>
      </c>
      <c r="C48" s="326"/>
      <c r="D48" s="326">
        <v>5</v>
      </c>
      <c r="E48" s="327" t="s">
        <v>238</v>
      </c>
      <c r="F48" s="326"/>
    </row>
    <row r="49" spans="1:6" ht="12.9" customHeight="1" x14ac:dyDescent="0.25">
      <c r="A49" s="328">
        <v>3</v>
      </c>
      <c r="B49" s="327" t="s">
        <v>657</v>
      </c>
      <c r="C49" s="326"/>
      <c r="D49" s="326">
        <v>40</v>
      </c>
      <c r="E49" s="327" t="s">
        <v>238</v>
      </c>
      <c r="F49" s="326"/>
    </row>
    <row r="50" spans="1:6" ht="12.9" customHeight="1" x14ac:dyDescent="0.25">
      <c r="A50" s="328">
        <v>4</v>
      </c>
      <c r="B50" s="327" t="s">
        <v>656</v>
      </c>
      <c r="C50" s="326"/>
      <c r="D50" s="326">
        <v>5</v>
      </c>
      <c r="E50" s="327" t="s">
        <v>238</v>
      </c>
      <c r="F50" s="326"/>
    </row>
    <row r="51" spans="1:6" ht="12.9" customHeight="1" x14ac:dyDescent="0.25">
      <c r="A51" s="328">
        <v>5</v>
      </c>
      <c r="B51" s="327" t="s">
        <v>655</v>
      </c>
      <c r="C51" s="326"/>
      <c r="D51" s="326">
        <v>3</v>
      </c>
      <c r="E51" s="327" t="s">
        <v>631</v>
      </c>
      <c r="F51" s="326"/>
    </row>
    <row r="52" spans="1:6" ht="12.9" customHeight="1" x14ac:dyDescent="0.25">
      <c r="A52" s="328">
        <v>6</v>
      </c>
      <c r="B52" s="327" t="s">
        <v>654</v>
      </c>
      <c r="C52" s="326"/>
      <c r="D52" s="326">
        <v>3</v>
      </c>
      <c r="E52" s="327" t="s">
        <v>639</v>
      </c>
      <c r="F52" s="326"/>
    </row>
    <row r="53" spans="1:6" ht="12.9" customHeight="1" x14ac:dyDescent="0.25">
      <c r="A53" s="328">
        <v>7</v>
      </c>
      <c r="B53" s="327" t="s">
        <v>653</v>
      </c>
      <c r="C53" s="326"/>
      <c r="D53" s="326">
        <v>6</v>
      </c>
      <c r="E53" s="327" t="s">
        <v>639</v>
      </c>
      <c r="F53" s="326"/>
    </row>
    <row r="54" spans="1:6" ht="12.9" customHeight="1" x14ac:dyDescent="0.25">
      <c r="A54" s="328">
        <v>8</v>
      </c>
      <c r="B54" s="327" t="s">
        <v>652</v>
      </c>
      <c r="C54" s="326"/>
      <c r="D54" s="326">
        <v>3</v>
      </c>
      <c r="E54" s="327" t="s">
        <v>639</v>
      </c>
      <c r="F54" s="326"/>
    </row>
    <row r="55" spans="1:6" ht="12.9" customHeight="1" x14ac:dyDescent="0.25">
      <c r="A55" s="328">
        <v>9</v>
      </c>
      <c r="B55" s="327" t="s">
        <v>651</v>
      </c>
      <c r="C55" s="326"/>
      <c r="D55" s="326">
        <v>15</v>
      </c>
      <c r="E55" s="327" t="s">
        <v>631</v>
      </c>
      <c r="F55" s="326"/>
    </row>
    <row r="56" spans="1:6" ht="12.9" customHeight="1" x14ac:dyDescent="0.25">
      <c r="A56" s="328">
        <v>10</v>
      </c>
      <c r="B56" s="327" t="s">
        <v>650</v>
      </c>
      <c r="C56" s="326"/>
      <c r="D56" s="326">
        <v>2.13</v>
      </c>
      <c r="E56" s="327" t="s">
        <v>649</v>
      </c>
      <c r="F56" s="326"/>
    </row>
    <row r="57" spans="1:6" ht="12.9" customHeight="1" x14ac:dyDescent="0.25">
      <c r="A57" s="328">
        <v>11</v>
      </c>
      <c r="B57" s="327" t="s">
        <v>648</v>
      </c>
      <c r="C57" s="326"/>
      <c r="D57" s="326">
        <v>3</v>
      </c>
      <c r="E57" s="327" t="s">
        <v>646</v>
      </c>
      <c r="F57" s="326"/>
    </row>
    <row r="58" spans="1:6" ht="12.9" customHeight="1" x14ac:dyDescent="0.25">
      <c r="A58" s="328">
        <v>12</v>
      </c>
      <c r="B58" s="327" t="s">
        <v>647</v>
      </c>
      <c r="C58" s="326"/>
      <c r="D58" s="326">
        <v>6</v>
      </c>
      <c r="E58" s="327" t="s">
        <v>646</v>
      </c>
      <c r="F58" s="326"/>
    </row>
    <row r="59" spans="1:6" ht="12.9" customHeight="1" x14ac:dyDescent="0.25">
      <c r="A59" s="328">
        <v>13</v>
      </c>
      <c r="B59" s="327" t="s">
        <v>645</v>
      </c>
      <c r="C59" s="326"/>
      <c r="D59" s="326">
        <v>2</v>
      </c>
      <c r="E59" s="327" t="s">
        <v>639</v>
      </c>
      <c r="F59" s="326"/>
    </row>
    <row r="60" spans="1:6" ht="12.9" customHeight="1" x14ac:dyDescent="0.25">
      <c r="A60" s="328">
        <v>14</v>
      </c>
      <c r="B60" s="327" t="s">
        <v>644</v>
      </c>
      <c r="C60" s="326"/>
      <c r="D60" s="326">
        <v>1</v>
      </c>
      <c r="E60" s="327" t="s">
        <v>631</v>
      </c>
      <c r="F60" s="326"/>
    </row>
    <row r="61" spans="1:6" ht="12.9" customHeight="1" x14ac:dyDescent="0.25">
      <c r="A61" s="328">
        <v>15</v>
      </c>
      <c r="B61" s="327" t="s">
        <v>643</v>
      </c>
      <c r="C61" s="326"/>
      <c r="D61" s="326">
        <v>2</v>
      </c>
      <c r="E61" s="327" t="s">
        <v>639</v>
      </c>
      <c r="F61" s="326"/>
    </row>
    <row r="62" spans="1:6" ht="12.9" customHeight="1" x14ac:dyDescent="0.25">
      <c r="A62" s="328">
        <v>16</v>
      </c>
      <c r="B62" s="327" t="s">
        <v>642</v>
      </c>
      <c r="C62" s="326"/>
      <c r="D62" s="326">
        <v>40</v>
      </c>
      <c r="E62" s="327" t="s">
        <v>238</v>
      </c>
      <c r="F62" s="326"/>
    </row>
    <row r="63" spans="1:6" ht="12.9" customHeight="1" x14ac:dyDescent="0.25">
      <c r="A63" s="328">
        <v>17</v>
      </c>
      <c r="B63" s="327" t="s">
        <v>641</v>
      </c>
      <c r="C63" s="326"/>
      <c r="D63" s="326">
        <v>5</v>
      </c>
      <c r="E63" s="327" t="s">
        <v>238</v>
      </c>
      <c r="F63" s="326"/>
    </row>
    <row r="64" spans="1:6" ht="12.9" customHeight="1" x14ac:dyDescent="0.25">
      <c r="A64" s="328">
        <v>18</v>
      </c>
      <c r="B64" s="327" t="s">
        <v>640</v>
      </c>
      <c r="C64" s="326"/>
      <c r="D64" s="326">
        <v>2</v>
      </c>
      <c r="E64" s="327" t="s">
        <v>639</v>
      </c>
      <c r="F64" s="326"/>
    </row>
    <row r="65" spans="1:6" ht="12.9" customHeight="1" x14ac:dyDescent="0.25">
      <c r="A65" s="328">
        <v>19</v>
      </c>
      <c r="B65" s="327" t="s">
        <v>638</v>
      </c>
      <c r="C65" s="326"/>
      <c r="D65" s="326">
        <v>2</v>
      </c>
      <c r="E65" s="327" t="s">
        <v>631</v>
      </c>
      <c r="F65" s="326"/>
    </row>
    <row r="66" spans="1:6" ht="12.9" customHeight="1" x14ac:dyDescent="0.25">
      <c r="F66" s="325"/>
    </row>
    <row r="67" spans="1:6" ht="10.8" thickBot="1" x14ac:dyDescent="0.3">
      <c r="A67" s="324" t="s">
        <v>637</v>
      </c>
    </row>
    <row r="68" spans="1:6" ht="12.6" thickTop="1" x14ac:dyDescent="0.25">
      <c r="A68" s="323"/>
      <c r="B68" s="323"/>
      <c r="C68" s="323"/>
      <c r="D68" s="323"/>
      <c r="E68" s="323"/>
      <c r="F68" s="322"/>
    </row>
    <row r="70" spans="1:6" ht="12.6" x14ac:dyDescent="0.25">
      <c r="A70" s="321" t="s">
        <v>636</v>
      </c>
    </row>
    <row r="71" spans="1:6" ht="12" x14ac:dyDescent="0.25">
      <c r="A71" s="320"/>
    </row>
    <row r="73" spans="1:6" ht="12.6" x14ac:dyDescent="0.25">
      <c r="A73" s="321" t="s">
        <v>635</v>
      </c>
    </row>
    <row r="74" spans="1:6" ht="12" x14ac:dyDescent="0.25">
      <c r="A74" s="320"/>
    </row>
    <row r="76" spans="1:6" ht="15.6" x14ac:dyDescent="0.25">
      <c r="A76" s="350" t="s">
        <v>634</v>
      </c>
      <c r="B76" s="350"/>
      <c r="C76" s="350"/>
      <c r="D76" s="350"/>
      <c r="E76" s="350"/>
      <c r="F76" s="350"/>
    </row>
    <row r="77" spans="1:6" x14ac:dyDescent="0.25">
      <c r="A77" s="329" t="s">
        <v>627</v>
      </c>
      <c r="B77" s="330" t="s">
        <v>626</v>
      </c>
      <c r="C77" s="329" t="s">
        <v>625</v>
      </c>
      <c r="D77" s="329" t="s">
        <v>624</v>
      </c>
      <c r="E77" s="330" t="s">
        <v>623</v>
      </c>
      <c r="F77" s="329" t="s">
        <v>622</v>
      </c>
    </row>
    <row r="78" spans="1:6" ht="12.9" customHeight="1" x14ac:dyDescent="0.25">
      <c r="A78" s="328">
        <v>1</v>
      </c>
      <c r="B78" s="327" t="s">
        <v>633</v>
      </c>
      <c r="C78" s="326"/>
      <c r="D78" s="326">
        <v>1</v>
      </c>
      <c r="E78" s="327" t="s">
        <v>631</v>
      </c>
      <c r="F78" s="326"/>
    </row>
    <row r="79" spans="1:6" ht="12.9" customHeight="1" x14ac:dyDescent="0.25">
      <c r="A79" s="328">
        <v>2</v>
      </c>
      <c r="B79" s="327" t="s">
        <v>632</v>
      </c>
      <c r="C79" s="326"/>
      <c r="D79" s="326">
        <v>1</v>
      </c>
      <c r="E79" s="327" t="s">
        <v>631</v>
      </c>
      <c r="F79" s="326"/>
    </row>
    <row r="80" spans="1:6" x14ac:dyDescent="0.25">
      <c r="F80" s="325"/>
    </row>
    <row r="81" spans="1:6" ht="10.8" thickBot="1" x14ac:dyDescent="0.3">
      <c r="A81" s="324" t="s">
        <v>630</v>
      </c>
    </row>
    <row r="82" spans="1:6" ht="12.6" thickTop="1" x14ac:dyDescent="0.25">
      <c r="A82" s="323"/>
      <c r="B82" s="323"/>
      <c r="C82" s="323"/>
      <c r="D82" s="323"/>
      <c r="E82" s="323"/>
      <c r="F82" s="322"/>
    </row>
    <row r="84" spans="1:6" ht="12.6" x14ac:dyDescent="0.25">
      <c r="A84" s="321" t="s">
        <v>629</v>
      </c>
    </row>
    <row r="85" spans="1:6" ht="12" x14ac:dyDescent="0.25">
      <c r="A85" s="320"/>
    </row>
    <row r="87" spans="1:6" ht="15.6" x14ac:dyDescent="0.25">
      <c r="A87" s="350" t="s">
        <v>628</v>
      </c>
      <c r="B87" s="350"/>
      <c r="C87" s="350"/>
      <c r="D87" s="350"/>
      <c r="E87" s="350"/>
      <c r="F87" s="350"/>
    </row>
    <row r="88" spans="1:6" x14ac:dyDescent="0.25">
      <c r="A88" s="329" t="s">
        <v>627</v>
      </c>
      <c r="B88" s="330" t="s">
        <v>626</v>
      </c>
      <c r="C88" s="329" t="s">
        <v>625</v>
      </c>
      <c r="D88" s="329" t="s">
        <v>624</v>
      </c>
      <c r="E88" s="330" t="s">
        <v>623</v>
      </c>
      <c r="F88" s="329" t="s">
        <v>622</v>
      </c>
    </row>
    <row r="89" spans="1:6" ht="12.9" customHeight="1" x14ac:dyDescent="0.25">
      <c r="A89" s="328">
        <v>1</v>
      </c>
      <c r="B89" s="327" t="s">
        <v>621</v>
      </c>
      <c r="C89" s="326"/>
      <c r="D89" s="326">
        <v>4</v>
      </c>
      <c r="E89" s="327" t="s">
        <v>618</v>
      </c>
      <c r="F89" s="326"/>
    </row>
    <row r="90" spans="1:6" ht="12.9" customHeight="1" x14ac:dyDescent="0.25">
      <c r="A90" s="328">
        <v>2</v>
      </c>
      <c r="B90" s="327" t="s">
        <v>620</v>
      </c>
      <c r="C90" s="326"/>
      <c r="D90" s="326">
        <v>5</v>
      </c>
      <c r="E90" s="327" t="s">
        <v>618</v>
      </c>
      <c r="F90" s="326"/>
    </row>
    <row r="91" spans="1:6" ht="12.9" customHeight="1" x14ac:dyDescent="0.25">
      <c r="A91" s="328">
        <v>3</v>
      </c>
      <c r="B91" s="327" t="s">
        <v>619</v>
      </c>
      <c r="C91" s="326"/>
      <c r="D91" s="326">
        <v>3</v>
      </c>
      <c r="E91" s="327" t="s">
        <v>618</v>
      </c>
      <c r="F91" s="326"/>
    </row>
    <row r="92" spans="1:6" ht="12.9" customHeight="1" x14ac:dyDescent="0.25">
      <c r="F92" s="325"/>
    </row>
    <row r="93" spans="1:6" ht="10.8" thickBot="1" x14ac:dyDescent="0.3">
      <c r="A93" s="324" t="s">
        <v>617</v>
      </c>
    </row>
    <row r="94" spans="1:6" ht="12.6" thickTop="1" x14ac:dyDescent="0.25">
      <c r="A94" s="323"/>
      <c r="B94" s="323"/>
      <c r="C94" s="323"/>
      <c r="D94" s="323"/>
      <c r="E94" s="323"/>
      <c r="F94" s="322"/>
    </row>
    <row r="96" spans="1:6" ht="12.6" x14ac:dyDescent="0.25">
      <c r="A96" s="321" t="s">
        <v>616</v>
      </c>
    </row>
    <row r="97" spans="1:1" ht="12" x14ac:dyDescent="0.25">
      <c r="A97" s="320"/>
    </row>
  </sheetData>
  <mergeCells count="5">
    <mergeCell ref="A1:F1"/>
    <mergeCell ref="A34:F34"/>
    <mergeCell ref="A45:F45"/>
    <mergeCell ref="A76:F76"/>
    <mergeCell ref="A87:F87"/>
  </mergeCells>
  <pageMargins left="0.7" right="0.7" top="0.78740157499999996" bottom="0.78740157499999996" header="0.3" footer="0.3"/>
  <pageSetup paperSize="9" orientation="portrait" r:id="rId1"/>
  <headerFooter>
    <oddFooter>&amp;CStrana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3.2" x14ac:dyDescent="0.25"/>
  <sheetData>
    <row r="1" spans="1:5" x14ac:dyDescent="0.25">
      <c r="A1" t="s">
        <v>169</v>
      </c>
      <c r="B1" t="s">
        <v>4</v>
      </c>
      <c r="C1" t="s">
        <v>4</v>
      </c>
      <c r="D1" t="s">
        <v>546</v>
      </c>
      <c r="E1" t="s">
        <v>156</v>
      </c>
    </row>
    <row r="2" spans="1:5" x14ac:dyDescent="0.25">
      <c r="A2" t="s">
        <v>185</v>
      </c>
      <c r="B2" t="s">
        <v>4</v>
      </c>
      <c r="C2" t="s">
        <v>4</v>
      </c>
      <c r="D2" t="s">
        <v>547</v>
      </c>
      <c r="E2" t="s">
        <v>156</v>
      </c>
    </row>
    <row r="3" spans="1:5" x14ac:dyDescent="0.25">
      <c r="A3" t="s">
        <v>214</v>
      </c>
      <c r="B3" t="s">
        <v>4</v>
      </c>
      <c r="C3" t="s">
        <v>4</v>
      </c>
      <c r="D3" t="s">
        <v>548</v>
      </c>
      <c r="E3" t="s">
        <v>156</v>
      </c>
    </row>
    <row r="4" spans="1:5" x14ac:dyDescent="0.25">
      <c r="A4" t="s">
        <v>222</v>
      </c>
      <c r="B4" t="s">
        <v>4</v>
      </c>
      <c r="C4" t="s">
        <v>4</v>
      </c>
      <c r="D4" t="s">
        <v>310</v>
      </c>
      <c r="E4" t="s">
        <v>156</v>
      </c>
    </row>
    <row r="5" spans="1:5" x14ac:dyDescent="0.25">
      <c r="A5" t="s">
        <v>288</v>
      </c>
      <c r="B5" t="s">
        <v>4</v>
      </c>
      <c r="C5" t="s">
        <v>4</v>
      </c>
      <c r="D5" t="s">
        <v>549</v>
      </c>
      <c r="E5" t="s">
        <v>156</v>
      </c>
    </row>
    <row r="6" spans="1:5" x14ac:dyDescent="0.25">
      <c r="A6" t="s">
        <v>237</v>
      </c>
      <c r="B6" t="s">
        <v>4</v>
      </c>
      <c r="C6" t="s">
        <v>4</v>
      </c>
      <c r="D6" t="s">
        <v>311</v>
      </c>
      <c r="E6" t="s">
        <v>156</v>
      </c>
    </row>
    <row r="7" spans="1:5" x14ac:dyDescent="0.25">
      <c r="A7" t="s">
        <v>487</v>
      </c>
      <c r="B7" t="s">
        <v>4</v>
      </c>
      <c r="C7" t="s">
        <v>4</v>
      </c>
      <c r="D7" t="s">
        <v>550</v>
      </c>
      <c r="E7" t="s">
        <v>156</v>
      </c>
    </row>
    <row r="8" spans="1:5" x14ac:dyDescent="0.25">
      <c r="A8" t="s">
        <v>465</v>
      </c>
      <c r="B8" t="s">
        <v>4</v>
      </c>
      <c r="C8" t="s">
        <v>4</v>
      </c>
      <c r="D8" t="s">
        <v>551</v>
      </c>
      <c r="E8" t="s">
        <v>156</v>
      </c>
    </row>
    <row r="9" spans="1:5" x14ac:dyDescent="0.25">
      <c r="A9" t="s">
        <v>454</v>
      </c>
      <c r="B9" t="s">
        <v>4</v>
      </c>
      <c r="C9" t="s">
        <v>4</v>
      </c>
      <c r="D9" t="s">
        <v>474</v>
      </c>
      <c r="E9" t="s">
        <v>156</v>
      </c>
    </row>
    <row r="10" spans="1:5" x14ac:dyDescent="0.25">
      <c r="A10" t="s">
        <v>451</v>
      </c>
      <c r="B10" t="s">
        <v>4</v>
      </c>
      <c r="C10" t="s">
        <v>4</v>
      </c>
      <c r="D10" t="s">
        <v>490</v>
      </c>
      <c r="E10" t="s">
        <v>156</v>
      </c>
    </row>
  </sheetData>
  <sheetProtection formatCells="0" formatColumns="0" formatRows="0" insertColumns="0" insertRows="0" insertHyperlinks="0" deleteColumns="0" deleteRows="0" sort="0" autoFilter="0" pivotTables="0"/>
  <pageMargins left="0.69999998807907104" right="0.69999998807907104" top="0.75" bottom="0.75" header="0.30000001192092896" footer="0.30000001192092896"/>
  <pageSetup errors="blank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/>
</file>

<file path=customXml/itemProps1.xml><?xml version="1.0" encoding="utf-8"?>
<ds:datastoreItem xmlns:ds="http://schemas.openxmlformats.org/officeDocument/2006/customXml" ds:itemID="{3DF6AC54-56E6-471E-B270-A0401EAB699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Krycí list</vt:lpstr>
      <vt:lpstr>Rekapitulace</vt:lpstr>
      <vt:lpstr>Rozpocet</vt:lpstr>
      <vt:lpstr>VZT</vt:lpstr>
      <vt:lpstr>Elektroinstalace</vt:lpstr>
      <vt:lpstr>#Figury</vt:lpstr>
      <vt:lpstr>Rekapitulace!Názvy_tisku</vt:lpstr>
      <vt:lpstr>Rozpocet!Názvy_tisku</vt:lpstr>
      <vt:lpstr>VZT!Názvy_tisku</vt:lpstr>
      <vt:lpstr>VZT!Oblast_tisku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Přípravář</dc:creator>
  <cp:lastModifiedBy>vvojtalova</cp:lastModifiedBy>
  <cp:lastPrinted>2011-11-11T11:46:24Z</cp:lastPrinted>
  <dcterms:created xsi:type="dcterms:W3CDTF">2006-04-27T05:25:48Z</dcterms:created>
  <dcterms:modified xsi:type="dcterms:W3CDTF">2016-10-11T05:46:19Z</dcterms:modified>
</cp:coreProperties>
</file>